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ml.chartshapes+xml"/>
  <Override PartName="/xl/charts/chart4.xml" ContentType="application/vnd.openxmlformats-officedocument.drawingml.chart+xml"/>
  <Override PartName="/xl/drawings/drawing8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29.xml" ContentType="application/vnd.openxmlformats-officedocument.drawingml.chart+xml"/>
  <Override PartName="/xl/drawings/drawing15.xml" ContentType="application/vnd.openxmlformats-officedocument.drawing+xml"/>
  <Override PartName="/xl/charts/chart49.xml" ContentType="application/vnd.openxmlformats-officedocument.drawingml.chart+xml"/>
  <Override PartName="/xl/worksheets/sheet3.xml" ContentType="application/vnd.openxmlformats-officedocument.spreadsheetml.worksheet+xml"/>
  <Override PartName="/xl/charts/chart18.xml" ContentType="application/vnd.openxmlformats-officedocument.drawingml.chart+xml"/>
  <Override PartName="/xl/charts/chart27.xml" ContentType="application/vnd.openxmlformats-officedocument.drawingml.chart+xml"/>
  <Override PartName="/xl/charts/chart36.xml" ContentType="application/vnd.openxmlformats-officedocument.drawingml.chart+xml"/>
  <Override PartName="/xl/charts/chart38.xml" ContentType="application/vnd.openxmlformats-officedocument.drawingml.chart+xml"/>
  <Override PartName="/xl/drawings/drawing13.xml" ContentType="application/vnd.openxmlformats-officedocument.drawing+xml"/>
  <Override PartName="/xl/charts/chart47.xml" ContentType="application/vnd.openxmlformats-officedocument.drawingml.chart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25.xml" ContentType="application/vnd.openxmlformats-officedocument.drawingml.chart+xml"/>
  <Override PartName="/xl/charts/chart34.xml" ContentType="application/vnd.openxmlformats-officedocument.drawingml.chart+xml"/>
  <Override PartName="/xl/drawings/drawing11.xml" ContentType="application/vnd.openxmlformats-officedocument.drawing+xml"/>
  <Override PartName="/xl/charts/chart45.xml" ContentType="application/vnd.openxmlformats-officedocument.drawingml.chart+xml"/>
  <Override PartName="/xl/charts/chart54.xml" ContentType="application/vnd.openxmlformats-officedocument.drawingml.chart+xml"/>
  <Override PartName="/xl/sharedStrings.xml" ContentType="application/vnd.openxmlformats-officedocument.spreadsheetml.sharedStrings+xml"/>
  <Override PartName="/xl/charts/chart14.xml" ContentType="application/vnd.openxmlformats-officedocument.drawingml.chart+xml"/>
  <Override PartName="/xl/charts/chart23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52.xml" ContentType="application/vnd.openxmlformats-officedocument.drawingml.char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harts/chart50.xml" ContentType="application/vnd.openxmlformats-officedocument.drawingml.chart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drawings/drawing14.xml" ContentType="application/vnd.openxmlformats-officedocument.drawing+xml"/>
  <Override PartName="/xl/charts/chart46.xml" ContentType="application/vnd.openxmlformats-officedocument.drawingml.chart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drawings/drawing12.xml" ContentType="application/vnd.openxmlformats-officedocument.drawing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calcChain.xml" ContentType="application/vnd.openxmlformats-officedocument.spreadsheetml.calcChain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7620" windowHeight="7575" tabRatio="873"/>
  </bookViews>
  <sheets>
    <sheet name="Introduction" sheetId="22" r:id="rId1"/>
    <sheet name="Annual" sheetId="12" r:id="rId2"/>
    <sheet name="Quarterly" sheetId="13" r:id="rId3"/>
    <sheet name="Growth Rates Annual" sheetId="2" r:id="rId4"/>
    <sheet name="Growth Rates Annualised" sheetId="15" r:id="rId5"/>
    <sheet name="Prov Contributions" sheetId="3" r:id="rId6"/>
    <sheet name="National Contributions" sheetId="8" r:id="rId7"/>
    <sheet name="GOS Durban" sheetId="6" r:id="rId8"/>
    <sheet name="GOS PMB" sheetId="17" r:id="rId9"/>
    <sheet name="GOS RBay" sheetId="18" r:id="rId10"/>
    <sheet name="GOS Port Shepstone" sheetId="19" r:id="rId11"/>
    <sheet name="GOS Newcastle" sheetId="20" r:id="rId12"/>
    <sheet name="Growth Rates" sheetId="21" r:id="rId13"/>
    <sheet name="Contr Rates" sheetId="23" r:id="rId14"/>
  </sheets>
  <calcPr calcId="125725"/>
</workbook>
</file>

<file path=xl/calcChain.xml><?xml version="1.0" encoding="utf-8"?>
<calcChain xmlns="http://schemas.openxmlformats.org/spreadsheetml/2006/main">
  <c r="A98" i="23"/>
  <c r="C98"/>
  <c r="B98" s="1"/>
  <c r="D98"/>
  <c r="E98"/>
  <c r="F98"/>
  <c r="G98"/>
  <c r="A99"/>
  <c r="C99"/>
  <c r="D99"/>
  <c r="E99"/>
  <c r="F99"/>
  <c r="B99" s="1"/>
  <c r="G99"/>
  <c r="A100"/>
  <c r="C100"/>
  <c r="B100" s="1"/>
  <c r="D100"/>
  <c r="E100"/>
  <c r="F100"/>
  <c r="G100"/>
  <c r="A101"/>
  <c r="C101"/>
  <c r="B101" s="1"/>
  <c r="D101"/>
  <c r="E101"/>
  <c r="F101"/>
  <c r="G101"/>
  <c r="A48"/>
  <c r="B48"/>
  <c r="C48"/>
  <c r="D48"/>
  <c r="E48"/>
  <c r="F48"/>
  <c r="G48"/>
  <c r="A49"/>
  <c r="B49"/>
  <c r="C49"/>
  <c r="D49"/>
  <c r="E49"/>
  <c r="F49"/>
  <c r="G49"/>
  <c r="A50"/>
  <c r="B50"/>
  <c r="C50"/>
  <c r="D50"/>
  <c r="E50"/>
  <c r="F50"/>
  <c r="G50"/>
  <c r="A51"/>
  <c r="B51"/>
  <c r="C51"/>
  <c r="D51"/>
  <c r="E51"/>
  <c r="F51"/>
  <c r="G51"/>
  <c r="A44" i="21"/>
  <c r="B44"/>
  <c r="C44"/>
  <c r="D44"/>
  <c r="E44"/>
  <c r="F44"/>
  <c r="G44"/>
  <c r="H44"/>
  <c r="A45"/>
  <c r="B45"/>
  <c r="C45"/>
  <c r="D45"/>
  <c r="E45"/>
  <c r="F45"/>
  <c r="G45"/>
  <c r="H45"/>
  <c r="A46"/>
  <c r="B46"/>
  <c r="C46"/>
  <c r="D46"/>
  <c r="E46"/>
  <c r="F46"/>
  <c r="G46"/>
  <c r="H46"/>
  <c r="A47"/>
  <c r="B47"/>
  <c r="C47"/>
  <c r="D47"/>
  <c r="E47"/>
  <c r="F47"/>
  <c r="G47"/>
  <c r="H47"/>
  <c r="S24" i="20"/>
  <c r="A52"/>
  <c r="D52"/>
  <c r="E52"/>
  <c r="M52" s="1"/>
  <c r="Q52"/>
  <c r="A53"/>
  <c r="D53"/>
  <c r="E53"/>
  <c r="M53" s="1"/>
  <c r="Q53"/>
  <c r="A54"/>
  <c r="D54"/>
  <c r="E54"/>
  <c r="M54" s="1"/>
  <c r="Q54"/>
  <c r="A55"/>
  <c r="D55"/>
  <c r="E55"/>
  <c r="M55"/>
  <c r="O55" s="1"/>
  <c r="Q55"/>
  <c r="S24" i="19"/>
  <c r="A52"/>
  <c r="D52"/>
  <c r="E52"/>
  <c r="M52" s="1"/>
  <c r="Q52"/>
  <c r="A53"/>
  <c r="D53"/>
  <c r="E53"/>
  <c r="M53" s="1"/>
  <c r="Q53"/>
  <c r="A54"/>
  <c r="D54"/>
  <c r="E54"/>
  <c r="M54" s="1"/>
  <c r="Q54"/>
  <c r="A55"/>
  <c r="D55"/>
  <c r="E55"/>
  <c r="M55"/>
  <c r="O55" s="1"/>
  <c r="Q55"/>
  <c r="S24" i="18"/>
  <c r="A52"/>
  <c r="D52"/>
  <c r="E52"/>
  <c r="M52"/>
  <c r="N52"/>
  <c r="O52"/>
  <c r="Q52"/>
  <c r="A53"/>
  <c r="D53"/>
  <c r="E53"/>
  <c r="M53" s="1"/>
  <c r="Q53"/>
  <c r="A54"/>
  <c r="D54"/>
  <c r="E54"/>
  <c r="M54" s="1"/>
  <c r="Q54"/>
  <c r="A55"/>
  <c r="D55"/>
  <c r="E55"/>
  <c r="M55"/>
  <c r="O55" s="1"/>
  <c r="Q55"/>
  <c r="S24" i="17"/>
  <c r="A52"/>
  <c r="D52"/>
  <c r="E52"/>
  <c r="M52"/>
  <c r="N52"/>
  <c r="O52"/>
  <c r="Q52"/>
  <c r="A53"/>
  <c r="D53"/>
  <c r="E53"/>
  <c r="M53" s="1"/>
  <c r="Q53"/>
  <c r="A54"/>
  <c r="D54"/>
  <c r="E54"/>
  <c r="M54" s="1"/>
  <c r="Q54"/>
  <c r="A55"/>
  <c r="D55"/>
  <c r="E55"/>
  <c r="M55"/>
  <c r="O55" s="1"/>
  <c r="Q55"/>
  <c r="S24" i="6"/>
  <c r="D52"/>
  <c r="E52"/>
  <c r="M52" s="1"/>
  <c r="Q52"/>
  <c r="D53"/>
  <c r="E53"/>
  <c r="M53" s="1"/>
  <c r="Q53"/>
  <c r="D54"/>
  <c r="E54"/>
  <c r="H54"/>
  <c r="Q54"/>
  <c r="M54" s="1"/>
  <c r="D55"/>
  <c r="H55" s="1"/>
  <c r="E55"/>
  <c r="M55"/>
  <c r="O55" s="1"/>
  <c r="Q55"/>
  <c r="Q51"/>
  <c r="D46"/>
  <c r="E46"/>
  <c r="H46" s="1"/>
  <c r="M46"/>
  <c r="O46" s="1"/>
  <c r="N46"/>
  <c r="Q46"/>
  <c r="D47"/>
  <c r="E47"/>
  <c r="M47" s="1"/>
  <c r="Q47"/>
  <c r="D48"/>
  <c r="E48"/>
  <c r="M48" s="1"/>
  <c r="H48"/>
  <c r="Q48"/>
  <c r="D49"/>
  <c r="E49"/>
  <c r="H49"/>
  <c r="M49"/>
  <c r="O49" s="1"/>
  <c r="Q49"/>
  <c r="D50"/>
  <c r="D50" i="18" s="1"/>
  <c r="E50" i="6"/>
  <c r="H50" s="1"/>
  <c r="M50"/>
  <c r="O50" s="1"/>
  <c r="N50"/>
  <c r="Q50"/>
  <c r="D51"/>
  <c r="E51"/>
  <c r="M51" s="1"/>
  <c r="D41"/>
  <c r="E41"/>
  <c r="M41" s="1"/>
  <c r="H41"/>
  <c r="Q41"/>
  <c r="D42"/>
  <c r="E42"/>
  <c r="H42" s="1"/>
  <c r="M42"/>
  <c r="Q42"/>
  <c r="D43"/>
  <c r="H43" s="1"/>
  <c r="E43"/>
  <c r="Q43"/>
  <c r="M43" s="1"/>
  <c r="D44"/>
  <c r="E44"/>
  <c r="H44" s="1"/>
  <c r="Q44"/>
  <c r="D45"/>
  <c r="E45"/>
  <c r="M45" s="1"/>
  <c r="H45"/>
  <c r="Q45"/>
  <c r="D51" i="20"/>
  <c r="BU105" i="13"/>
  <c r="BV105"/>
  <c r="BW105"/>
  <c r="BX105"/>
  <c r="BY105"/>
  <c r="BZ105"/>
  <c r="BU106"/>
  <c r="BV106"/>
  <c r="BW106"/>
  <c r="BX106"/>
  <c r="BY106"/>
  <c r="BZ106"/>
  <c r="BU107"/>
  <c r="BV107"/>
  <c r="BW107"/>
  <c r="BX107"/>
  <c r="BY107"/>
  <c r="BZ107"/>
  <c r="BU108"/>
  <c r="BV108"/>
  <c r="BW108"/>
  <c r="BX108"/>
  <c r="BY108"/>
  <c r="BZ108"/>
  <c r="BU109"/>
  <c r="BV109"/>
  <c r="BW109"/>
  <c r="BX109"/>
  <c r="BY109"/>
  <c r="BZ109"/>
  <c r="BU110"/>
  <c r="BV110"/>
  <c r="BW110"/>
  <c r="BX110"/>
  <c r="BY110"/>
  <c r="BZ110"/>
  <c r="BU111"/>
  <c r="BV111"/>
  <c r="BW111"/>
  <c r="BX111"/>
  <c r="BY111"/>
  <c r="BZ111"/>
  <c r="BU112"/>
  <c r="BV112"/>
  <c r="BW112"/>
  <c r="BX112"/>
  <c r="BY112"/>
  <c r="BZ112"/>
  <c r="BU113"/>
  <c r="BV113"/>
  <c r="BW113"/>
  <c r="BX113"/>
  <c r="BY113"/>
  <c r="BZ113"/>
  <c r="BU114"/>
  <c r="BV114"/>
  <c r="BW114"/>
  <c r="BX114"/>
  <c r="BY114"/>
  <c r="BZ114"/>
  <c r="BU115"/>
  <c r="BV115"/>
  <c r="BW115"/>
  <c r="BX115"/>
  <c r="BY115"/>
  <c r="BZ115"/>
  <c r="BU116"/>
  <c r="BV116"/>
  <c r="BW116"/>
  <c r="BX116"/>
  <c r="BY116"/>
  <c r="BZ116"/>
  <c r="BU117"/>
  <c r="BV117"/>
  <c r="BW117"/>
  <c r="BX117"/>
  <c r="BY117"/>
  <c r="BZ117"/>
  <c r="BU118"/>
  <c r="BV118"/>
  <c r="BW118"/>
  <c r="BX118"/>
  <c r="BY118"/>
  <c r="BZ118"/>
  <c r="BU119"/>
  <c r="BV119"/>
  <c r="BW119"/>
  <c r="BX119"/>
  <c r="BY119"/>
  <c r="BZ119"/>
  <c r="BU121"/>
  <c r="BV121"/>
  <c r="BW121"/>
  <c r="BX121"/>
  <c r="BY121"/>
  <c r="BZ121"/>
  <c r="BU85"/>
  <c r="BV85"/>
  <c r="BW85"/>
  <c r="BX85"/>
  <c r="BY85"/>
  <c r="BZ85"/>
  <c r="BU86"/>
  <c r="BV86"/>
  <c r="BW86"/>
  <c r="BX86"/>
  <c r="BY86"/>
  <c r="BZ86"/>
  <c r="BU87"/>
  <c r="BV87"/>
  <c r="BW87"/>
  <c r="BX87"/>
  <c r="BY87"/>
  <c r="BZ87"/>
  <c r="BU88"/>
  <c r="BV88"/>
  <c r="BW88"/>
  <c r="BX88"/>
  <c r="BY88"/>
  <c r="BZ88"/>
  <c r="BU89"/>
  <c r="BV89"/>
  <c r="BW89"/>
  <c r="BX89"/>
  <c r="BY89"/>
  <c r="BZ89"/>
  <c r="BU90"/>
  <c r="BV90"/>
  <c r="BW90"/>
  <c r="BX90"/>
  <c r="BY90"/>
  <c r="BZ90"/>
  <c r="BU91"/>
  <c r="BV91"/>
  <c r="BW91"/>
  <c r="BX91"/>
  <c r="BY91"/>
  <c r="BZ91"/>
  <c r="BU92"/>
  <c r="BV92"/>
  <c r="BW92"/>
  <c r="BX92"/>
  <c r="BY92"/>
  <c r="BZ92"/>
  <c r="BU93"/>
  <c r="BV93"/>
  <c r="BW93"/>
  <c r="BX93"/>
  <c r="BY93"/>
  <c r="BZ93"/>
  <c r="BU94"/>
  <c r="BV94"/>
  <c r="BW94"/>
  <c r="BX94"/>
  <c r="BY94"/>
  <c r="BZ94"/>
  <c r="BU95"/>
  <c r="BV95"/>
  <c r="BW95"/>
  <c r="BX95"/>
  <c r="BY95"/>
  <c r="BZ95"/>
  <c r="BU96"/>
  <c r="BV96"/>
  <c r="BW96"/>
  <c r="BX96"/>
  <c r="BY96"/>
  <c r="BZ96"/>
  <c r="BU97"/>
  <c r="BV97"/>
  <c r="BW97"/>
  <c r="BX97"/>
  <c r="BY97"/>
  <c r="BZ97"/>
  <c r="BU98"/>
  <c r="BV98"/>
  <c r="BW98"/>
  <c r="BX98"/>
  <c r="BY98"/>
  <c r="BZ98"/>
  <c r="BU99"/>
  <c r="BV99"/>
  <c r="BW99"/>
  <c r="BX99"/>
  <c r="BY99"/>
  <c r="BZ99"/>
  <c r="BU101"/>
  <c r="BV101"/>
  <c r="BW101"/>
  <c r="BX101"/>
  <c r="BY101"/>
  <c r="BZ101"/>
  <c r="BU65"/>
  <c r="BV65"/>
  <c r="BW65"/>
  <c r="BX65"/>
  <c r="BY65"/>
  <c r="BZ65"/>
  <c r="BU66"/>
  <c r="BV66"/>
  <c r="BW66"/>
  <c r="BX66"/>
  <c r="BY66"/>
  <c r="BZ66"/>
  <c r="BU67"/>
  <c r="BV67"/>
  <c r="BW67"/>
  <c r="BX67"/>
  <c r="BY67"/>
  <c r="BZ67"/>
  <c r="BU68"/>
  <c r="BV68"/>
  <c r="BW68"/>
  <c r="BX68"/>
  <c r="BY68"/>
  <c r="BZ68"/>
  <c r="BU69"/>
  <c r="BV69"/>
  <c r="BW69"/>
  <c r="BX69"/>
  <c r="BY69"/>
  <c r="BZ69"/>
  <c r="BU70"/>
  <c r="BV70"/>
  <c r="BW70"/>
  <c r="BX70"/>
  <c r="BY70"/>
  <c r="BZ70"/>
  <c r="BU71"/>
  <c r="BV71"/>
  <c r="BW71"/>
  <c r="BX71"/>
  <c r="BY71"/>
  <c r="BZ71"/>
  <c r="BU72"/>
  <c r="BV72"/>
  <c r="BW72"/>
  <c r="BX72"/>
  <c r="BY72"/>
  <c r="BZ72"/>
  <c r="BU73"/>
  <c r="BV73"/>
  <c r="BW73"/>
  <c r="BX73"/>
  <c r="BY73"/>
  <c r="BZ73"/>
  <c r="BU74"/>
  <c r="BV74"/>
  <c r="BW74"/>
  <c r="BX74"/>
  <c r="BY74"/>
  <c r="BZ74"/>
  <c r="BU75"/>
  <c r="BV75"/>
  <c r="BW75"/>
  <c r="BX75"/>
  <c r="BY75"/>
  <c r="BZ75"/>
  <c r="BU76"/>
  <c r="BV76"/>
  <c r="BW76"/>
  <c r="BX76"/>
  <c r="BY76"/>
  <c r="BZ76"/>
  <c r="BU77"/>
  <c r="BV77"/>
  <c r="BW77"/>
  <c r="BX77"/>
  <c r="BY77"/>
  <c r="BZ77"/>
  <c r="BU78"/>
  <c r="BV78"/>
  <c r="BW78"/>
  <c r="BX78"/>
  <c r="BY78"/>
  <c r="BZ78"/>
  <c r="BU79"/>
  <c r="BV79"/>
  <c r="BW79"/>
  <c r="BX79"/>
  <c r="BY79"/>
  <c r="BZ79"/>
  <c r="BU81"/>
  <c r="BV81"/>
  <c r="BW81"/>
  <c r="BX81"/>
  <c r="BY81"/>
  <c r="BZ81"/>
  <c r="BU45"/>
  <c r="BV45"/>
  <c r="BW45"/>
  <c r="BX45"/>
  <c r="BY45"/>
  <c r="BZ45"/>
  <c r="BU46"/>
  <c r="BV46"/>
  <c r="BW46"/>
  <c r="BX46"/>
  <c r="BY46"/>
  <c r="BZ46"/>
  <c r="BU47"/>
  <c r="BV47"/>
  <c r="BW47"/>
  <c r="BX47"/>
  <c r="BY47"/>
  <c r="BZ47"/>
  <c r="BU48"/>
  <c r="BV48"/>
  <c r="BW48"/>
  <c r="BX48"/>
  <c r="BY48"/>
  <c r="BZ48"/>
  <c r="BU49"/>
  <c r="BV49"/>
  <c r="BW49"/>
  <c r="BX49"/>
  <c r="BY49"/>
  <c r="BZ49"/>
  <c r="BU50"/>
  <c r="BV50"/>
  <c r="BW50"/>
  <c r="BX50"/>
  <c r="BY50"/>
  <c r="BZ50"/>
  <c r="BU51"/>
  <c r="BV51"/>
  <c r="BW51"/>
  <c r="BX51"/>
  <c r="BY51"/>
  <c r="BZ51"/>
  <c r="BU52"/>
  <c r="BV52"/>
  <c r="BW52"/>
  <c r="BX52"/>
  <c r="BY52"/>
  <c r="BZ52"/>
  <c r="BU53"/>
  <c r="BV53"/>
  <c r="BW53"/>
  <c r="BX53"/>
  <c r="BY53"/>
  <c r="BZ53"/>
  <c r="BU54"/>
  <c r="BV54"/>
  <c r="BW54"/>
  <c r="BX54"/>
  <c r="BY54"/>
  <c r="BZ54"/>
  <c r="BU55"/>
  <c r="BV55"/>
  <c r="BW55"/>
  <c r="BX55"/>
  <c r="BY55"/>
  <c r="BZ55"/>
  <c r="BU56"/>
  <c r="BV56"/>
  <c r="BW56"/>
  <c r="BX56"/>
  <c r="BY56"/>
  <c r="BZ56"/>
  <c r="BU57"/>
  <c r="BV57"/>
  <c r="BW57"/>
  <c r="BX57"/>
  <c r="BY57"/>
  <c r="BZ57"/>
  <c r="BU58"/>
  <c r="BV58"/>
  <c r="BW58"/>
  <c r="BX58"/>
  <c r="BY58"/>
  <c r="BZ58"/>
  <c r="BU59"/>
  <c r="BV59"/>
  <c r="BW59"/>
  <c r="BX59"/>
  <c r="BY59"/>
  <c r="BZ59"/>
  <c r="BU61"/>
  <c r="BV61"/>
  <c r="BW61"/>
  <c r="BX61"/>
  <c r="BY61"/>
  <c r="BZ61"/>
  <c r="BZ35"/>
  <c r="BZ36"/>
  <c r="BZ37"/>
  <c r="BZ38"/>
  <c r="BZ34"/>
  <c r="BZ31"/>
  <c r="BZ32"/>
  <c r="BZ30"/>
  <c r="BZ28"/>
  <c r="BZ27"/>
  <c r="BW27"/>
  <c r="BW26" s="1"/>
  <c r="BX27"/>
  <c r="BX26" s="1"/>
  <c r="BY27"/>
  <c r="BY26" s="1"/>
  <c r="BW28"/>
  <c r="BX28"/>
  <c r="BY28"/>
  <c r="BW30"/>
  <c r="BW29" s="1"/>
  <c r="BX30"/>
  <c r="BX29" s="1"/>
  <c r="BY30"/>
  <c r="BY29" s="1"/>
  <c r="BW31"/>
  <c r="BX31"/>
  <c r="BY31"/>
  <c r="BW32"/>
  <c r="BX32"/>
  <c r="BY32"/>
  <c r="BW34"/>
  <c r="BW33" s="1"/>
  <c r="BX34"/>
  <c r="BX33" s="1"/>
  <c r="BY34"/>
  <c r="BY33" s="1"/>
  <c r="BW35"/>
  <c r="BX35"/>
  <c r="BY35"/>
  <c r="BW36"/>
  <c r="BX36"/>
  <c r="BY36"/>
  <c r="BW37"/>
  <c r="BX37"/>
  <c r="BY37"/>
  <c r="BW38"/>
  <c r="BX38"/>
  <c r="BY38"/>
  <c r="BZ6"/>
  <c r="BZ9"/>
  <c r="BZ13"/>
  <c r="BZ25"/>
  <c r="BZ26"/>
  <c r="BZ29"/>
  <c r="U46" i="12"/>
  <c r="U47"/>
  <c r="U48"/>
  <c r="U49"/>
  <c r="U50"/>
  <c r="U51"/>
  <c r="U52"/>
  <c r="U53"/>
  <c r="U54"/>
  <c r="U55"/>
  <c r="U56"/>
  <c r="U57"/>
  <c r="U58"/>
  <c r="U59"/>
  <c r="U60"/>
  <c r="U45"/>
  <c r="A45" i="23"/>
  <c r="A46"/>
  <c r="A47"/>
  <c r="A97" s="1"/>
  <c r="A39" i="21"/>
  <c r="A40"/>
  <c r="A41"/>
  <c r="A42"/>
  <c r="A43"/>
  <c r="R24" i="20"/>
  <c r="A49"/>
  <c r="A50"/>
  <c r="A51"/>
  <c r="R24" i="19"/>
  <c r="A50"/>
  <c r="D50"/>
  <c r="A51"/>
  <c r="R24" i="18"/>
  <c r="A50"/>
  <c r="A51"/>
  <c r="R24" i="17"/>
  <c r="S89" i="12"/>
  <c r="BT106" i="13"/>
  <c r="BT107"/>
  <c r="BT108"/>
  <c r="BT109"/>
  <c r="BT110"/>
  <c r="BT111"/>
  <c r="BT112"/>
  <c r="BT113"/>
  <c r="BT114"/>
  <c r="BT115"/>
  <c r="BT116"/>
  <c r="BT117"/>
  <c r="BT118"/>
  <c r="BT119"/>
  <c r="BT121"/>
  <c r="BT86"/>
  <c r="BT87"/>
  <c r="BT88"/>
  <c r="BT89"/>
  <c r="BT90"/>
  <c r="BT91"/>
  <c r="BT92"/>
  <c r="BT93"/>
  <c r="BT94"/>
  <c r="BT95"/>
  <c r="BT96"/>
  <c r="BT97"/>
  <c r="BT98"/>
  <c r="BT99"/>
  <c r="BT101"/>
  <c r="BT66"/>
  <c r="BT67"/>
  <c r="BT68"/>
  <c r="BT69"/>
  <c r="BT70"/>
  <c r="BT71"/>
  <c r="BT72"/>
  <c r="BT73"/>
  <c r="BT74"/>
  <c r="BT75"/>
  <c r="BT76"/>
  <c r="BT77"/>
  <c r="BT78"/>
  <c r="BT79"/>
  <c r="BT81"/>
  <c r="BT46"/>
  <c r="BT47"/>
  <c r="BT48"/>
  <c r="BT49"/>
  <c r="BT50"/>
  <c r="BT51"/>
  <c r="BT52"/>
  <c r="BT53"/>
  <c r="BT54"/>
  <c r="BT55"/>
  <c r="BT56"/>
  <c r="BT57"/>
  <c r="BT58"/>
  <c r="BT59"/>
  <c r="BT61"/>
  <c r="BT34"/>
  <c r="BU34"/>
  <c r="BV34"/>
  <c r="BT35"/>
  <c r="BU35"/>
  <c r="BV35"/>
  <c r="BT36"/>
  <c r="BU36"/>
  <c r="BV36"/>
  <c r="BT37"/>
  <c r="BU37"/>
  <c r="BV37"/>
  <c r="BT38"/>
  <c r="BU38"/>
  <c r="BV38"/>
  <c r="BT30"/>
  <c r="BU30"/>
  <c r="BV30"/>
  <c r="BT31"/>
  <c r="BU31"/>
  <c r="BV31"/>
  <c r="BT32"/>
  <c r="BU32"/>
  <c r="BV32"/>
  <c r="BT27"/>
  <c r="BU27"/>
  <c r="BV27"/>
  <c r="BT28"/>
  <c r="BU28"/>
  <c r="BV28"/>
  <c r="BX25"/>
  <c r="BX13"/>
  <c r="BX9"/>
  <c r="BX6"/>
  <c r="C167" i="12"/>
  <c r="S65"/>
  <c r="T65"/>
  <c r="S66"/>
  <c r="T66"/>
  <c r="S67"/>
  <c r="T67"/>
  <c r="S68"/>
  <c r="T68"/>
  <c r="S69"/>
  <c r="T69"/>
  <c r="S70"/>
  <c r="T70"/>
  <c r="S71"/>
  <c r="T71"/>
  <c r="S72"/>
  <c r="T72"/>
  <c r="S73"/>
  <c r="T73"/>
  <c r="S74"/>
  <c r="T74"/>
  <c r="S75"/>
  <c r="T75"/>
  <c r="S76"/>
  <c r="T76"/>
  <c r="S77"/>
  <c r="T77"/>
  <c r="S78"/>
  <c r="T78"/>
  <c r="S79"/>
  <c r="T79"/>
  <c r="S80"/>
  <c r="T80"/>
  <c r="P54"/>
  <c r="Q54" s="1"/>
  <c r="R54" s="1"/>
  <c r="S54" s="1"/>
  <c r="P55"/>
  <c r="Q55" s="1"/>
  <c r="R55" s="1"/>
  <c r="S55" s="1"/>
  <c r="P56"/>
  <c r="Q56"/>
  <c r="R56"/>
  <c r="S56" s="1"/>
  <c r="P57"/>
  <c r="Q57"/>
  <c r="R57" s="1"/>
  <c r="S57" s="1"/>
  <c r="P53"/>
  <c r="Q53" s="1"/>
  <c r="R53" s="1"/>
  <c r="S53" s="1"/>
  <c r="P50"/>
  <c r="Q50" s="1"/>
  <c r="R50" s="1"/>
  <c r="S50" s="1"/>
  <c r="P51"/>
  <c r="Q51" s="1"/>
  <c r="R51" s="1"/>
  <c r="S51" s="1"/>
  <c r="P49"/>
  <c r="Q49" s="1"/>
  <c r="R49" s="1"/>
  <c r="S49" s="1"/>
  <c r="Q47"/>
  <c r="R47"/>
  <c r="S47" s="1"/>
  <c r="P47"/>
  <c r="Q46"/>
  <c r="R46" s="1"/>
  <c r="S46" s="1"/>
  <c r="P46"/>
  <c r="S165"/>
  <c r="T165"/>
  <c r="R165"/>
  <c r="Q99"/>
  <c r="R99"/>
  <c r="S99"/>
  <c r="T99"/>
  <c r="Q59"/>
  <c r="R59"/>
  <c r="S59"/>
  <c r="T59"/>
  <c r="Q65"/>
  <c r="R65"/>
  <c r="Q66"/>
  <c r="R66"/>
  <c r="Q67"/>
  <c r="R67"/>
  <c r="Q68"/>
  <c r="R68"/>
  <c r="Q69"/>
  <c r="R69"/>
  <c r="Q70"/>
  <c r="R70"/>
  <c r="Q71"/>
  <c r="R71"/>
  <c r="Q72"/>
  <c r="R72"/>
  <c r="Q73"/>
  <c r="R73"/>
  <c r="Q74"/>
  <c r="R74"/>
  <c r="Q75"/>
  <c r="R75"/>
  <c r="Q76"/>
  <c r="R76"/>
  <c r="Q77"/>
  <c r="R77"/>
  <c r="Q78"/>
  <c r="R78"/>
  <c r="Q79"/>
  <c r="R79"/>
  <c r="Q80"/>
  <c r="S84"/>
  <c r="T84"/>
  <c r="R84"/>
  <c r="S64"/>
  <c r="T64"/>
  <c r="R64"/>
  <c r="S44"/>
  <c r="T44"/>
  <c r="R44"/>
  <c r="S25"/>
  <c r="T25"/>
  <c r="R25"/>
  <c r="S13"/>
  <c r="S9"/>
  <c r="S6"/>
  <c r="BS45" i="13"/>
  <c r="BT45"/>
  <c r="BS46"/>
  <c r="BS47"/>
  <c r="BS48"/>
  <c r="BS49"/>
  <c r="BS50"/>
  <c r="BS51"/>
  <c r="BS52"/>
  <c r="BS53"/>
  <c r="BS54"/>
  <c r="BS55"/>
  <c r="BS56"/>
  <c r="BS57"/>
  <c r="BS58"/>
  <c r="BS59"/>
  <c r="BS61"/>
  <c r="O54" i="20" l="1"/>
  <c r="N54"/>
  <c r="N53"/>
  <c r="O53"/>
  <c r="O52"/>
  <c r="N52"/>
  <c r="N55"/>
  <c r="O54" i="19"/>
  <c r="N54"/>
  <c r="N53"/>
  <c r="O53"/>
  <c r="O52"/>
  <c r="N52"/>
  <c r="N55"/>
  <c r="O54" i="18"/>
  <c r="N54"/>
  <c r="N53"/>
  <c r="O53"/>
  <c r="N55"/>
  <c r="O54" i="17"/>
  <c r="N54"/>
  <c r="N53"/>
  <c r="O53"/>
  <c r="N55"/>
  <c r="N53" i="6"/>
  <c r="O53"/>
  <c r="O54"/>
  <c r="N54"/>
  <c r="O52"/>
  <c r="N52"/>
  <c r="N55"/>
  <c r="H53"/>
  <c r="H52"/>
  <c r="O48"/>
  <c r="N48"/>
  <c r="N47"/>
  <c r="O47"/>
  <c r="N51"/>
  <c r="O51"/>
  <c r="E51" i="20"/>
  <c r="H51" i="6"/>
  <c r="N49"/>
  <c r="H47"/>
  <c r="D50" i="20"/>
  <c r="D50" i="17"/>
  <c r="O41" i="6"/>
  <c r="N41"/>
  <c r="O43"/>
  <c r="N43"/>
  <c r="N42"/>
  <c r="O45"/>
  <c r="M44"/>
  <c r="O42"/>
  <c r="E50" i="18"/>
  <c r="E51" i="19"/>
  <c r="C43" i="21"/>
  <c r="B47" i="23"/>
  <c r="E50" i="17"/>
  <c r="E51" i="18"/>
  <c r="E50" i="20"/>
  <c r="E51" i="17"/>
  <c r="E50" i="19"/>
  <c r="B46" i="23"/>
  <c r="D51" i="17"/>
  <c r="D51" i="18"/>
  <c r="D51" i="19"/>
  <c r="BX39" i="13"/>
  <c r="BX41" s="1"/>
  <c r="BY39"/>
  <c r="BY41" s="1"/>
  <c r="BW39"/>
  <c r="BW41" s="1"/>
  <c r="BZ33"/>
  <c r="BZ19"/>
  <c r="BZ21" s="1"/>
  <c r="BX19"/>
  <c r="T56" i="12"/>
  <c r="S37"/>
  <c r="S35"/>
  <c r="T54"/>
  <c r="T55"/>
  <c r="S36"/>
  <c r="T57"/>
  <c r="S38"/>
  <c r="T53"/>
  <c r="S34"/>
  <c r="S93" s="1"/>
  <c r="T50"/>
  <c r="S31"/>
  <c r="S32"/>
  <c r="T51"/>
  <c r="T49"/>
  <c r="S30"/>
  <c r="S28"/>
  <c r="S87" s="1"/>
  <c r="T47"/>
  <c r="T46"/>
  <c r="S27"/>
  <c r="S19"/>
  <c r="S21" s="1"/>
  <c r="S33"/>
  <c r="BT25" i="13"/>
  <c r="BU25"/>
  <c r="BV25"/>
  <c r="BW25"/>
  <c r="BY25"/>
  <c r="BT65"/>
  <c r="BT85"/>
  <c r="BT105"/>
  <c r="BW13"/>
  <c r="BW9"/>
  <c r="BW6"/>
  <c r="A43" i="23"/>
  <c r="A93" s="1"/>
  <c r="A44"/>
  <c r="A94" s="1"/>
  <c r="A95"/>
  <c r="A96"/>
  <c r="A49" i="17"/>
  <c r="A50"/>
  <c r="A51"/>
  <c r="BS65" i="13"/>
  <c r="BS85" s="1"/>
  <c r="BS105" s="1"/>
  <c r="BV13"/>
  <c r="BV9"/>
  <c r="BV6"/>
  <c r="BR45"/>
  <c r="BR47"/>
  <c r="BR48"/>
  <c r="BR50"/>
  <c r="BR51"/>
  <c r="BR52"/>
  <c r="BR54"/>
  <c r="BR55"/>
  <c r="BR56"/>
  <c r="BR57"/>
  <c r="BR58"/>
  <c r="BR65"/>
  <c r="BR85"/>
  <c r="BR87"/>
  <c r="BS87"/>
  <c r="BR88"/>
  <c r="BS88"/>
  <c r="BR90"/>
  <c r="BS90"/>
  <c r="BR91"/>
  <c r="BS91"/>
  <c r="BR92"/>
  <c r="BS92"/>
  <c r="BR94"/>
  <c r="BS94"/>
  <c r="BR95"/>
  <c r="BS95"/>
  <c r="BR96"/>
  <c r="BS96"/>
  <c r="BR97"/>
  <c r="BS97"/>
  <c r="BR98"/>
  <c r="BS98"/>
  <c r="BR105"/>
  <c r="BS28"/>
  <c r="BS30"/>
  <c r="BS31"/>
  <c r="BS32"/>
  <c r="BS34"/>
  <c r="BS37"/>
  <c r="BS38"/>
  <c r="V46" i="12"/>
  <c r="W46" s="1"/>
  <c r="X46" s="1"/>
  <c r="Y46" s="1"/>
  <c r="V50"/>
  <c r="W50" s="1"/>
  <c r="X50" s="1"/>
  <c r="Y50" s="1"/>
  <c r="V56"/>
  <c r="W56" s="1"/>
  <c r="X56" s="1"/>
  <c r="Y56" s="1"/>
  <c r="V57"/>
  <c r="W57" s="1"/>
  <c r="X57" s="1"/>
  <c r="Y57" s="1"/>
  <c r="BU13" i="13"/>
  <c r="BU9"/>
  <c r="BU6"/>
  <c r="B4" i="23"/>
  <c r="C4"/>
  <c r="B5"/>
  <c r="C5"/>
  <c r="B6"/>
  <c r="C6"/>
  <c r="A39"/>
  <c r="A40"/>
  <c r="A41"/>
  <c r="A42"/>
  <c r="A92" s="1"/>
  <c r="A46" i="20"/>
  <c r="A47"/>
  <c r="A48"/>
  <c r="A37" i="21"/>
  <c r="A38"/>
  <c r="R23" i="20"/>
  <c r="R23" i="19"/>
  <c r="A46"/>
  <c r="A47"/>
  <c r="A48"/>
  <c r="A49"/>
  <c r="A47" i="18"/>
  <c r="A48"/>
  <c r="A49"/>
  <c r="R23" i="17"/>
  <c r="A46"/>
  <c r="A47"/>
  <c r="A48"/>
  <c r="R23" i="6"/>
  <c r="B40" i="23"/>
  <c r="E46" i="19"/>
  <c r="C40" i="21"/>
  <c r="D36" i="6"/>
  <c r="E36"/>
  <c r="B32" i="23" s="1"/>
  <c r="I36" i="6"/>
  <c r="D37"/>
  <c r="J37" s="1"/>
  <c r="E37"/>
  <c r="B33" i="23" s="1"/>
  <c r="I37" i="6"/>
  <c r="D38"/>
  <c r="J38" s="1"/>
  <c r="E38"/>
  <c r="K38" s="1"/>
  <c r="M38" s="1"/>
  <c r="I38"/>
  <c r="D39"/>
  <c r="J39" s="1"/>
  <c r="E39"/>
  <c r="B35" i="23" s="1"/>
  <c r="I39" i="6"/>
  <c r="D40"/>
  <c r="E40"/>
  <c r="B36" i="23" s="1"/>
  <c r="B37"/>
  <c r="B38"/>
  <c r="B35" i="21"/>
  <c r="B39" i="23"/>
  <c r="G46" i="13"/>
  <c r="B21" i="2"/>
  <c r="BM105" i="13"/>
  <c r="BN105"/>
  <c r="BO105"/>
  <c r="BP105"/>
  <c r="BQ105"/>
  <c r="BN85"/>
  <c r="BO85"/>
  <c r="BP85"/>
  <c r="BQ85"/>
  <c r="BN87"/>
  <c r="BO87"/>
  <c r="BP87"/>
  <c r="BQ87"/>
  <c r="BN88"/>
  <c r="BO88"/>
  <c r="BP88"/>
  <c r="BQ88"/>
  <c r="BN90"/>
  <c r="BO90"/>
  <c r="BP90"/>
  <c r="BQ90"/>
  <c r="BN91"/>
  <c r="BO91"/>
  <c r="BP91"/>
  <c r="BQ91"/>
  <c r="BN92"/>
  <c r="BO92"/>
  <c r="BP92"/>
  <c r="BQ92"/>
  <c r="BN94"/>
  <c r="BO94"/>
  <c r="BP94"/>
  <c r="BQ94"/>
  <c r="BN95"/>
  <c r="BO95"/>
  <c r="BP95"/>
  <c r="BQ95"/>
  <c r="BN96"/>
  <c r="BO96"/>
  <c r="BP96"/>
  <c r="BQ96"/>
  <c r="BN97"/>
  <c r="BO97"/>
  <c r="BP97"/>
  <c r="BQ97"/>
  <c r="BN98"/>
  <c r="BO98"/>
  <c r="BP98"/>
  <c r="BQ98"/>
  <c r="BN65"/>
  <c r="BO65"/>
  <c r="BP65"/>
  <c r="BQ65"/>
  <c r="BN47"/>
  <c r="BO47"/>
  <c r="BP47"/>
  <c r="BQ47"/>
  <c r="BN48"/>
  <c r="BO48"/>
  <c r="BP48"/>
  <c r="BQ48"/>
  <c r="BN50"/>
  <c r="BO50"/>
  <c r="BP50"/>
  <c r="BQ50"/>
  <c r="BN51"/>
  <c r="BO51"/>
  <c r="BP51"/>
  <c r="BQ51"/>
  <c r="BN52"/>
  <c r="BO52"/>
  <c r="BP52"/>
  <c r="BQ52"/>
  <c r="BN54"/>
  <c r="BO54"/>
  <c r="BP54"/>
  <c r="BQ54"/>
  <c r="BN55"/>
  <c r="BO55"/>
  <c r="BP55"/>
  <c r="BQ55"/>
  <c r="BN56"/>
  <c r="BO56"/>
  <c r="BP56"/>
  <c r="BQ56"/>
  <c r="BN57"/>
  <c r="BO57"/>
  <c r="BP57"/>
  <c r="BQ57"/>
  <c r="BN58"/>
  <c r="BO58"/>
  <c r="BP58"/>
  <c r="BQ58"/>
  <c r="BN37"/>
  <c r="BO37"/>
  <c r="BP37"/>
  <c r="BQ37"/>
  <c r="BR37"/>
  <c r="BN38"/>
  <c r="BO38"/>
  <c r="BP38"/>
  <c r="BQ38"/>
  <c r="BR38"/>
  <c r="BR118" s="1"/>
  <c r="BP36"/>
  <c r="BR35"/>
  <c r="BQ35"/>
  <c r="BQ75" s="1"/>
  <c r="BP35"/>
  <c r="BO35"/>
  <c r="BN35"/>
  <c r="BQ34"/>
  <c r="BP34"/>
  <c r="BO34"/>
  <c r="BN34"/>
  <c r="BN32"/>
  <c r="BO32"/>
  <c r="BP32"/>
  <c r="BQ32"/>
  <c r="BR32"/>
  <c r="BR112" s="1"/>
  <c r="BQ31"/>
  <c r="BO31"/>
  <c r="BQ30"/>
  <c r="BP30"/>
  <c r="BO30"/>
  <c r="BN30"/>
  <c r="BO27"/>
  <c r="BP27"/>
  <c r="BQ27"/>
  <c r="BN27"/>
  <c r="V51" i="12"/>
  <c r="W51" s="1"/>
  <c r="X51" s="1"/>
  <c r="Y51" s="1"/>
  <c r="V53"/>
  <c r="W53" s="1"/>
  <c r="X53" s="1"/>
  <c r="Y53" s="1"/>
  <c r="V59"/>
  <c r="W59" s="1"/>
  <c r="X59" s="1"/>
  <c r="Y59" s="1"/>
  <c r="BT6" i="13"/>
  <c r="BT9"/>
  <c r="BT13"/>
  <c r="L99" i="12"/>
  <c r="M99"/>
  <c r="N99"/>
  <c r="O99"/>
  <c r="P99"/>
  <c r="P66"/>
  <c r="P67"/>
  <c r="P69"/>
  <c r="P70"/>
  <c r="P71"/>
  <c r="P73"/>
  <c r="P74"/>
  <c r="P75"/>
  <c r="P76"/>
  <c r="P77"/>
  <c r="P79"/>
  <c r="Q26"/>
  <c r="Q45" s="1"/>
  <c r="P27"/>
  <c r="Q86" s="1"/>
  <c r="Q27"/>
  <c r="R27"/>
  <c r="P28"/>
  <c r="Q87" s="1"/>
  <c r="Q28"/>
  <c r="R28"/>
  <c r="P30"/>
  <c r="Q30"/>
  <c r="Q89" s="1"/>
  <c r="R30"/>
  <c r="P31"/>
  <c r="Q31"/>
  <c r="R31"/>
  <c r="R90" s="1"/>
  <c r="P32"/>
  <c r="Q32"/>
  <c r="R32"/>
  <c r="R91" s="1"/>
  <c r="T32"/>
  <c r="P34"/>
  <c r="Q34"/>
  <c r="R34"/>
  <c r="P35"/>
  <c r="Q35"/>
  <c r="Q94" s="1"/>
  <c r="R35"/>
  <c r="T35"/>
  <c r="T94" s="1"/>
  <c r="P36"/>
  <c r="Q36"/>
  <c r="Q95" s="1"/>
  <c r="R36"/>
  <c r="P37"/>
  <c r="Q37"/>
  <c r="Q96" s="1"/>
  <c r="R37"/>
  <c r="P38"/>
  <c r="Q38"/>
  <c r="Q97" s="1"/>
  <c r="R38"/>
  <c r="T38"/>
  <c r="T97" s="1"/>
  <c r="R13"/>
  <c r="R19" s="1"/>
  <c r="R21" s="1"/>
  <c r="R80" s="1"/>
  <c r="R9"/>
  <c r="R6"/>
  <c r="D3" i="20"/>
  <c r="E3"/>
  <c r="D4"/>
  <c r="E4"/>
  <c r="D5"/>
  <c r="E5"/>
  <c r="D6"/>
  <c r="E6"/>
  <c r="D7"/>
  <c r="E7"/>
  <c r="D8"/>
  <c r="E8"/>
  <c r="D9"/>
  <c r="E9"/>
  <c r="D10"/>
  <c r="E10"/>
  <c r="D3" i="19"/>
  <c r="E3"/>
  <c r="D4"/>
  <c r="E4"/>
  <c r="D5"/>
  <c r="E5"/>
  <c r="D6"/>
  <c r="E6"/>
  <c r="D7"/>
  <c r="E7"/>
  <c r="D8"/>
  <c r="E8"/>
  <c r="D9"/>
  <c r="E9"/>
  <c r="D10"/>
  <c r="E10"/>
  <c r="O44" i="6" l="1"/>
  <c r="N44"/>
  <c r="N45"/>
  <c r="E49" i="20"/>
  <c r="B45" i="23"/>
  <c r="C41" i="21"/>
  <c r="C39"/>
  <c r="C42"/>
  <c r="D49" i="19"/>
  <c r="B41" i="21"/>
  <c r="D49" i="20"/>
  <c r="D48"/>
  <c r="B40" i="21"/>
  <c r="D46" i="19"/>
  <c r="B42" i="21"/>
  <c r="B39"/>
  <c r="B43"/>
  <c r="BZ39" i="13"/>
  <c r="BZ41" s="1"/>
  <c r="B36" i="21"/>
  <c r="D49" i="17"/>
  <c r="B43" i="23"/>
  <c r="B44"/>
  <c r="BW19" i="13"/>
  <c r="BX21"/>
  <c r="R96" i="12"/>
  <c r="R94"/>
  <c r="BO36" i="13"/>
  <c r="BO76" s="1"/>
  <c r="S95" i="12"/>
  <c r="S96"/>
  <c r="T37"/>
  <c r="T96" s="1"/>
  <c r="T36"/>
  <c r="T95" s="1"/>
  <c r="BN36" i="13"/>
  <c r="BR36"/>
  <c r="BR116" s="1"/>
  <c r="V54" i="12"/>
  <c r="W54" s="1"/>
  <c r="X54" s="1"/>
  <c r="Y54" s="1"/>
  <c r="BS35" i="13"/>
  <c r="BS115" s="1"/>
  <c r="S94" i="12"/>
  <c r="R97"/>
  <c r="R95"/>
  <c r="BQ36" i="13"/>
  <c r="V55" i="12"/>
  <c r="W55" s="1"/>
  <c r="X55" s="1"/>
  <c r="Y55" s="1"/>
  <c r="BS36" i="13"/>
  <c r="BS76" s="1"/>
  <c r="S97" i="12"/>
  <c r="R93"/>
  <c r="Q93"/>
  <c r="T34"/>
  <c r="T93" s="1"/>
  <c r="BR34" i="13"/>
  <c r="BS74" s="1"/>
  <c r="T91" i="12"/>
  <c r="T31"/>
  <c r="T90" s="1"/>
  <c r="BP31" i="13"/>
  <c r="BV29"/>
  <c r="S90" i="12"/>
  <c r="S91"/>
  <c r="Q91"/>
  <c r="Q90"/>
  <c r="BN31" i="13"/>
  <c r="BR111" s="1"/>
  <c r="BR31"/>
  <c r="V49" i="12"/>
  <c r="W49" s="1"/>
  <c r="X49" s="1"/>
  <c r="Y49" s="1"/>
  <c r="T30"/>
  <c r="T89" s="1"/>
  <c r="BR30" i="13"/>
  <c r="R89" i="12"/>
  <c r="S29"/>
  <c r="S39" s="1"/>
  <c r="R87"/>
  <c r="BR28" i="13"/>
  <c r="T28" i="12"/>
  <c r="V47"/>
  <c r="W47" s="1"/>
  <c r="X47" s="1"/>
  <c r="Y47" s="1"/>
  <c r="S26"/>
  <c r="BR27" i="13"/>
  <c r="BR107" s="1"/>
  <c r="S86" i="12"/>
  <c r="BS27" i="13"/>
  <c r="R86" i="12"/>
  <c r="T27"/>
  <c r="S52"/>
  <c r="S48"/>
  <c r="S45"/>
  <c r="T87"/>
  <c r="T86"/>
  <c r="BS118" i="13"/>
  <c r="BS110"/>
  <c r="BP75"/>
  <c r="BS112"/>
  <c r="BS107"/>
  <c r="E49" i="17"/>
  <c r="BS78" i="13"/>
  <c r="BS114"/>
  <c r="BQ76"/>
  <c r="BT29"/>
  <c r="BT19"/>
  <c r="BT26"/>
  <c r="BU29"/>
  <c r="BT33"/>
  <c r="BQ78"/>
  <c r="BS71"/>
  <c r="BS111"/>
  <c r="BR76"/>
  <c r="BR71"/>
  <c r="BS77"/>
  <c r="BS117"/>
  <c r="BR115"/>
  <c r="BQ71"/>
  <c r="BR72"/>
  <c r="BS72"/>
  <c r="BS68"/>
  <c r="Q33" i="12"/>
  <c r="Q92" s="1"/>
  <c r="R33"/>
  <c r="S92" s="1"/>
  <c r="P33"/>
  <c r="T29"/>
  <c r="P29"/>
  <c r="Q29"/>
  <c r="R29"/>
  <c r="T26"/>
  <c r="P26"/>
  <c r="Q85" s="1"/>
  <c r="R26"/>
  <c r="S85" s="1"/>
  <c r="E48" i="20"/>
  <c r="K36" i="6"/>
  <c r="M36" s="1"/>
  <c r="C32" i="23" s="1"/>
  <c r="K39" i="6"/>
  <c r="H39"/>
  <c r="K37"/>
  <c r="M37" s="1"/>
  <c r="Q37" s="1"/>
  <c r="H36"/>
  <c r="B34" i="23"/>
  <c r="D46" i="20"/>
  <c r="J36" i="6"/>
  <c r="D47" i="18"/>
  <c r="D47" i="19"/>
  <c r="D47" i="20"/>
  <c r="D47" i="17"/>
  <c r="E48" i="19"/>
  <c r="E47" i="18"/>
  <c r="E47" i="20"/>
  <c r="B42" i="23"/>
  <c r="E49" i="19"/>
  <c r="E47"/>
  <c r="E46" i="20"/>
  <c r="BV19" i="13"/>
  <c r="BR117"/>
  <c r="BQ67"/>
  <c r="BS26"/>
  <c r="BR77"/>
  <c r="BR78"/>
  <c r="BR75"/>
  <c r="BP77"/>
  <c r="BS29"/>
  <c r="B37" i="21"/>
  <c r="D49" i="18"/>
  <c r="B38" i="21"/>
  <c r="D48" i="18"/>
  <c r="D48" i="19"/>
  <c r="D48" i="17"/>
  <c r="D46"/>
  <c r="Q38" i="6"/>
  <c r="C34" i="23"/>
  <c r="H37" i="6"/>
  <c r="H40"/>
  <c r="E48" i="17"/>
  <c r="E47"/>
  <c r="E46"/>
  <c r="E49" i="18"/>
  <c r="E48"/>
  <c r="C35" i="21"/>
  <c r="C38"/>
  <c r="C37"/>
  <c r="H38" i="6"/>
  <c r="C36" i="21"/>
  <c r="B41" i="23"/>
  <c r="BU19" i="13"/>
  <c r="BO78"/>
  <c r="BO77"/>
  <c r="BO75"/>
  <c r="BO74"/>
  <c r="BO72"/>
  <c r="BO71"/>
  <c r="BO70"/>
  <c r="BO67"/>
  <c r="BP78"/>
  <c r="BP74"/>
  <c r="BP72"/>
  <c r="BP71"/>
  <c r="BP70"/>
  <c r="BP67"/>
  <c r="BQ77"/>
  <c r="BQ74"/>
  <c r="BQ72"/>
  <c r="BQ70"/>
  <c r="Q36" i="6"/>
  <c r="BT21" i="13"/>
  <c r="C48" i="12"/>
  <c r="D48"/>
  <c r="E48"/>
  <c r="F48"/>
  <c r="G48"/>
  <c r="H48"/>
  <c r="I48"/>
  <c r="B48"/>
  <c r="B45"/>
  <c r="D45"/>
  <c r="E45"/>
  <c r="F45"/>
  <c r="G45"/>
  <c r="H45"/>
  <c r="I45"/>
  <c r="C45"/>
  <c r="V35" i="13"/>
  <c r="V36"/>
  <c r="V37"/>
  <c r="V38"/>
  <c r="V34"/>
  <c r="V32"/>
  <c r="V31"/>
  <c r="V30"/>
  <c r="V28"/>
  <c r="V27"/>
  <c r="S27"/>
  <c r="T27"/>
  <c r="U27"/>
  <c r="S28"/>
  <c r="T28"/>
  <c r="U28"/>
  <c r="S30"/>
  <c r="T30"/>
  <c r="U30"/>
  <c r="S31"/>
  <c r="T31"/>
  <c r="U31"/>
  <c r="S32"/>
  <c r="T32"/>
  <c r="U32"/>
  <c r="S34"/>
  <c r="T34"/>
  <c r="U34"/>
  <c r="S35"/>
  <c r="T35"/>
  <c r="U35"/>
  <c r="S36"/>
  <c r="T36"/>
  <c r="U36"/>
  <c r="S37"/>
  <c r="T37"/>
  <c r="U37"/>
  <c r="S38"/>
  <c r="T38"/>
  <c r="U38"/>
  <c r="R35"/>
  <c r="R36"/>
  <c r="R37"/>
  <c r="R38"/>
  <c r="R32"/>
  <c r="O32"/>
  <c r="P32"/>
  <c r="Q32"/>
  <c r="N32"/>
  <c r="K32"/>
  <c r="L32"/>
  <c r="M32"/>
  <c r="J32"/>
  <c r="G32"/>
  <c r="H32"/>
  <c r="I32"/>
  <c r="F32"/>
  <c r="R34"/>
  <c r="R31"/>
  <c r="R30"/>
  <c r="R28"/>
  <c r="R27"/>
  <c r="O27"/>
  <c r="P27"/>
  <c r="Q27"/>
  <c r="O28"/>
  <c r="P28"/>
  <c r="Q28"/>
  <c r="O30"/>
  <c r="P30"/>
  <c r="Q30"/>
  <c r="O31"/>
  <c r="P31"/>
  <c r="Q31"/>
  <c r="O34"/>
  <c r="P34"/>
  <c r="Q34"/>
  <c r="O35"/>
  <c r="P35"/>
  <c r="Q35"/>
  <c r="O36"/>
  <c r="P36"/>
  <c r="Q36"/>
  <c r="O37"/>
  <c r="P37"/>
  <c r="Q37"/>
  <c r="O38"/>
  <c r="P38"/>
  <c r="Q38"/>
  <c r="N35"/>
  <c r="N36"/>
  <c r="N37"/>
  <c r="N38"/>
  <c r="N34"/>
  <c r="N31"/>
  <c r="N30"/>
  <c r="N28"/>
  <c r="N27"/>
  <c r="A80" i="12"/>
  <c r="A101" i="13"/>
  <c r="A81"/>
  <c r="A121" s="1"/>
  <c r="K27"/>
  <c r="L27"/>
  <c r="M27"/>
  <c r="K28"/>
  <c r="L28"/>
  <c r="M28"/>
  <c r="K30"/>
  <c r="L30"/>
  <c r="M30"/>
  <c r="K31"/>
  <c r="L31"/>
  <c r="M31"/>
  <c r="K34"/>
  <c r="L34"/>
  <c r="M34"/>
  <c r="K35"/>
  <c r="L35"/>
  <c r="M35"/>
  <c r="K36"/>
  <c r="L36"/>
  <c r="M36"/>
  <c r="K37"/>
  <c r="L37"/>
  <c r="M37"/>
  <c r="K38"/>
  <c r="L38"/>
  <c r="M38"/>
  <c r="J35"/>
  <c r="J36"/>
  <c r="J37"/>
  <c r="J38"/>
  <c r="J34"/>
  <c r="J31"/>
  <c r="J30"/>
  <c r="J28"/>
  <c r="J27"/>
  <c r="G27"/>
  <c r="H27"/>
  <c r="I27"/>
  <c r="G28"/>
  <c r="H28"/>
  <c r="I28"/>
  <c r="G30"/>
  <c r="H30"/>
  <c r="I30"/>
  <c r="G31"/>
  <c r="H31"/>
  <c r="I31"/>
  <c r="G34"/>
  <c r="H34"/>
  <c r="I34"/>
  <c r="G35"/>
  <c r="H35"/>
  <c r="I35"/>
  <c r="G36"/>
  <c r="H36"/>
  <c r="I36"/>
  <c r="G37"/>
  <c r="H37"/>
  <c r="I37"/>
  <c r="G38"/>
  <c r="H38"/>
  <c r="I38"/>
  <c r="F35"/>
  <c r="F36"/>
  <c r="F37"/>
  <c r="F38"/>
  <c r="F34"/>
  <c r="F31"/>
  <c r="F30"/>
  <c r="F28"/>
  <c r="F27"/>
  <c r="C27"/>
  <c r="D27"/>
  <c r="E27"/>
  <c r="C28"/>
  <c r="D28"/>
  <c r="E28"/>
  <c r="C30"/>
  <c r="D30"/>
  <c r="E30"/>
  <c r="C31"/>
  <c r="D31"/>
  <c r="E31"/>
  <c r="C32"/>
  <c r="D32"/>
  <c r="E32"/>
  <c r="C34"/>
  <c r="D34"/>
  <c r="E34"/>
  <c r="C35"/>
  <c r="D35"/>
  <c r="E35"/>
  <c r="C36"/>
  <c r="D36"/>
  <c r="E36"/>
  <c r="C37"/>
  <c r="D37"/>
  <c r="E37"/>
  <c r="C38"/>
  <c r="D38"/>
  <c r="E38"/>
  <c r="B37"/>
  <c r="B38"/>
  <c r="B36"/>
  <c r="B35"/>
  <c r="B34"/>
  <c r="B32"/>
  <c r="B31"/>
  <c r="B30"/>
  <c r="B28"/>
  <c r="B27"/>
  <c r="A39"/>
  <c r="A23"/>
  <c r="A63" s="1"/>
  <c r="A103" s="1"/>
  <c r="A3"/>
  <c r="A43" s="1"/>
  <c r="A83" s="1"/>
  <c r="C33" i="23" l="1"/>
  <c r="BW21" i="13"/>
  <c r="BV26"/>
  <c r="BS67"/>
  <c r="BV33"/>
  <c r="BS33"/>
  <c r="BR114"/>
  <c r="BU33"/>
  <c r="BR74"/>
  <c r="BR67"/>
  <c r="BP76"/>
  <c r="BS75"/>
  <c r="BS116"/>
  <c r="T33" i="12"/>
  <c r="T92" s="1"/>
  <c r="R52"/>
  <c r="R92"/>
  <c r="Q48"/>
  <c r="Q88"/>
  <c r="R88"/>
  <c r="BS70" i="13"/>
  <c r="BR70"/>
  <c r="S88" i="12"/>
  <c r="BR110" i="13"/>
  <c r="BU26"/>
  <c r="R45" i="12"/>
  <c r="R85"/>
  <c r="T88"/>
  <c r="S58"/>
  <c r="T85"/>
  <c r="R48"/>
  <c r="Q52"/>
  <c r="R39"/>
  <c r="S41"/>
  <c r="N38" i="6"/>
  <c r="BT39" i="13"/>
  <c r="Q29"/>
  <c r="Q39" i="12"/>
  <c r="P39"/>
  <c r="N37" i="6"/>
  <c r="BV21" i="13"/>
  <c r="BS39"/>
  <c r="C26"/>
  <c r="R26"/>
  <c r="BU21"/>
  <c r="G29"/>
  <c r="R33"/>
  <c r="J29"/>
  <c r="N33"/>
  <c r="H29"/>
  <c r="S26"/>
  <c r="D29"/>
  <c r="J33"/>
  <c r="P26"/>
  <c r="T26"/>
  <c r="K33"/>
  <c r="M29"/>
  <c r="K26"/>
  <c r="V33"/>
  <c r="C33"/>
  <c r="O26"/>
  <c r="U33"/>
  <c r="E29"/>
  <c r="F33"/>
  <c r="G33"/>
  <c r="G26"/>
  <c r="C29"/>
  <c r="E26"/>
  <c r="F26"/>
  <c r="I33"/>
  <c r="I26"/>
  <c r="J26"/>
  <c r="L29"/>
  <c r="Q33"/>
  <c r="T33"/>
  <c r="U29"/>
  <c r="V29"/>
  <c r="D33"/>
  <c r="I29"/>
  <c r="L33"/>
  <c r="L26"/>
  <c r="O33"/>
  <c r="S33"/>
  <c r="S29"/>
  <c r="U26"/>
  <c r="V26"/>
  <c r="E33"/>
  <c r="D26"/>
  <c r="H33"/>
  <c r="H26"/>
  <c r="M33"/>
  <c r="M26"/>
  <c r="P33"/>
  <c r="Q26"/>
  <c r="T29"/>
  <c r="O29"/>
  <c r="P29"/>
  <c r="K29"/>
  <c r="F29"/>
  <c r="R29"/>
  <c r="N29"/>
  <c r="N26"/>
  <c r="BV39" l="1"/>
  <c r="BU39"/>
  <c r="T39" i="12"/>
  <c r="T98" s="1"/>
  <c r="R58"/>
  <c r="R98"/>
  <c r="S98"/>
  <c r="Q98"/>
  <c r="S60"/>
  <c r="S172"/>
  <c r="S176"/>
  <c r="S171"/>
  <c r="S175"/>
  <c r="S180"/>
  <c r="S169"/>
  <c r="S173"/>
  <c r="S177"/>
  <c r="S181"/>
  <c r="S170"/>
  <c r="S174"/>
  <c r="S178"/>
  <c r="S168"/>
  <c r="S167"/>
  <c r="S166"/>
  <c r="S179"/>
  <c r="Q58"/>
  <c r="R41"/>
  <c r="BT41" i="13"/>
  <c r="Q41" i="12"/>
  <c r="Q168" s="1"/>
  <c r="P41"/>
  <c r="Q174"/>
  <c r="BS41" i="13"/>
  <c r="V39"/>
  <c r="V41" s="1"/>
  <c r="Q39"/>
  <c r="Q41" s="1"/>
  <c r="R39"/>
  <c r="R41" s="1"/>
  <c r="O39"/>
  <c r="O41" s="1"/>
  <c r="P39"/>
  <c r="P41" s="1"/>
  <c r="U39"/>
  <c r="U41" s="1"/>
  <c r="S39"/>
  <c r="S41" s="1"/>
  <c r="T39"/>
  <c r="T41" s="1"/>
  <c r="G29" i="12"/>
  <c r="F26"/>
  <c r="G26"/>
  <c r="N26"/>
  <c r="C36"/>
  <c r="D36"/>
  <c r="E36"/>
  <c r="F36"/>
  <c r="G36"/>
  <c r="H36"/>
  <c r="I36"/>
  <c r="J36"/>
  <c r="K36"/>
  <c r="L36"/>
  <c r="M36"/>
  <c r="N36"/>
  <c r="N95" s="1"/>
  <c r="O36"/>
  <c r="C37"/>
  <c r="D37"/>
  <c r="E37"/>
  <c r="F37"/>
  <c r="G37"/>
  <c r="H37"/>
  <c r="I37"/>
  <c r="J37"/>
  <c r="K37"/>
  <c r="L37"/>
  <c r="M37"/>
  <c r="M96" s="1"/>
  <c r="N37"/>
  <c r="N96" s="1"/>
  <c r="O37"/>
  <c r="C38"/>
  <c r="D38"/>
  <c r="E38"/>
  <c r="F38"/>
  <c r="G38"/>
  <c r="H38"/>
  <c r="I38"/>
  <c r="J38"/>
  <c r="K38"/>
  <c r="L38"/>
  <c r="L97" s="1"/>
  <c r="M38"/>
  <c r="M97" s="1"/>
  <c r="N38"/>
  <c r="O38"/>
  <c r="B37"/>
  <c r="B38"/>
  <c r="B36"/>
  <c r="O35"/>
  <c r="N35"/>
  <c r="M35"/>
  <c r="M94" s="1"/>
  <c r="L35"/>
  <c r="L94" s="1"/>
  <c r="K35"/>
  <c r="J35"/>
  <c r="J33" s="1"/>
  <c r="I35"/>
  <c r="H35"/>
  <c r="G35"/>
  <c r="F35"/>
  <c r="E35"/>
  <c r="D35"/>
  <c r="C35"/>
  <c r="B35"/>
  <c r="O34"/>
  <c r="N34"/>
  <c r="N93" s="1"/>
  <c r="M34"/>
  <c r="L34"/>
  <c r="K34"/>
  <c r="K33" s="1"/>
  <c r="J34"/>
  <c r="I34"/>
  <c r="H34"/>
  <c r="G34"/>
  <c r="G33" s="1"/>
  <c r="G52" s="1"/>
  <c r="F34"/>
  <c r="E34"/>
  <c r="D34"/>
  <c r="C34"/>
  <c r="B34"/>
  <c r="C32"/>
  <c r="D32"/>
  <c r="E32"/>
  <c r="F32"/>
  <c r="G32"/>
  <c r="H32"/>
  <c r="I32"/>
  <c r="J32"/>
  <c r="K32"/>
  <c r="L32"/>
  <c r="M32"/>
  <c r="N32"/>
  <c r="O32"/>
  <c r="B32"/>
  <c r="O31"/>
  <c r="N31"/>
  <c r="M31"/>
  <c r="M90" s="1"/>
  <c r="L31"/>
  <c r="K31"/>
  <c r="J31"/>
  <c r="I31"/>
  <c r="H31"/>
  <c r="H29" s="1"/>
  <c r="G31"/>
  <c r="F31"/>
  <c r="E31"/>
  <c r="D31"/>
  <c r="C31"/>
  <c r="B31"/>
  <c r="O30"/>
  <c r="N30"/>
  <c r="M30"/>
  <c r="L30"/>
  <c r="K30"/>
  <c r="K29" s="1"/>
  <c r="J30"/>
  <c r="J29" s="1"/>
  <c r="I30"/>
  <c r="I29" s="1"/>
  <c r="H30"/>
  <c r="G30"/>
  <c r="F30"/>
  <c r="E30"/>
  <c r="D30"/>
  <c r="C30"/>
  <c r="B30"/>
  <c r="C27"/>
  <c r="D27"/>
  <c r="E27"/>
  <c r="F27"/>
  <c r="G27"/>
  <c r="H27"/>
  <c r="H26" s="1"/>
  <c r="I27"/>
  <c r="I26" s="1"/>
  <c r="J27"/>
  <c r="K27"/>
  <c r="L27"/>
  <c r="M27"/>
  <c r="N27"/>
  <c r="O27"/>
  <c r="O26" s="1"/>
  <c r="C28"/>
  <c r="D28"/>
  <c r="E28"/>
  <c r="F28"/>
  <c r="G28"/>
  <c r="H28"/>
  <c r="I28"/>
  <c r="J28"/>
  <c r="J26" s="1"/>
  <c r="K28"/>
  <c r="K26" s="1"/>
  <c r="L28"/>
  <c r="M28"/>
  <c r="N28"/>
  <c r="N87" s="1"/>
  <c r="O28"/>
  <c r="B28"/>
  <c r="B27"/>
  <c r="BU41" i="13" l="1"/>
  <c r="BV41"/>
  <c r="Q177" i="12"/>
  <c r="T41"/>
  <c r="T100" s="1"/>
  <c r="Q166"/>
  <c r="Q100"/>
  <c r="R168"/>
  <c r="R172"/>
  <c r="R176"/>
  <c r="R180"/>
  <c r="R171"/>
  <c r="R175"/>
  <c r="R170"/>
  <c r="R174"/>
  <c r="R178"/>
  <c r="R169"/>
  <c r="R173"/>
  <c r="R177"/>
  <c r="R181"/>
  <c r="R100"/>
  <c r="R167"/>
  <c r="R166"/>
  <c r="S100"/>
  <c r="R179"/>
  <c r="T181"/>
  <c r="T175"/>
  <c r="T172"/>
  <c r="T176"/>
  <c r="T169"/>
  <c r="T173"/>
  <c r="T177"/>
  <c r="T174"/>
  <c r="T178"/>
  <c r="T171"/>
  <c r="T167"/>
  <c r="T166"/>
  <c r="T179"/>
  <c r="Q175"/>
  <c r="Q60"/>
  <c r="R60"/>
  <c r="O33"/>
  <c r="O93"/>
  <c r="P93"/>
  <c r="O95"/>
  <c r="P95"/>
  <c r="O96"/>
  <c r="P96"/>
  <c r="O94"/>
  <c r="P94"/>
  <c r="O97"/>
  <c r="P97"/>
  <c r="N97"/>
  <c r="L95"/>
  <c r="Q179"/>
  <c r="Q181"/>
  <c r="Q178"/>
  <c r="Q167"/>
  <c r="M93"/>
  <c r="L96"/>
  <c r="M95"/>
  <c r="Q172"/>
  <c r="Q169"/>
  <c r="Q176"/>
  <c r="Q171"/>
  <c r="N33"/>
  <c r="N94"/>
  <c r="L93"/>
  <c r="Q180"/>
  <c r="Q173"/>
  <c r="Q170"/>
  <c r="O89"/>
  <c r="P89"/>
  <c r="O91"/>
  <c r="P91"/>
  <c r="N29"/>
  <c r="N89"/>
  <c r="L29"/>
  <c r="L90"/>
  <c r="M29"/>
  <c r="M89"/>
  <c r="O90"/>
  <c r="P90"/>
  <c r="L91"/>
  <c r="M91"/>
  <c r="O29"/>
  <c r="L89"/>
  <c r="N90"/>
  <c r="N91"/>
  <c r="O85"/>
  <c r="P85"/>
  <c r="L87"/>
  <c r="P179"/>
  <c r="M87"/>
  <c r="N86"/>
  <c r="O87"/>
  <c r="P87"/>
  <c r="L26"/>
  <c r="L86"/>
  <c r="P172"/>
  <c r="P176"/>
  <c r="P180"/>
  <c r="P170"/>
  <c r="P174"/>
  <c r="P178"/>
  <c r="P169"/>
  <c r="P173"/>
  <c r="P181"/>
  <c r="P171"/>
  <c r="P175"/>
  <c r="P168"/>
  <c r="P177"/>
  <c r="P167"/>
  <c r="P166"/>
  <c r="M26"/>
  <c r="M86"/>
  <c r="O86"/>
  <c r="P86"/>
  <c r="H33"/>
  <c r="L33"/>
  <c r="M33"/>
  <c r="M92" s="1"/>
  <c r="I33"/>
  <c r="I52" s="1"/>
  <c r="G39"/>
  <c r="G41" s="1"/>
  <c r="G60" s="1"/>
  <c r="J39"/>
  <c r="J41" s="1"/>
  <c r="I39"/>
  <c r="I41" s="1"/>
  <c r="I60" s="1"/>
  <c r="K39"/>
  <c r="K41" s="1"/>
  <c r="T168" l="1"/>
  <c r="T170"/>
  <c r="T180"/>
  <c r="O92"/>
  <c r="P92"/>
  <c r="L92"/>
  <c r="N92"/>
  <c r="O39"/>
  <c r="P98" s="1"/>
  <c r="L88"/>
  <c r="O88"/>
  <c r="P88"/>
  <c r="M88"/>
  <c r="N88"/>
  <c r="N39"/>
  <c r="N41" s="1"/>
  <c r="L85"/>
  <c r="O41"/>
  <c r="M85"/>
  <c r="L39"/>
  <c r="N85"/>
  <c r="M39"/>
  <c r="N98" s="1"/>
  <c r="H39"/>
  <c r="H41" s="1"/>
  <c r="H60" s="1"/>
  <c r="H52"/>
  <c r="A39"/>
  <c r="A60" s="1"/>
  <c r="B76" i="15"/>
  <c r="O98" i="12" l="1"/>
  <c r="L41"/>
  <c r="L98"/>
  <c r="O169"/>
  <c r="O173"/>
  <c r="O177"/>
  <c r="O181"/>
  <c r="O100"/>
  <c r="O178"/>
  <c r="O172"/>
  <c r="O176"/>
  <c r="O180"/>
  <c r="O171"/>
  <c r="O175"/>
  <c r="O170"/>
  <c r="O174"/>
  <c r="P100"/>
  <c r="O166"/>
  <c r="O168"/>
  <c r="O167"/>
  <c r="N100"/>
  <c r="M41"/>
  <c r="M98"/>
  <c r="O179"/>
  <c r="A179"/>
  <c r="A181" s="1"/>
  <c r="A100"/>
  <c r="BJ85" i="13"/>
  <c r="BJ105" s="1"/>
  <c r="BK85"/>
  <c r="BL85"/>
  <c r="BM85"/>
  <c r="BJ87"/>
  <c r="BK87"/>
  <c r="BL87"/>
  <c r="BM87"/>
  <c r="BJ88"/>
  <c r="BK88"/>
  <c r="BL88"/>
  <c r="BM88"/>
  <c r="BJ90"/>
  <c r="BK90"/>
  <c r="BL90"/>
  <c r="BM90"/>
  <c r="BJ91"/>
  <c r="BK91"/>
  <c r="BL91"/>
  <c r="BM91"/>
  <c r="BJ92"/>
  <c r="BK92"/>
  <c r="BL92"/>
  <c r="BM92"/>
  <c r="BJ94"/>
  <c r="BK94"/>
  <c r="BL94"/>
  <c r="BM94"/>
  <c r="BJ95"/>
  <c r="BK95"/>
  <c r="BL95"/>
  <c r="BM95"/>
  <c r="BJ96"/>
  <c r="BK96"/>
  <c r="BL96"/>
  <c r="BM96"/>
  <c r="BJ97"/>
  <c r="BK97"/>
  <c r="BL97"/>
  <c r="BM97"/>
  <c r="BJ98"/>
  <c r="BK98"/>
  <c r="BL98"/>
  <c r="BM98"/>
  <c r="BK105"/>
  <c r="BL105"/>
  <c r="BJ65"/>
  <c r="BK65"/>
  <c r="BL65"/>
  <c r="BM65"/>
  <c r="BJ47"/>
  <c r="BK47"/>
  <c r="BL47"/>
  <c r="BM47"/>
  <c r="BJ48"/>
  <c r="BK48"/>
  <c r="BL48"/>
  <c r="BM48"/>
  <c r="BJ50"/>
  <c r="BK50"/>
  <c r="BL50"/>
  <c r="BM50"/>
  <c r="BJ51"/>
  <c r="BK51"/>
  <c r="BL51"/>
  <c r="BM51"/>
  <c r="BJ52"/>
  <c r="BK52"/>
  <c r="BL52"/>
  <c r="BM52"/>
  <c r="BJ54"/>
  <c r="BK54"/>
  <c r="BL54"/>
  <c r="BM54"/>
  <c r="BJ55"/>
  <c r="BK55"/>
  <c r="BL55"/>
  <c r="BM55"/>
  <c r="BJ56"/>
  <c r="BK56"/>
  <c r="BL56"/>
  <c r="BM56"/>
  <c r="BJ57"/>
  <c r="BK57"/>
  <c r="BL57"/>
  <c r="BM57"/>
  <c r="BJ58"/>
  <c r="BK58"/>
  <c r="BL58"/>
  <c r="BM58"/>
  <c r="BY6"/>
  <c r="BY9"/>
  <c r="BY13"/>
  <c r="BS25"/>
  <c r="BS13"/>
  <c r="BS9"/>
  <c r="BS6"/>
  <c r="L100" i="12" l="1"/>
  <c r="M100"/>
  <c r="BY19" i="13"/>
  <c r="BS19"/>
  <c r="BY21" l="1"/>
  <c r="BS21"/>
  <c r="A89" i="23" l="1"/>
  <c r="A90"/>
  <c r="A91"/>
  <c r="A45" i="20"/>
  <c r="A45" i="19"/>
  <c r="A46" i="18"/>
  <c r="A43" i="17"/>
  <c r="A44"/>
  <c r="A45"/>
  <c r="BO28" i="13" l="1"/>
  <c r="BS108" s="1"/>
  <c r="BP28"/>
  <c r="BQ28"/>
  <c r="BN28"/>
  <c r="BR108" s="1"/>
  <c r="BR25"/>
  <c r="BR13"/>
  <c r="BR9"/>
  <c r="BR6"/>
  <c r="A36" i="23"/>
  <c r="A86" s="1"/>
  <c r="A37"/>
  <c r="A87" s="1"/>
  <c r="A38"/>
  <c r="A88" s="1"/>
  <c r="A24" i="21"/>
  <c r="A25"/>
  <c r="A26"/>
  <c r="A27"/>
  <c r="A28"/>
  <c r="A29"/>
  <c r="A30"/>
  <c r="A31"/>
  <c r="A32"/>
  <c r="A33"/>
  <c r="A34"/>
  <c r="A35"/>
  <c r="A36"/>
  <c r="A23"/>
  <c r="A12" i="20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11"/>
  <c r="A12" i="19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11"/>
  <c r="A12" i="18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11"/>
  <c r="A12" i="17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11"/>
  <c r="AH25" i="13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J25"/>
  <c r="BK25"/>
  <c r="BL25"/>
  <c r="BM25"/>
  <c r="BM45" s="1"/>
  <c r="BN25"/>
  <c r="BN45" s="1"/>
  <c r="BO25"/>
  <c r="BO45" s="1"/>
  <c r="BP25"/>
  <c r="BP45" s="1"/>
  <c r="BQ25"/>
  <c r="BQ45" s="1"/>
  <c r="BQ13"/>
  <c r="BQ9"/>
  <c r="BQ6"/>
  <c r="BR53" l="1"/>
  <c r="BQ53"/>
  <c r="BR49"/>
  <c r="BQ46"/>
  <c r="BR46"/>
  <c r="BR86"/>
  <c r="BR68"/>
  <c r="BO68"/>
  <c r="BP68"/>
  <c r="BQ68"/>
  <c r="D46" i="18"/>
  <c r="E46"/>
  <c r="BR19" i="13"/>
  <c r="BQ33"/>
  <c r="BQ29"/>
  <c r="BQ19"/>
  <c r="A27" i="23"/>
  <c r="A28"/>
  <c r="A78" s="1"/>
  <c r="A29"/>
  <c r="A79" s="1"/>
  <c r="A30"/>
  <c r="A80" s="1"/>
  <c r="A31"/>
  <c r="A81" s="1"/>
  <c r="A32"/>
  <c r="A82" s="1"/>
  <c r="A33"/>
  <c r="A83" s="1"/>
  <c r="A34"/>
  <c r="A84" s="1"/>
  <c r="A35"/>
  <c r="A85" s="1"/>
  <c r="T13" i="12"/>
  <c r="T9"/>
  <c r="T6"/>
  <c r="N21" i="3"/>
  <c r="BP6" i="13"/>
  <c r="BP9"/>
  <c r="BP13"/>
  <c r="B29" i="12"/>
  <c r="C29"/>
  <c r="B33"/>
  <c r="B52" s="1"/>
  <c r="C33"/>
  <c r="C52" s="1"/>
  <c r="BO6" i="13"/>
  <c r="BO9"/>
  <c r="BO13"/>
  <c r="BN6"/>
  <c r="BN9"/>
  <c r="BN13"/>
  <c r="T52" i="12" l="1"/>
  <c r="T48"/>
  <c r="T45"/>
  <c r="BN53" i="13"/>
  <c r="BO53"/>
  <c r="BS93"/>
  <c r="BP53"/>
  <c r="BR93"/>
  <c r="BP49"/>
  <c r="BQ49"/>
  <c r="BN49"/>
  <c r="BO49"/>
  <c r="BS89"/>
  <c r="BR89"/>
  <c r="BN46"/>
  <c r="BO46"/>
  <c r="BS86"/>
  <c r="BR59"/>
  <c r="BP46"/>
  <c r="E45" i="17"/>
  <c r="E45" i="19"/>
  <c r="E45" i="20"/>
  <c r="D44" i="17"/>
  <c r="D43"/>
  <c r="E44"/>
  <c r="E43"/>
  <c r="D45"/>
  <c r="D45" i="19"/>
  <c r="D45" i="20"/>
  <c r="D41"/>
  <c r="D41" i="19"/>
  <c r="D41" i="17"/>
  <c r="D41" i="18"/>
  <c r="D42" i="19"/>
  <c r="D42" i="20"/>
  <c r="D42" i="18"/>
  <c r="D42" i="17"/>
  <c r="D44" i="19"/>
  <c r="D44" i="18"/>
  <c r="D44" i="20"/>
  <c r="D43" i="18"/>
  <c r="D43" i="20"/>
  <c r="D43" i="19"/>
  <c r="D45" i="18"/>
  <c r="E44" i="20"/>
  <c r="E44" i="19"/>
  <c r="E44" i="18"/>
  <c r="E42" i="19"/>
  <c r="E42" i="20"/>
  <c r="E42" i="18"/>
  <c r="E42" i="17"/>
  <c r="E45" i="18"/>
  <c r="E43" i="20"/>
  <c r="E43" i="19"/>
  <c r="E43" i="18"/>
  <c r="BR21" i="13"/>
  <c r="BQ21"/>
  <c r="T19" i="12"/>
  <c r="BP19" i="13"/>
  <c r="BO19"/>
  <c r="BN19"/>
  <c r="A4" i="8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G166" i="12"/>
  <c r="H166"/>
  <c r="I166"/>
  <c r="J166"/>
  <c r="K166"/>
  <c r="L166"/>
  <c r="M166"/>
  <c r="N166"/>
  <c r="G167"/>
  <c r="H167"/>
  <c r="I167"/>
  <c r="J167"/>
  <c r="K167"/>
  <c r="L167"/>
  <c r="M167"/>
  <c r="N167"/>
  <c r="G168"/>
  <c r="H168"/>
  <c r="I168"/>
  <c r="J168"/>
  <c r="K168"/>
  <c r="L168"/>
  <c r="M168"/>
  <c r="N168"/>
  <c r="G169"/>
  <c r="H169"/>
  <c r="I169"/>
  <c r="J169"/>
  <c r="K169"/>
  <c r="L169"/>
  <c r="M169"/>
  <c r="N169"/>
  <c r="G170"/>
  <c r="H170"/>
  <c r="I170"/>
  <c r="J170"/>
  <c r="K170"/>
  <c r="L170"/>
  <c r="M170"/>
  <c r="N170"/>
  <c r="G171"/>
  <c r="H171"/>
  <c r="I171"/>
  <c r="J171"/>
  <c r="K171"/>
  <c r="L171"/>
  <c r="M171"/>
  <c r="N171"/>
  <c r="G172"/>
  <c r="H172"/>
  <c r="I172"/>
  <c r="J172"/>
  <c r="K172"/>
  <c r="L172"/>
  <c r="M172"/>
  <c r="N172"/>
  <c r="G173"/>
  <c r="H173"/>
  <c r="I173"/>
  <c r="J173"/>
  <c r="K173"/>
  <c r="L173"/>
  <c r="M173"/>
  <c r="N173"/>
  <c r="G174"/>
  <c r="H174"/>
  <c r="I174"/>
  <c r="J174"/>
  <c r="K174"/>
  <c r="L174"/>
  <c r="M174"/>
  <c r="N174"/>
  <c r="G175"/>
  <c r="H175"/>
  <c r="I175"/>
  <c r="J175"/>
  <c r="K175"/>
  <c r="L175"/>
  <c r="M175"/>
  <c r="N175"/>
  <c r="G176"/>
  <c r="H176"/>
  <c r="I176"/>
  <c r="J176"/>
  <c r="K176"/>
  <c r="L176"/>
  <c r="M176"/>
  <c r="N176"/>
  <c r="G177"/>
  <c r="H177"/>
  <c r="I177"/>
  <c r="J177"/>
  <c r="K177"/>
  <c r="L177"/>
  <c r="M177"/>
  <c r="N177"/>
  <c r="G178"/>
  <c r="H178"/>
  <c r="I178"/>
  <c r="J178"/>
  <c r="K178"/>
  <c r="L178"/>
  <c r="M178"/>
  <c r="N178"/>
  <c r="G179"/>
  <c r="H179"/>
  <c r="I179"/>
  <c r="J179"/>
  <c r="K179"/>
  <c r="L179"/>
  <c r="M179"/>
  <c r="N179"/>
  <c r="G180"/>
  <c r="H180"/>
  <c r="I180"/>
  <c r="J180"/>
  <c r="K180"/>
  <c r="L180"/>
  <c r="M180"/>
  <c r="N180"/>
  <c r="G181"/>
  <c r="H181"/>
  <c r="I181"/>
  <c r="J181"/>
  <c r="K181"/>
  <c r="L181"/>
  <c r="M181"/>
  <c r="N181"/>
  <c r="A4" i="3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BF27" i="13"/>
  <c r="BF28"/>
  <c r="BF30"/>
  <c r="BF31"/>
  <c r="BF32"/>
  <c r="BF34"/>
  <c r="BF35"/>
  <c r="BF36"/>
  <c r="BF37"/>
  <c r="BF38"/>
  <c r="P59" i="12"/>
  <c r="BM6" i="13"/>
  <c r="BQ86" s="1"/>
  <c r="BM9"/>
  <c r="BQ89" s="1"/>
  <c r="BM13"/>
  <c r="BQ93" s="1"/>
  <c r="Q6" i="12"/>
  <c r="Q9"/>
  <c r="Q13"/>
  <c r="T58" l="1"/>
  <c r="BP59" i="13"/>
  <c r="BQ59"/>
  <c r="BN59"/>
  <c r="BO59"/>
  <c r="BS99"/>
  <c r="BR61"/>
  <c r="BR101"/>
  <c r="BR99"/>
  <c r="V52" i="12"/>
  <c r="W52" s="1"/>
  <c r="X52" s="1"/>
  <c r="Y52" s="1"/>
  <c r="T21"/>
  <c r="V48"/>
  <c r="W48" s="1"/>
  <c r="X48" s="1"/>
  <c r="Y48" s="1"/>
  <c r="V45"/>
  <c r="W45" s="1"/>
  <c r="X45" s="1"/>
  <c r="Y45" s="1"/>
  <c r="BM93" i="13"/>
  <c r="BN21"/>
  <c r="BP21"/>
  <c r="BO21"/>
  <c r="Q19" i="12"/>
  <c r="BM19" i="13"/>
  <c r="BQ99" s="1"/>
  <c r="BL6"/>
  <c r="BP86" s="1"/>
  <c r="BL9"/>
  <c r="BP89" s="1"/>
  <c r="BL13"/>
  <c r="BL45"/>
  <c r="BH87"/>
  <c r="BI87"/>
  <c r="BH88"/>
  <c r="BI88"/>
  <c r="BH90"/>
  <c r="BI90"/>
  <c r="BH91"/>
  <c r="BI91"/>
  <c r="BH92"/>
  <c r="BI92"/>
  <c r="BH94"/>
  <c r="BI94"/>
  <c r="BH95"/>
  <c r="BI95"/>
  <c r="BH96"/>
  <c r="BI96"/>
  <c r="BH97"/>
  <c r="BI97"/>
  <c r="BH98"/>
  <c r="BI98"/>
  <c r="BH47"/>
  <c r="BI47"/>
  <c r="BH48"/>
  <c r="BI48"/>
  <c r="BH50"/>
  <c r="BI50"/>
  <c r="BH51"/>
  <c r="BI51"/>
  <c r="BH52"/>
  <c r="BI52"/>
  <c r="BH54"/>
  <c r="BI54"/>
  <c r="BH55"/>
  <c r="BI55"/>
  <c r="BH56"/>
  <c r="BI56"/>
  <c r="BH57"/>
  <c r="BI57"/>
  <c r="BH58"/>
  <c r="BI58"/>
  <c r="BJ45"/>
  <c r="BJ13"/>
  <c r="BN93" s="1"/>
  <c r="BJ9"/>
  <c r="BN89" s="1"/>
  <c r="BJ6"/>
  <c r="BN86" s="1"/>
  <c r="C76" i="15"/>
  <c r="D76"/>
  <c r="E76"/>
  <c r="F76"/>
  <c r="G76"/>
  <c r="H76"/>
  <c r="I76"/>
  <c r="J76"/>
  <c r="K76"/>
  <c r="L76"/>
  <c r="M76"/>
  <c r="N76"/>
  <c r="O76"/>
  <c r="P76"/>
  <c r="Q76"/>
  <c r="E4" i="6"/>
  <c r="E5"/>
  <c r="E6"/>
  <c r="E7"/>
  <c r="E8"/>
  <c r="E9"/>
  <c r="E10"/>
  <c r="E11"/>
  <c r="E12"/>
  <c r="E13"/>
  <c r="E14"/>
  <c r="B10" i="23" s="1"/>
  <c r="E15" i="6"/>
  <c r="B11" i="23" s="1"/>
  <c r="E16" i="6"/>
  <c r="B12" i="23" s="1"/>
  <c r="E17" i="6"/>
  <c r="B13" i="23" s="1"/>
  <c r="E18" i="6"/>
  <c r="B14" i="23" s="1"/>
  <c r="E19" i="6"/>
  <c r="B15" i="23" s="1"/>
  <c r="E20" i="6"/>
  <c r="B16" i="23" s="1"/>
  <c r="E21" i="6"/>
  <c r="B17" i="23" s="1"/>
  <c r="E22" i="6"/>
  <c r="B18" i="23" s="1"/>
  <c r="E23" i="6"/>
  <c r="B19" i="23" s="1"/>
  <c r="E24" i="6"/>
  <c r="B20" i="23" s="1"/>
  <c r="E25" i="6"/>
  <c r="B21" i="23" s="1"/>
  <c r="E26" i="6"/>
  <c r="B22" i="23" s="1"/>
  <c r="E27" i="6"/>
  <c r="B23" i="23" s="1"/>
  <c r="E28" i="6"/>
  <c r="B24" i="23" s="1"/>
  <c r="E29" i="6"/>
  <c r="B25" i="23" s="1"/>
  <c r="E30" i="6"/>
  <c r="B26" i="23" s="1"/>
  <c r="E31" i="6"/>
  <c r="B27" i="23" s="1"/>
  <c r="E32" i="6"/>
  <c r="B28" i="23" s="1"/>
  <c r="E33" i="6"/>
  <c r="B29" i="23" s="1"/>
  <c r="E34" i="6"/>
  <c r="B30" i="23" s="1"/>
  <c r="E35" i="6"/>
  <c r="B31" i="23" s="1"/>
  <c r="E3" i="6"/>
  <c r="D4"/>
  <c r="D5"/>
  <c r="D6"/>
  <c r="D7"/>
  <c r="D8"/>
  <c r="D9"/>
  <c r="D10"/>
  <c r="D11"/>
  <c r="D11" i="18" s="1"/>
  <c r="D12" i="6"/>
  <c r="D12" i="18" s="1"/>
  <c r="D13" i="6"/>
  <c r="D13" i="18" s="1"/>
  <c r="D14" i="6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"/>
  <c r="BK6" i="13"/>
  <c r="BO86" s="1"/>
  <c r="BK9"/>
  <c r="BO89" s="1"/>
  <c r="BK13"/>
  <c r="BO93" s="1"/>
  <c r="BK45"/>
  <c r="R13" i="6"/>
  <c r="R14" s="1"/>
  <c r="R15" s="1"/>
  <c r="R16" s="1"/>
  <c r="R17" s="1"/>
  <c r="R18" s="1"/>
  <c r="R19" s="1"/>
  <c r="R20" s="1"/>
  <c r="R21" s="1"/>
  <c r="R22" s="1"/>
  <c r="R13" i="17"/>
  <c r="R14" s="1"/>
  <c r="R15" s="1"/>
  <c r="R16" s="1"/>
  <c r="R17" s="1"/>
  <c r="R18" s="1"/>
  <c r="R19" s="1"/>
  <c r="R20" s="1"/>
  <c r="R21" s="1"/>
  <c r="R22" s="1"/>
  <c r="R13" i="18"/>
  <c r="R14"/>
  <c r="R15" s="1"/>
  <c r="R16" s="1"/>
  <c r="R17" s="1"/>
  <c r="R18" s="1"/>
  <c r="R19" s="1"/>
  <c r="R20" s="1"/>
  <c r="R21" s="1"/>
  <c r="R22" s="1"/>
  <c r="R23" s="1"/>
  <c r="R13" i="20"/>
  <c r="R14"/>
  <c r="R15" s="1"/>
  <c r="R16" s="1"/>
  <c r="R17" s="1"/>
  <c r="R18" s="1"/>
  <c r="R19" s="1"/>
  <c r="R20" s="1"/>
  <c r="R21" s="1"/>
  <c r="R22" s="1"/>
  <c r="I38"/>
  <c r="R13" i="19"/>
  <c r="R14" s="1"/>
  <c r="R15" s="1"/>
  <c r="R16" s="1"/>
  <c r="R17" s="1"/>
  <c r="R18" s="1"/>
  <c r="R19" s="1"/>
  <c r="R20" s="1"/>
  <c r="R21" s="1"/>
  <c r="R22" s="1"/>
  <c r="I38" i="18"/>
  <c r="I38" i="17"/>
  <c r="L15"/>
  <c r="L16"/>
  <c r="L17"/>
  <c r="L18"/>
  <c r="L19"/>
  <c r="L20"/>
  <c r="L14"/>
  <c r="L19" i="6"/>
  <c r="L20"/>
  <c r="L21"/>
  <c r="L22"/>
  <c r="L23"/>
  <c r="L24"/>
  <c r="L18"/>
  <c r="L25" i="20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K10"/>
  <c r="J10"/>
  <c r="I10"/>
  <c r="H10"/>
  <c r="K9"/>
  <c r="J9"/>
  <c r="I9"/>
  <c r="H9"/>
  <c r="K8"/>
  <c r="J8"/>
  <c r="I8"/>
  <c r="H8"/>
  <c r="K7"/>
  <c r="J7"/>
  <c r="I7"/>
  <c r="H7"/>
  <c r="L25" i="1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K10"/>
  <c r="J10"/>
  <c r="I10"/>
  <c r="H10"/>
  <c r="K9"/>
  <c r="J9"/>
  <c r="I9"/>
  <c r="H9"/>
  <c r="K8"/>
  <c r="J8"/>
  <c r="I8"/>
  <c r="H8"/>
  <c r="K7"/>
  <c r="J7"/>
  <c r="I7"/>
  <c r="H7"/>
  <c r="I37" i="18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1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C22" i="8"/>
  <c r="D22"/>
  <c r="E22"/>
  <c r="F22"/>
  <c r="G22"/>
  <c r="H22"/>
  <c r="I22"/>
  <c r="J22"/>
  <c r="K22"/>
  <c r="L22"/>
  <c r="M22"/>
  <c r="N22"/>
  <c r="B22"/>
  <c r="C149" i="12"/>
  <c r="D149"/>
  <c r="E149"/>
  <c r="F149"/>
  <c r="G149"/>
  <c r="H149"/>
  <c r="I149"/>
  <c r="J149"/>
  <c r="K149"/>
  <c r="L149"/>
  <c r="M149"/>
  <c r="N149"/>
  <c r="O149"/>
  <c r="C150"/>
  <c r="D150"/>
  <c r="E150"/>
  <c r="F150"/>
  <c r="G150"/>
  <c r="H150"/>
  <c r="I150"/>
  <c r="J150"/>
  <c r="K150"/>
  <c r="L150"/>
  <c r="M150"/>
  <c r="N150"/>
  <c r="O150"/>
  <c r="C152"/>
  <c r="D152"/>
  <c r="E152"/>
  <c r="F152"/>
  <c r="G152"/>
  <c r="H152"/>
  <c r="I152"/>
  <c r="J152"/>
  <c r="K152"/>
  <c r="L152"/>
  <c r="M152"/>
  <c r="N152"/>
  <c r="O152"/>
  <c r="C153"/>
  <c r="D153"/>
  <c r="E153"/>
  <c r="F153"/>
  <c r="G153"/>
  <c r="H153"/>
  <c r="I153"/>
  <c r="J153"/>
  <c r="K153"/>
  <c r="L153"/>
  <c r="M153"/>
  <c r="N153"/>
  <c r="O153"/>
  <c r="C154"/>
  <c r="D154"/>
  <c r="E154"/>
  <c r="F154"/>
  <c r="G154"/>
  <c r="H154"/>
  <c r="I154"/>
  <c r="J154"/>
  <c r="K154"/>
  <c r="L154"/>
  <c r="M154"/>
  <c r="N154"/>
  <c r="O154"/>
  <c r="C156"/>
  <c r="D156"/>
  <c r="E156"/>
  <c r="F156"/>
  <c r="G156"/>
  <c r="H156"/>
  <c r="I156"/>
  <c r="J156"/>
  <c r="K156"/>
  <c r="L156"/>
  <c r="M156"/>
  <c r="N156"/>
  <c r="O156"/>
  <c r="C157"/>
  <c r="D157"/>
  <c r="E157"/>
  <c r="F157"/>
  <c r="G157"/>
  <c r="H157"/>
  <c r="I157"/>
  <c r="J157"/>
  <c r="K157"/>
  <c r="L157"/>
  <c r="M157"/>
  <c r="N157"/>
  <c r="O157"/>
  <c r="C158"/>
  <c r="D158"/>
  <c r="E158"/>
  <c r="F158"/>
  <c r="G158"/>
  <c r="H158"/>
  <c r="I158"/>
  <c r="J158"/>
  <c r="K158"/>
  <c r="L158"/>
  <c r="M158"/>
  <c r="N158"/>
  <c r="O158"/>
  <c r="C159"/>
  <c r="D159"/>
  <c r="E159"/>
  <c r="F159"/>
  <c r="G159"/>
  <c r="H159"/>
  <c r="I159"/>
  <c r="J159"/>
  <c r="K159"/>
  <c r="L159"/>
  <c r="M159"/>
  <c r="N159"/>
  <c r="O159"/>
  <c r="C160"/>
  <c r="D160"/>
  <c r="E160"/>
  <c r="F160"/>
  <c r="G160"/>
  <c r="H160"/>
  <c r="I160"/>
  <c r="J160"/>
  <c r="K160"/>
  <c r="L160"/>
  <c r="M160"/>
  <c r="N160"/>
  <c r="O160"/>
  <c r="B160"/>
  <c r="B149"/>
  <c r="B150"/>
  <c r="B152"/>
  <c r="B153"/>
  <c r="B154"/>
  <c r="B156"/>
  <c r="B157"/>
  <c r="B158"/>
  <c r="B159"/>
  <c r="Q21" i="2"/>
  <c r="P21"/>
  <c r="O21"/>
  <c r="K21"/>
  <c r="L21"/>
  <c r="M21"/>
  <c r="N21"/>
  <c r="J21"/>
  <c r="I21"/>
  <c r="G21"/>
  <c r="H21"/>
  <c r="F21"/>
  <c r="E21"/>
  <c r="D21"/>
  <c r="C21"/>
  <c r="BI45" i="13"/>
  <c r="BI65" s="1"/>
  <c r="BI85" s="1"/>
  <c r="BI105" s="1"/>
  <c r="BI6"/>
  <c r="BM86" s="1"/>
  <c r="BI9"/>
  <c r="BM89" s="1"/>
  <c r="BI13"/>
  <c r="O67" i="12"/>
  <c r="G87" i="13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BE87"/>
  <c r="BF87"/>
  <c r="BG87"/>
  <c r="G88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AA88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BE88"/>
  <c r="BF88"/>
  <c r="BG88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BE90"/>
  <c r="BF90"/>
  <c r="BG90"/>
  <c r="G91"/>
  <c r="H91"/>
  <c r="I91"/>
  <c r="J91"/>
  <c r="K91"/>
  <c r="L91"/>
  <c r="M91"/>
  <c r="N91"/>
  <c r="O91"/>
  <c r="P91"/>
  <c r="Q91"/>
  <c r="R91"/>
  <c r="S91"/>
  <c r="T91"/>
  <c r="U91"/>
  <c r="V91"/>
  <c r="W91"/>
  <c r="X91"/>
  <c r="Y91"/>
  <c r="Z91"/>
  <c r="AA91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B91"/>
  <c r="BC91"/>
  <c r="BD91"/>
  <c r="BE91"/>
  <c r="BF91"/>
  <c r="BG91"/>
  <c r="G92"/>
  <c r="H92"/>
  <c r="I92"/>
  <c r="J92"/>
  <c r="K92"/>
  <c r="L92"/>
  <c r="M92"/>
  <c r="N92"/>
  <c r="O92"/>
  <c r="P92"/>
  <c r="Q92"/>
  <c r="R92"/>
  <c r="S92"/>
  <c r="T92"/>
  <c r="U92"/>
  <c r="V92"/>
  <c r="W92"/>
  <c r="X92"/>
  <c r="Y92"/>
  <c r="Z92"/>
  <c r="AA92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C92"/>
  <c r="BD92"/>
  <c r="BE92"/>
  <c r="BF92"/>
  <c r="BG92"/>
  <c r="G94"/>
  <c r="H94"/>
  <c r="I94"/>
  <c r="J94"/>
  <c r="K94"/>
  <c r="L94"/>
  <c r="M94"/>
  <c r="N94"/>
  <c r="O94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BC94"/>
  <c r="BD94"/>
  <c r="BE94"/>
  <c r="BF94"/>
  <c r="BG94"/>
  <c r="G95"/>
  <c r="H95"/>
  <c r="I95"/>
  <c r="J95"/>
  <c r="K95"/>
  <c r="L95"/>
  <c r="M95"/>
  <c r="N95"/>
  <c r="O95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BC95"/>
  <c r="BD95"/>
  <c r="BE95"/>
  <c r="BF95"/>
  <c r="BG95"/>
  <c r="G96"/>
  <c r="H96"/>
  <c r="I96"/>
  <c r="J96"/>
  <c r="K96"/>
  <c r="L96"/>
  <c r="M96"/>
  <c r="N96"/>
  <c r="O96"/>
  <c r="P96"/>
  <c r="Q96"/>
  <c r="R96"/>
  <c r="S96"/>
  <c r="T96"/>
  <c r="U96"/>
  <c r="V96"/>
  <c r="W96"/>
  <c r="X96"/>
  <c r="Y96"/>
  <c r="Z96"/>
  <c r="AA96"/>
  <c r="AB96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C96"/>
  <c r="BD96"/>
  <c r="BE96"/>
  <c r="BF96"/>
  <c r="BG96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Y97"/>
  <c r="Z97"/>
  <c r="AA97"/>
  <c r="AB97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BC97"/>
  <c r="BD97"/>
  <c r="BE97"/>
  <c r="BF97"/>
  <c r="BG97"/>
  <c r="G98"/>
  <c r="H98"/>
  <c r="I98"/>
  <c r="J98"/>
  <c r="K98"/>
  <c r="L98"/>
  <c r="M98"/>
  <c r="N98"/>
  <c r="O98"/>
  <c r="P98"/>
  <c r="Q98"/>
  <c r="R98"/>
  <c r="S98"/>
  <c r="T98"/>
  <c r="U98"/>
  <c r="V98"/>
  <c r="W98"/>
  <c r="X98"/>
  <c r="Y98"/>
  <c r="Z98"/>
  <c r="AA98"/>
  <c r="AB98"/>
  <c r="AC98"/>
  <c r="AD98"/>
  <c r="AE98"/>
  <c r="AF98"/>
  <c r="AG98"/>
  <c r="AH98"/>
  <c r="AI98"/>
  <c r="AJ98"/>
  <c r="AK98"/>
  <c r="AL98"/>
  <c r="AM98"/>
  <c r="AN98"/>
  <c r="AO98"/>
  <c r="AP98"/>
  <c r="AQ98"/>
  <c r="AR98"/>
  <c r="AS98"/>
  <c r="AT98"/>
  <c r="AU98"/>
  <c r="AV98"/>
  <c r="AW98"/>
  <c r="AX98"/>
  <c r="AY98"/>
  <c r="AZ98"/>
  <c r="BA98"/>
  <c r="BB98"/>
  <c r="BC98"/>
  <c r="BD98"/>
  <c r="BE98"/>
  <c r="BF98"/>
  <c r="BG98"/>
  <c r="F97"/>
  <c r="F98"/>
  <c r="F96"/>
  <c r="F95"/>
  <c r="F94"/>
  <c r="F90"/>
  <c r="F91"/>
  <c r="F92"/>
  <c r="F87"/>
  <c r="F88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O59" i="12"/>
  <c r="BD34" i="13"/>
  <c r="BB35"/>
  <c r="BD36"/>
  <c r="BB38"/>
  <c r="BC30"/>
  <c r="BE31"/>
  <c r="BE32"/>
  <c r="V25"/>
  <c r="V45" s="1"/>
  <c r="V65" s="1"/>
  <c r="V85" s="1"/>
  <c r="V105" s="1"/>
  <c r="W25"/>
  <c r="W45" s="1"/>
  <c r="W65" s="1"/>
  <c r="W85" s="1"/>
  <c r="W105" s="1"/>
  <c r="X25"/>
  <c r="X45" s="1"/>
  <c r="X65" s="1"/>
  <c r="X85" s="1"/>
  <c r="X105" s="1"/>
  <c r="Y25"/>
  <c r="Y45" s="1"/>
  <c r="Y65" s="1"/>
  <c r="Y85" s="1"/>
  <c r="Y105" s="1"/>
  <c r="V13"/>
  <c r="W13"/>
  <c r="X13"/>
  <c r="Y13"/>
  <c r="V9"/>
  <c r="W9"/>
  <c r="X9"/>
  <c r="X89" s="1"/>
  <c r="Y9"/>
  <c r="Z9"/>
  <c r="Z89" s="1"/>
  <c r="V6"/>
  <c r="W6"/>
  <c r="X6"/>
  <c r="Y6"/>
  <c r="B6"/>
  <c r="C6"/>
  <c r="D6"/>
  <c r="E6"/>
  <c r="F6"/>
  <c r="F86" s="1"/>
  <c r="G6"/>
  <c r="G86" s="1"/>
  <c r="H6"/>
  <c r="H86" s="1"/>
  <c r="I6"/>
  <c r="J6"/>
  <c r="K6"/>
  <c r="K86" s="1"/>
  <c r="L6"/>
  <c r="M6"/>
  <c r="N6"/>
  <c r="O6"/>
  <c r="P6"/>
  <c r="Q6"/>
  <c r="Q86" s="1"/>
  <c r="R6"/>
  <c r="S6"/>
  <c r="T6"/>
  <c r="T86" s="1"/>
  <c r="U6"/>
  <c r="B9"/>
  <c r="C9"/>
  <c r="D9"/>
  <c r="E9"/>
  <c r="F9"/>
  <c r="F89" s="1"/>
  <c r="G9"/>
  <c r="G89" s="1"/>
  <c r="H9"/>
  <c r="H89" s="1"/>
  <c r="I9"/>
  <c r="J9"/>
  <c r="J89" s="1"/>
  <c r="K9"/>
  <c r="K89" s="1"/>
  <c r="L9"/>
  <c r="L89" s="1"/>
  <c r="M9"/>
  <c r="N9"/>
  <c r="O9"/>
  <c r="P9"/>
  <c r="P89" s="1"/>
  <c r="Q9"/>
  <c r="R9"/>
  <c r="R89" s="1"/>
  <c r="S9"/>
  <c r="S89" s="1"/>
  <c r="T9"/>
  <c r="T89" s="1"/>
  <c r="U9"/>
  <c r="B13"/>
  <c r="C13"/>
  <c r="D13"/>
  <c r="E13"/>
  <c r="F13"/>
  <c r="F93" s="1"/>
  <c r="G13"/>
  <c r="H13"/>
  <c r="I13"/>
  <c r="J13"/>
  <c r="K13"/>
  <c r="L13"/>
  <c r="M13"/>
  <c r="N13"/>
  <c r="O13"/>
  <c r="O53" s="1"/>
  <c r="P13"/>
  <c r="Q13"/>
  <c r="Q93" s="1"/>
  <c r="R13"/>
  <c r="R93" s="1"/>
  <c r="S13"/>
  <c r="T13"/>
  <c r="U13"/>
  <c r="C25"/>
  <c r="C45" s="1"/>
  <c r="C65" s="1"/>
  <c r="C85" s="1"/>
  <c r="C105" s="1"/>
  <c r="D25"/>
  <c r="D45" s="1"/>
  <c r="D65" s="1"/>
  <c r="D85" s="1"/>
  <c r="D105" s="1"/>
  <c r="E25"/>
  <c r="E45" s="1"/>
  <c r="E65" s="1"/>
  <c r="E85" s="1"/>
  <c r="E105" s="1"/>
  <c r="F25"/>
  <c r="F45" s="1"/>
  <c r="F65" s="1"/>
  <c r="F85" s="1"/>
  <c r="F105" s="1"/>
  <c r="G25"/>
  <c r="G45" s="1"/>
  <c r="G65" s="1"/>
  <c r="G85" s="1"/>
  <c r="G105" s="1"/>
  <c r="H25"/>
  <c r="H45" s="1"/>
  <c r="H65" s="1"/>
  <c r="H85" s="1"/>
  <c r="H105" s="1"/>
  <c r="I25"/>
  <c r="I45" s="1"/>
  <c r="I65" s="1"/>
  <c r="I85" s="1"/>
  <c r="I105" s="1"/>
  <c r="J25"/>
  <c r="J45" s="1"/>
  <c r="J65" s="1"/>
  <c r="J85" s="1"/>
  <c r="J105" s="1"/>
  <c r="K25"/>
  <c r="K45" s="1"/>
  <c r="K65" s="1"/>
  <c r="K85" s="1"/>
  <c r="K105" s="1"/>
  <c r="L25"/>
  <c r="L45" s="1"/>
  <c r="L65" s="1"/>
  <c r="L85" s="1"/>
  <c r="L105" s="1"/>
  <c r="M25"/>
  <c r="M45" s="1"/>
  <c r="M65" s="1"/>
  <c r="M85" s="1"/>
  <c r="M105" s="1"/>
  <c r="N25"/>
  <c r="N45" s="1"/>
  <c r="N65" s="1"/>
  <c r="N85" s="1"/>
  <c r="N105" s="1"/>
  <c r="O25"/>
  <c r="O45" s="1"/>
  <c r="O65" s="1"/>
  <c r="O85" s="1"/>
  <c r="O105" s="1"/>
  <c r="P25"/>
  <c r="P45" s="1"/>
  <c r="P65" s="1"/>
  <c r="P85" s="1"/>
  <c r="P105" s="1"/>
  <c r="Q25"/>
  <c r="Q45" s="1"/>
  <c r="Q65" s="1"/>
  <c r="Q85" s="1"/>
  <c r="Q105" s="1"/>
  <c r="R25"/>
  <c r="R45" s="1"/>
  <c r="R65" s="1"/>
  <c r="R85" s="1"/>
  <c r="R105" s="1"/>
  <c r="S25"/>
  <c r="S45" s="1"/>
  <c r="S65" s="1"/>
  <c r="S85" s="1"/>
  <c r="S105" s="1"/>
  <c r="T25"/>
  <c r="T45" s="1"/>
  <c r="T65" s="1"/>
  <c r="T85" s="1"/>
  <c r="T105" s="1"/>
  <c r="U25"/>
  <c r="U45" s="1"/>
  <c r="U65" s="1"/>
  <c r="U85" s="1"/>
  <c r="U105" s="1"/>
  <c r="Z25"/>
  <c r="Z45" s="1"/>
  <c r="Z65" s="1"/>
  <c r="Z85" s="1"/>
  <c r="Z105" s="1"/>
  <c r="AA25"/>
  <c r="AA45" s="1"/>
  <c r="AA65" s="1"/>
  <c r="AA85" s="1"/>
  <c r="AA105" s="1"/>
  <c r="AB25"/>
  <c r="AB45" s="1"/>
  <c r="AB65" s="1"/>
  <c r="AB85" s="1"/>
  <c r="AB105" s="1"/>
  <c r="AC25"/>
  <c r="AC45" s="1"/>
  <c r="AC65" s="1"/>
  <c r="AC85" s="1"/>
  <c r="AC105" s="1"/>
  <c r="AD25"/>
  <c r="AD45" s="1"/>
  <c r="AD65" s="1"/>
  <c r="AD85" s="1"/>
  <c r="AD105" s="1"/>
  <c r="AE25"/>
  <c r="AE45" s="1"/>
  <c r="AE65" s="1"/>
  <c r="AE85" s="1"/>
  <c r="AE105" s="1"/>
  <c r="AF25"/>
  <c r="AF45" s="1"/>
  <c r="AF65" s="1"/>
  <c r="AF85" s="1"/>
  <c r="AF105" s="1"/>
  <c r="AG25"/>
  <c r="AG45" s="1"/>
  <c r="AG65" s="1"/>
  <c r="AG85" s="1"/>
  <c r="AG105" s="1"/>
  <c r="AH45"/>
  <c r="AH65" s="1"/>
  <c r="AH85" s="1"/>
  <c r="AH105" s="1"/>
  <c r="AI45"/>
  <c r="AI65" s="1"/>
  <c r="AI85" s="1"/>
  <c r="AI105" s="1"/>
  <c r="AJ45"/>
  <c r="AJ65" s="1"/>
  <c r="AJ85" s="1"/>
  <c r="AJ105" s="1"/>
  <c r="AK45"/>
  <c r="AK65" s="1"/>
  <c r="AK85" s="1"/>
  <c r="AK105" s="1"/>
  <c r="AL45"/>
  <c r="AL65" s="1"/>
  <c r="AL85" s="1"/>
  <c r="AL105" s="1"/>
  <c r="AM45"/>
  <c r="AM65" s="1"/>
  <c r="AM85" s="1"/>
  <c r="AM105" s="1"/>
  <c r="AN45"/>
  <c r="AN65" s="1"/>
  <c r="AN85" s="1"/>
  <c r="AN105" s="1"/>
  <c r="AO45"/>
  <c r="AO65" s="1"/>
  <c r="AO85" s="1"/>
  <c r="AO105" s="1"/>
  <c r="AP45"/>
  <c r="AP65" s="1"/>
  <c r="AP85" s="1"/>
  <c r="AP105" s="1"/>
  <c r="AQ45"/>
  <c r="AQ65" s="1"/>
  <c r="AQ85" s="1"/>
  <c r="AQ105" s="1"/>
  <c r="AR45"/>
  <c r="AR65" s="1"/>
  <c r="AR85" s="1"/>
  <c r="AR105" s="1"/>
  <c r="AS45"/>
  <c r="AS65" s="1"/>
  <c r="AS85" s="1"/>
  <c r="AS105" s="1"/>
  <c r="AT45"/>
  <c r="AT65" s="1"/>
  <c r="AT85" s="1"/>
  <c r="AT105" s="1"/>
  <c r="AU45"/>
  <c r="AU65" s="1"/>
  <c r="AU85" s="1"/>
  <c r="AU105" s="1"/>
  <c r="AV45"/>
  <c r="AV65" s="1"/>
  <c r="AV85" s="1"/>
  <c r="AV105" s="1"/>
  <c r="AW45"/>
  <c r="AW65" s="1"/>
  <c r="AW85" s="1"/>
  <c r="AW105" s="1"/>
  <c r="AX45"/>
  <c r="AX65" s="1"/>
  <c r="AX85" s="1"/>
  <c r="AX105" s="1"/>
  <c r="AY45"/>
  <c r="AY65" s="1"/>
  <c r="AY85" s="1"/>
  <c r="AY105" s="1"/>
  <c r="AZ45"/>
  <c r="AZ65" s="1"/>
  <c r="AZ85" s="1"/>
  <c r="AZ105" s="1"/>
  <c r="BA45"/>
  <c r="BA65" s="1"/>
  <c r="BA85" s="1"/>
  <c r="BA105" s="1"/>
  <c r="BB45"/>
  <c r="BB65" s="1"/>
  <c r="BB85" s="1"/>
  <c r="BB105" s="1"/>
  <c r="BC45"/>
  <c r="BC65" s="1"/>
  <c r="BC85" s="1"/>
  <c r="BC105" s="1"/>
  <c r="BD45"/>
  <c r="BD65" s="1"/>
  <c r="BD85" s="1"/>
  <c r="BD105" s="1"/>
  <c r="BE45"/>
  <c r="BE65" s="1"/>
  <c r="BE85" s="1"/>
  <c r="BE105" s="1"/>
  <c r="BF45"/>
  <c r="BF65" s="1"/>
  <c r="BF85" s="1"/>
  <c r="BF105" s="1"/>
  <c r="BG45"/>
  <c r="BG65" s="1"/>
  <c r="BG85" s="1"/>
  <c r="BG105" s="1"/>
  <c r="BH45"/>
  <c r="BH65" s="1"/>
  <c r="BH85" s="1"/>
  <c r="BH105" s="1"/>
  <c r="B25"/>
  <c r="B45" s="1"/>
  <c r="B65" s="1"/>
  <c r="B85" s="1"/>
  <c r="B105" s="1"/>
  <c r="D33" i="12"/>
  <c r="E33"/>
  <c r="F33"/>
  <c r="B26"/>
  <c r="B39" s="1"/>
  <c r="B41" s="1"/>
  <c r="B60" s="1"/>
  <c r="C26"/>
  <c r="D26"/>
  <c r="E85" s="1"/>
  <c r="E26"/>
  <c r="F85" s="1"/>
  <c r="D29"/>
  <c r="E29"/>
  <c r="F29"/>
  <c r="C86"/>
  <c r="D86"/>
  <c r="E86"/>
  <c r="F86"/>
  <c r="G86"/>
  <c r="C87"/>
  <c r="D87"/>
  <c r="E87"/>
  <c r="F87"/>
  <c r="G87"/>
  <c r="G88"/>
  <c r="C89"/>
  <c r="D89"/>
  <c r="E89"/>
  <c r="F89"/>
  <c r="G89"/>
  <c r="C90"/>
  <c r="D90"/>
  <c r="E90"/>
  <c r="F90"/>
  <c r="G90"/>
  <c r="C91"/>
  <c r="D91"/>
  <c r="E91"/>
  <c r="F91"/>
  <c r="G91"/>
  <c r="C92"/>
  <c r="C93"/>
  <c r="D93"/>
  <c r="E93"/>
  <c r="F93"/>
  <c r="G93"/>
  <c r="C94"/>
  <c r="D94"/>
  <c r="E94"/>
  <c r="F94"/>
  <c r="G94"/>
  <c r="C95"/>
  <c r="D95"/>
  <c r="E95"/>
  <c r="F95"/>
  <c r="G95"/>
  <c r="C96"/>
  <c r="D96"/>
  <c r="E96"/>
  <c r="F96"/>
  <c r="G96"/>
  <c r="C97"/>
  <c r="D97"/>
  <c r="E97"/>
  <c r="F97"/>
  <c r="G97"/>
  <c r="C99"/>
  <c r="D99"/>
  <c r="E99"/>
  <c r="F99"/>
  <c r="G99"/>
  <c r="C66"/>
  <c r="D66"/>
  <c r="E66"/>
  <c r="F66"/>
  <c r="G66"/>
  <c r="C67"/>
  <c r="D67"/>
  <c r="E67"/>
  <c r="F67"/>
  <c r="G67"/>
  <c r="C69"/>
  <c r="D69"/>
  <c r="E69"/>
  <c r="F69"/>
  <c r="G69"/>
  <c r="C70"/>
  <c r="D70"/>
  <c r="E70"/>
  <c r="F70"/>
  <c r="G70"/>
  <c r="C71"/>
  <c r="D71"/>
  <c r="E71"/>
  <c r="F71"/>
  <c r="G71"/>
  <c r="C73"/>
  <c r="D73"/>
  <c r="E73"/>
  <c r="F73"/>
  <c r="G73"/>
  <c r="C74"/>
  <c r="D74"/>
  <c r="E74"/>
  <c r="F74"/>
  <c r="G74"/>
  <c r="C75"/>
  <c r="D75"/>
  <c r="E75"/>
  <c r="F75"/>
  <c r="G75"/>
  <c r="C76"/>
  <c r="D76"/>
  <c r="E76"/>
  <c r="F76"/>
  <c r="G76"/>
  <c r="C77"/>
  <c r="D77"/>
  <c r="E77"/>
  <c r="F77"/>
  <c r="G77"/>
  <c r="C79"/>
  <c r="D79"/>
  <c r="E79"/>
  <c r="F79"/>
  <c r="G79"/>
  <c r="B59"/>
  <c r="C59"/>
  <c r="D59"/>
  <c r="E59"/>
  <c r="F59"/>
  <c r="B6"/>
  <c r="C6"/>
  <c r="D6"/>
  <c r="D65" s="1"/>
  <c r="E6"/>
  <c r="F6"/>
  <c r="B9"/>
  <c r="B151" s="1"/>
  <c r="C9"/>
  <c r="D9"/>
  <c r="D68" s="1"/>
  <c r="E9"/>
  <c r="F9"/>
  <c r="B13"/>
  <c r="B155" s="1"/>
  <c r="C13"/>
  <c r="C155" s="1"/>
  <c r="D13"/>
  <c r="E13"/>
  <c r="E19" s="1"/>
  <c r="F13"/>
  <c r="F19" s="1"/>
  <c r="A4" i="23"/>
  <c r="A54" s="1"/>
  <c r="A5"/>
  <c r="A55" s="1"/>
  <c r="A6"/>
  <c r="A56" s="1"/>
  <c r="A7"/>
  <c r="A57" s="1"/>
  <c r="A8"/>
  <c r="A58" s="1"/>
  <c r="A9"/>
  <c r="A59" s="1"/>
  <c r="A10"/>
  <c r="A60" s="1"/>
  <c r="A11"/>
  <c r="A61" s="1"/>
  <c r="A12"/>
  <c r="A62" s="1"/>
  <c r="A13"/>
  <c r="A63" s="1"/>
  <c r="A14"/>
  <c r="A64" s="1"/>
  <c r="A15"/>
  <c r="A65" s="1"/>
  <c r="A16"/>
  <c r="A66" s="1"/>
  <c r="A17"/>
  <c r="A67" s="1"/>
  <c r="A18"/>
  <c r="A68" s="1"/>
  <c r="A19"/>
  <c r="A69" s="1"/>
  <c r="A20"/>
  <c r="A70" s="1"/>
  <c r="A21"/>
  <c r="A71" s="1"/>
  <c r="A22"/>
  <c r="A72" s="1"/>
  <c r="A23"/>
  <c r="A73" s="1"/>
  <c r="A24"/>
  <c r="A74" s="1"/>
  <c r="A25"/>
  <c r="A75" s="1"/>
  <c r="A26"/>
  <c r="A76" s="1"/>
  <c r="A77"/>
  <c r="A3"/>
  <c r="A53" s="1"/>
  <c r="I8" i="6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7"/>
  <c r="AA47" i="13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Z6"/>
  <c r="Z46" s="1"/>
  <c r="AA6"/>
  <c r="AB6"/>
  <c r="AC6"/>
  <c r="AD6"/>
  <c r="AD86" s="1"/>
  <c r="AE6"/>
  <c r="AF6"/>
  <c r="AF86" s="1"/>
  <c r="AG6"/>
  <c r="AG86" s="1"/>
  <c r="AH6"/>
  <c r="AH86" s="1"/>
  <c r="AI6"/>
  <c r="AI86" s="1"/>
  <c r="AJ6"/>
  <c r="AK6"/>
  <c r="AL6"/>
  <c r="AM6"/>
  <c r="AN6"/>
  <c r="AO6"/>
  <c r="AO86" s="1"/>
  <c r="AP6"/>
  <c r="AQ6"/>
  <c r="AQ86" s="1"/>
  <c r="AR6"/>
  <c r="AS6"/>
  <c r="AT6"/>
  <c r="AU6"/>
  <c r="AV6"/>
  <c r="AW6"/>
  <c r="AX6"/>
  <c r="AY6"/>
  <c r="AY86" s="1"/>
  <c r="AZ6"/>
  <c r="AA9"/>
  <c r="AB9"/>
  <c r="AC9"/>
  <c r="AD9"/>
  <c r="AE9"/>
  <c r="AE89" s="1"/>
  <c r="AF9"/>
  <c r="AF89" s="1"/>
  <c r="AG9"/>
  <c r="AH9"/>
  <c r="AI9"/>
  <c r="AJ9"/>
  <c r="AJ89" s="1"/>
  <c r="AK9"/>
  <c r="AL9"/>
  <c r="AL89" s="1"/>
  <c r="AM9"/>
  <c r="AN9"/>
  <c r="AN89" s="1"/>
  <c r="AO9"/>
  <c r="AO89" s="1"/>
  <c r="AP9"/>
  <c r="AP89" s="1"/>
  <c r="AQ9"/>
  <c r="AQ89" s="1"/>
  <c r="AR9"/>
  <c r="AS49" s="1"/>
  <c r="AS9"/>
  <c r="AT9"/>
  <c r="AT89" s="1"/>
  <c r="AU9"/>
  <c r="AU89" s="1"/>
  <c r="AV9"/>
  <c r="AV89" s="1"/>
  <c r="AW9"/>
  <c r="AX9"/>
  <c r="AX89" s="1"/>
  <c r="AY9"/>
  <c r="AY89" s="1"/>
  <c r="AZ9"/>
  <c r="AZ89" s="1"/>
  <c r="Z13"/>
  <c r="AA13"/>
  <c r="AB13"/>
  <c r="AC13"/>
  <c r="AD13"/>
  <c r="AE13"/>
  <c r="AE93" s="1"/>
  <c r="AF13"/>
  <c r="AF93" s="1"/>
  <c r="AG13"/>
  <c r="AH13"/>
  <c r="AI13"/>
  <c r="AJ13"/>
  <c r="AJ93" s="1"/>
  <c r="AK13"/>
  <c r="AK93" s="1"/>
  <c r="AL13"/>
  <c r="AM13"/>
  <c r="AM93" s="1"/>
  <c r="AN13"/>
  <c r="AN93" s="1"/>
  <c r="AO13"/>
  <c r="AP13"/>
  <c r="AQ13"/>
  <c r="AR13"/>
  <c r="AS13"/>
  <c r="AT13"/>
  <c r="AU13"/>
  <c r="AU93" s="1"/>
  <c r="AV13"/>
  <c r="AV93" s="1"/>
  <c r="AW13"/>
  <c r="AX13"/>
  <c r="AY13"/>
  <c r="AY93" s="1"/>
  <c r="AZ13"/>
  <c r="AZ93" s="1"/>
  <c r="BA13"/>
  <c r="BA9"/>
  <c r="BA6"/>
  <c r="BC47"/>
  <c r="BD47"/>
  <c r="BE47"/>
  <c r="BF47"/>
  <c r="BG47"/>
  <c r="BC48"/>
  <c r="BD48"/>
  <c r="BE48"/>
  <c r="BF48"/>
  <c r="BG48"/>
  <c r="BC50"/>
  <c r="BD50"/>
  <c r="BE50"/>
  <c r="BF50"/>
  <c r="BG50"/>
  <c r="BC51"/>
  <c r="BD51"/>
  <c r="BE51"/>
  <c r="BF51"/>
  <c r="BG51"/>
  <c r="BC52"/>
  <c r="BD52"/>
  <c r="BE52"/>
  <c r="BF52"/>
  <c r="BG52"/>
  <c r="BC54"/>
  <c r="BD54"/>
  <c r="BE54"/>
  <c r="BF54"/>
  <c r="BG54"/>
  <c r="BC55"/>
  <c r="BD55"/>
  <c r="BE55"/>
  <c r="BF55"/>
  <c r="BG55"/>
  <c r="BC56"/>
  <c r="BD56"/>
  <c r="BE56"/>
  <c r="BF56"/>
  <c r="BG56"/>
  <c r="BC57"/>
  <c r="BD57"/>
  <c r="BE57"/>
  <c r="BF57"/>
  <c r="BG57"/>
  <c r="BC58"/>
  <c r="BD58"/>
  <c r="BE58"/>
  <c r="BF58"/>
  <c r="BG58"/>
  <c r="K99" i="12"/>
  <c r="J99"/>
  <c r="I99"/>
  <c r="H99"/>
  <c r="K97"/>
  <c r="J97"/>
  <c r="I97"/>
  <c r="H97"/>
  <c r="K96"/>
  <c r="J96"/>
  <c r="I96"/>
  <c r="H96"/>
  <c r="K95"/>
  <c r="J95"/>
  <c r="I95"/>
  <c r="H95"/>
  <c r="K94"/>
  <c r="J94"/>
  <c r="I94"/>
  <c r="H94"/>
  <c r="K93"/>
  <c r="J93"/>
  <c r="I93"/>
  <c r="H93"/>
  <c r="I92"/>
  <c r="H92"/>
  <c r="K91"/>
  <c r="J91"/>
  <c r="I91"/>
  <c r="H91"/>
  <c r="K90"/>
  <c r="J90"/>
  <c r="I90"/>
  <c r="H90"/>
  <c r="K89"/>
  <c r="J89"/>
  <c r="I89"/>
  <c r="H89"/>
  <c r="I88"/>
  <c r="H88"/>
  <c r="K87"/>
  <c r="J87"/>
  <c r="I87"/>
  <c r="H87"/>
  <c r="K86"/>
  <c r="J86"/>
  <c r="I86"/>
  <c r="H86"/>
  <c r="I85"/>
  <c r="H85"/>
  <c r="I66"/>
  <c r="J66"/>
  <c r="K66"/>
  <c r="L66"/>
  <c r="M66"/>
  <c r="N66"/>
  <c r="O66"/>
  <c r="I67"/>
  <c r="J67"/>
  <c r="K67"/>
  <c r="L67"/>
  <c r="M67"/>
  <c r="N67"/>
  <c r="I69"/>
  <c r="J69"/>
  <c r="K69"/>
  <c r="L69"/>
  <c r="M69"/>
  <c r="N69"/>
  <c r="O69"/>
  <c r="I70"/>
  <c r="J70"/>
  <c r="K70"/>
  <c r="L70"/>
  <c r="M70"/>
  <c r="N70"/>
  <c r="O70"/>
  <c r="I71"/>
  <c r="J71"/>
  <c r="K71"/>
  <c r="L71"/>
  <c r="M71"/>
  <c r="N71"/>
  <c r="O71"/>
  <c r="I73"/>
  <c r="J73"/>
  <c r="K73"/>
  <c r="L73"/>
  <c r="M73"/>
  <c r="N73"/>
  <c r="O73"/>
  <c r="I74"/>
  <c r="J74"/>
  <c r="K74"/>
  <c r="L74"/>
  <c r="M74"/>
  <c r="N74"/>
  <c r="O74"/>
  <c r="I75"/>
  <c r="J75"/>
  <c r="K75"/>
  <c r="L75"/>
  <c r="M75"/>
  <c r="N75"/>
  <c r="O75"/>
  <c r="I76"/>
  <c r="J76"/>
  <c r="K76"/>
  <c r="L76"/>
  <c r="M76"/>
  <c r="N76"/>
  <c r="O76"/>
  <c r="I77"/>
  <c r="J77"/>
  <c r="K77"/>
  <c r="L77"/>
  <c r="M77"/>
  <c r="N77"/>
  <c r="O77"/>
  <c r="I79"/>
  <c r="J79"/>
  <c r="K79"/>
  <c r="L79"/>
  <c r="M79"/>
  <c r="N79"/>
  <c r="O79"/>
  <c r="H66"/>
  <c r="H67"/>
  <c r="H69"/>
  <c r="H70"/>
  <c r="H71"/>
  <c r="H73"/>
  <c r="H74"/>
  <c r="H75"/>
  <c r="H76"/>
  <c r="H77"/>
  <c r="H79"/>
  <c r="BH6" i="13"/>
  <c r="BH9"/>
  <c r="BH13"/>
  <c r="BG13"/>
  <c r="BF13"/>
  <c r="BE13"/>
  <c r="BD13"/>
  <c r="BE53" s="1"/>
  <c r="BC13"/>
  <c r="BB13"/>
  <c r="BG9"/>
  <c r="BF9"/>
  <c r="BE9"/>
  <c r="BD9"/>
  <c r="BC9"/>
  <c r="BB9"/>
  <c r="BG6"/>
  <c r="BG86" s="1"/>
  <c r="BF6"/>
  <c r="BE6"/>
  <c r="BD6"/>
  <c r="BC6"/>
  <c r="BB6"/>
  <c r="AC27"/>
  <c r="AE27"/>
  <c r="AI27"/>
  <c r="AM27"/>
  <c r="AV27"/>
  <c r="AZ27"/>
  <c r="AG28"/>
  <c r="AI28"/>
  <c r="AM28"/>
  <c r="AT28"/>
  <c r="BA28"/>
  <c r="AB30"/>
  <c r="AG30"/>
  <c r="AJ30"/>
  <c r="AN30"/>
  <c r="AR30"/>
  <c r="AT30"/>
  <c r="AX30"/>
  <c r="AC31"/>
  <c r="AD31"/>
  <c r="AH31"/>
  <c r="AN31"/>
  <c r="AQ31"/>
  <c r="AV31"/>
  <c r="AA32"/>
  <c r="AE32"/>
  <c r="AI32"/>
  <c r="AM32"/>
  <c r="AQ32"/>
  <c r="AU32"/>
  <c r="BA32"/>
  <c r="AE34"/>
  <c r="AK34"/>
  <c r="AL34"/>
  <c r="AQ34"/>
  <c r="AU34"/>
  <c r="AX34"/>
  <c r="Z35"/>
  <c r="AF35"/>
  <c r="AK35"/>
  <c r="AL35"/>
  <c r="AS35"/>
  <c r="AW35"/>
  <c r="BA35"/>
  <c r="AC36"/>
  <c r="AD36"/>
  <c r="AH36"/>
  <c r="AM36"/>
  <c r="AS36"/>
  <c r="AW36"/>
  <c r="BA36"/>
  <c r="AA37"/>
  <c r="AE37"/>
  <c r="AJ37"/>
  <c r="AL37"/>
  <c r="AQ37"/>
  <c r="AU37"/>
  <c r="AX37"/>
  <c r="AF38"/>
  <c r="AK38"/>
  <c r="AM38"/>
  <c r="AQ38"/>
  <c r="AV38"/>
  <c r="AZ38"/>
  <c r="H59" i="12"/>
  <c r="I59"/>
  <c r="J59"/>
  <c r="K59"/>
  <c r="L59"/>
  <c r="M59"/>
  <c r="N59"/>
  <c r="W27" i="13"/>
  <c r="X28"/>
  <c r="Y30"/>
  <c r="X31"/>
  <c r="W32"/>
  <c r="X34"/>
  <c r="W37"/>
  <c r="G59" i="12"/>
  <c r="J85"/>
  <c r="P6"/>
  <c r="P9"/>
  <c r="P13"/>
  <c r="O13"/>
  <c r="O52" s="1"/>
  <c r="N13"/>
  <c r="M13"/>
  <c r="L13"/>
  <c r="K13"/>
  <c r="K52" s="1"/>
  <c r="J13"/>
  <c r="I13"/>
  <c r="I155" s="1"/>
  <c r="H13"/>
  <c r="H155" s="1"/>
  <c r="G13"/>
  <c r="O9"/>
  <c r="N9"/>
  <c r="M9"/>
  <c r="L9"/>
  <c r="L48" s="1"/>
  <c r="K9"/>
  <c r="J9"/>
  <c r="J68" s="1"/>
  <c r="I9"/>
  <c r="I151" s="1"/>
  <c r="H9"/>
  <c r="H19" s="1"/>
  <c r="G9"/>
  <c r="G151" s="1"/>
  <c r="O6"/>
  <c r="N6"/>
  <c r="M6"/>
  <c r="L6"/>
  <c r="K6"/>
  <c r="K45" s="1"/>
  <c r="J6"/>
  <c r="I6"/>
  <c r="H6"/>
  <c r="H148" s="1"/>
  <c r="G6"/>
  <c r="C21" i="3"/>
  <c r="D21"/>
  <c r="E21"/>
  <c r="F21"/>
  <c r="G21"/>
  <c r="H21"/>
  <c r="I21"/>
  <c r="J21"/>
  <c r="K21"/>
  <c r="L21"/>
  <c r="M21"/>
  <c r="B21"/>
  <c r="AP49" i="13"/>
  <c r="AD27"/>
  <c r="AL27"/>
  <c r="AN27"/>
  <c r="AO27"/>
  <c r="K88" i="12"/>
  <c r="K85"/>
  <c r="J88"/>
  <c r="J92"/>
  <c r="K92"/>
  <c r="E65"/>
  <c r="Y38" i="13"/>
  <c r="W38"/>
  <c r="Y36"/>
  <c r="W34"/>
  <c r="Y34"/>
  <c r="W28"/>
  <c r="AR38"/>
  <c r="AB35"/>
  <c r="AC35"/>
  <c r="AY31"/>
  <c r="BA31"/>
  <c r="AJ31"/>
  <c r="AI31"/>
  <c r="Z31"/>
  <c r="AV30"/>
  <c r="AW30"/>
  <c r="AC30"/>
  <c r="Y35"/>
  <c r="W35"/>
  <c r="X35"/>
  <c r="Y32"/>
  <c r="W30"/>
  <c r="Y27"/>
  <c r="AA38"/>
  <c r="AB38"/>
  <c r="Z38"/>
  <c r="AC38"/>
  <c r="AM37"/>
  <c r="Z36"/>
  <c r="AB34"/>
  <c r="AA34"/>
  <c r="AC34"/>
  <c r="Z34"/>
  <c r="AN32"/>
  <c r="AO32"/>
  <c r="Z32"/>
  <c r="AE30"/>
  <c r="AD30"/>
  <c r="AP28"/>
  <c r="AQ28"/>
  <c r="AR28"/>
  <c r="AS28"/>
  <c r="Z28"/>
  <c r="AA28"/>
  <c r="AB28"/>
  <c r="AC28"/>
  <c r="C68" i="12"/>
  <c r="BD28" i="13"/>
  <c r="BC28"/>
  <c r="C88" i="12"/>
  <c r="G85"/>
  <c r="L136"/>
  <c r="L138"/>
  <c r="L140"/>
  <c r="L142"/>
  <c r="L144"/>
  <c r="L146"/>
  <c r="L135"/>
  <c r="L139"/>
  <c r="L143"/>
  <c r="L145"/>
  <c r="L134"/>
  <c r="N134"/>
  <c r="L137"/>
  <c r="N137"/>
  <c r="L141"/>
  <c r="N141"/>
  <c r="J137"/>
  <c r="H137"/>
  <c r="J134"/>
  <c r="H134"/>
  <c r="J141"/>
  <c r="H141"/>
  <c r="N136"/>
  <c r="N138"/>
  <c r="N140"/>
  <c r="N142"/>
  <c r="N144"/>
  <c r="N146"/>
  <c r="N135"/>
  <c r="N139"/>
  <c r="N143"/>
  <c r="N145"/>
  <c r="H136"/>
  <c r="H138"/>
  <c r="H140"/>
  <c r="H142"/>
  <c r="H144"/>
  <c r="H146"/>
  <c r="H135"/>
  <c r="H139"/>
  <c r="H143"/>
  <c r="H145"/>
  <c r="J136"/>
  <c r="J138"/>
  <c r="J140"/>
  <c r="J142"/>
  <c r="J144"/>
  <c r="J146"/>
  <c r="J135"/>
  <c r="J139"/>
  <c r="J143"/>
  <c r="J145"/>
  <c r="W53" i="13"/>
  <c r="S49"/>
  <c r="A4" i="2"/>
  <c r="A5" s="1"/>
  <c r="A6" s="1"/>
  <c r="A7" s="1"/>
  <c r="A8" s="1"/>
  <c r="A9" s="1"/>
  <c r="A10" s="1"/>
  <c r="A11" s="1"/>
  <c r="A12" s="1"/>
  <c r="A13" s="1"/>
  <c r="A14" s="1"/>
  <c r="A15" s="1"/>
  <c r="A16" s="1"/>
  <c r="T60" i="12" l="1"/>
  <c r="BM53" i="13"/>
  <c r="BP93"/>
  <c r="BP61"/>
  <c r="BO61"/>
  <c r="BS101"/>
  <c r="BQ61"/>
  <c r="N155" i="12"/>
  <c r="N52"/>
  <c r="M155"/>
  <c r="M52"/>
  <c r="J155"/>
  <c r="J52"/>
  <c r="L155"/>
  <c r="L52"/>
  <c r="P72"/>
  <c r="P52"/>
  <c r="N151"/>
  <c r="N48"/>
  <c r="M151"/>
  <c r="M48"/>
  <c r="J151"/>
  <c r="J48"/>
  <c r="P68"/>
  <c r="P48"/>
  <c r="K151"/>
  <c r="K48"/>
  <c r="O151"/>
  <c r="O48"/>
  <c r="J148"/>
  <c r="J45"/>
  <c r="N148"/>
  <c r="N45"/>
  <c r="M148"/>
  <c r="M45"/>
  <c r="L148"/>
  <c r="L45"/>
  <c r="P65"/>
  <c r="P45"/>
  <c r="O148"/>
  <c r="O45"/>
  <c r="E13" i="18"/>
  <c r="B9" i="23"/>
  <c r="E12" i="18"/>
  <c r="B8" i="23"/>
  <c r="E11" i="18"/>
  <c r="B7" i="23"/>
  <c r="E92" i="12"/>
  <c r="E52"/>
  <c r="G92"/>
  <c r="F52"/>
  <c r="D92"/>
  <c r="D52"/>
  <c r="D5" i="17"/>
  <c r="D5" i="18"/>
  <c r="E6" i="17"/>
  <c r="E6" i="18"/>
  <c r="D6" i="17"/>
  <c r="D6" i="18"/>
  <c r="D3" i="17"/>
  <c r="D3" i="18"/>
  <c r="D8" i="17"/>
  <c r="J8" s="1"/>
  <c r="D8" i="18"/>
  <c r="J8" s="1"/>
  <c r="D4" i="17"/>
  <c r="D4" i="18"/>
  <c r="E9" i="17"/>
  <c r="M9" s="1"/>
  <c r="D5" i="23" s="1"/>
  <c r="E9" i="18"/>
  <c r="E5" i="17"/>
  <c r="E5" i="18"/>
  <c r="D9" i="17"/>
  <c r="J9" s="1"/>
  <c r="D9" i="18"/>
  <c r="J9" s="1"/>
  <c r="E10"/>
  <c r="D10" i="17"/>
  <c r="J10" s="1"/>
  <c r="D10" i="18"/>
  <c r="J10" s="1"/>
  <c r="B3" i="23"/>
  <c r="E7" i="18"/>
  <c r="J7" i="6"/>
  <c r="D7" i="18"/>
  <c r="J7" s="1"/>
  <c r="E3" i="17"/>
  <c r="E3" i="18"/>
  <c r="K8" i="6"/>
  <c r="E8" i="18"/>
  <c r="E4" i="17"/>
  <c r="E4" i="18"/>
  <c r="BJ53" i="13"/>
  <c r="BJ93"/>
  <c r="AI93"/>
  <c r="V53"/>
  <c r="BG93"/>
  <c r="BK53"/>
  <c r="BK93"/>
  <c r="BL93"/>
  <c r="BL53"/>
  <c r="M53"/>
  <c r="BK49"/>
  <c r="BK89"/>
  <c r="O89"/>
  <c r="BJ89"/>
  <c r="BJ49"/>
  <c r="BL49"/>
  <c r="BL89"/>
  <c r="BM49"/>
  <c r="G49"/>
  <c r="X19"/>
  <c r="X21" s="1"/>
  <c r="BL86"/>
  <c r="BL46"/>
  <c r="BM46"/>
  <c r="BK46"/>
  <c r="BK86"/>
  <c r="C46"/>
  <c r="W46"/>
  <c r="BJ46"/>
  <c r="BJ86"/>
  <c r="E72" i="12"/>
  <c r="C72"/>
  <c r="C19"/>
  <c r="E68"/>
  <c r="E88"/>
  <c r="C65"/>
  <c r="E148"/>
  <c r="F155"/>
  <c r="D151"/>
  <c r="F88"/>
  <c r="AU36" i="13"/>
  <c r="AA35"/>
  <c r="Y37"/>
  <c r="Y33" s="1"/>
  <c r="N72" i="12"/>
  <c r="AA36" i="13"/>
  <c r="BA37"/>
  <c r="X38"/>
  <c r="B19" i="12"/>
  <c r="B21" s="1"/>
  <c r="AB31" i="13"/>
  <c r="AB111" s="1"/>
  <c r="X32"/>
  <c r="X72" s="1"/>
  <c r="AA31"/>
  <c r="F65" i="12"/>
  <c r="AA27" i="13"/>
  <c r="AY38"/>
  <c r="AS30"/>
  <c r="AK28"/>
  <c r="AG27"/>
  <c r="AG107" s="1"/>
  <c r="BA53"/>
  <c r="AG19"/>
  <c r="AG21" s="1"/>
  <c r="AE19"/>
  <c r="AE21" s="1"/>
  <c r="AK53"/>
  <c r="BE46"/>
  <c r="BC89"/>
  <c r="AS53"/>
  <c r="Q46"/>
  <c r="P49"/>
  <c r="AN53"/>
  <c r="BD93"/>
  <c r="BE36"/>
  <c r="AT37"/>
  <c r="AN35"/>
  <c r="AJ35"/>
  <c r="AH34"/>
  <c r="AJ38"/>
  <c r="AZ34"/>
  <c r="BB36"/>
  <c r="AP36"/>
  <c r="AF37"/>
  <c r="BC36"/>
  <c r="AQ36"/>
  <c r="AD37"/>
  <c r="AV37"/>
  <c r="AJ34"/>
  <c r="AO35"/>
  <c r="AI38"/>
  <c r="AM118" s="1"/>
  <c r="BR29"/>
  <c r="AO30"/>
  <c r="AU31"/>
  <c r="BE37"/>
  <c r="AH37"/>
  <c r="AN38"/>
  <c r="AN34"/>
  <c r="AF36"/>
  <c r="AY36"/>
  <c r="AQ35"/>
  <c r="AK36"/>
  <c r="AO37"/>
  <c r="BC34"/>
  <c r="AU35"/>
  <c r="AJ36"/>
  <c r="AS34"/>
  <c r="AG35"/>
  <c r="AK115" s="1"/>
  <c r="BE38"/>
  <c r="AX36"/>
  <c r="AP38"/>
  <c r="AT35"/>
  <c r="AT75" s="1"/>
  <c r="AP34"/>
  <c r="AE35"/>
  <c r="AO28"/>
  <c r="BC37"/>
  <c r="AG36"/>
  <c r="J72" i="12"/>
  <c r="BD37" i="13"/>
  <c r="AO34"/>
  <c r="AV35"/>
  <c r="AE36"/>
  <c r="AI36"/>
  <c r="AV36"/>
  <c r="AZ36"/>
  <c r="AN37"/>
  <c r="AO38"/>
  <c r="AR34"/>
  <c r="AD35"/>
  <c r="AD115" s="1"/>
  <c r="AR35"/>
  <c r="AI37"/>
  <c r="AZ37"/>
  <c r="AS38"/>
  <c r="AM34"/>
  <c r="AT36"/>
  <c r="AL38"/>
  <c r="AP35"/>
  <c r="AK37"/>
  <c r="AY37"/>
  <c r="BB37"/>
  <c r="BB32"/>
  <c r="AJ32"/>
  <c r="AF31"/>
  <c r="AS31"/>
  <c r="N68" i="12"/>
  <c r="BC32" i="13"/>
  <c r="AV32"/>
  <c r="AP31"/>
  <c r="AM30"/>
  <c r="AF32"/>
  <c r="AW32"/>
  <c r="AK30"/>
  <c r="AG32"/>
  <c r="AI30"/>
  <c r="AH30"/>
  <c r="AL30"/>
  <c r="AD32"/>
  <c r="AP32"/>
  <c r="AT32"/>
  <c r="AR31"/>
  <c r="O68" i="12"/>
  <c r="AZ30" i="13"/>
  <c r="AE28"/>
  <c r="M65" i="12"/>
  <c r="AF28" i="13"/>
  <c r="AL28"/>
  <c r="AD28"/>
  <c r="AA118"/>
  <c r="AN46"/>
  <c r="AB46"/>
  <c r="I53"/>
  <c r="BR33"/>
  <c r="K19" i="12"/>
  <c r="K21" s="1"/>
  <c r="K60" s="1"/>
  <c r="K46" i="13"/>
  <c r="V86"/>
  <c r="W93"/>
  <c r="W118"/>
  <c r="Z115"/>
  <c r="X74"/>
  <c r="G68" i="12"/>
  <c r="BG49" i="13"/>
  <c r="AU46"/>
  <c r="AE46"/>
  <c r="B24" i="21"/>
  <c r="D32" i="19"/>
  <c r="J32" s="1"/>
  <c r="D32" i="18"/>
  <c r="J32" s="1"/>
  <c r="D32" i="20"/>
  <c r="J32" s="1"/>
  <c r="D32" i="17"/>
  <c r="J32" s="1"/>
  <c r="D24" i="19"/>
  <c r="J24" s="1"/>
  <c r="D24" i="18"/>
  <c r="J24" s="1"/>
  <c r="D24" i="20"/>
  <c r="J24" s="1"/>
  <c r="D24" i="17"/>
  <c r="J24" s="1"/>
  <c r="D16" i="19"/>
  <c r="J16" s="1"/>
  <c r="D16" i="20"/>
  <c r="J16" s="1"/>
  <c r="D16" i="17"/>
  <c r="J16" s="1"/>
  <c r="D16" i="18"/>
  <c r="J16" s="1"/>
  <c r="B29" i="21"/>
  <c r="D37" i="20"/>
  <c r="J37" s="1"/>
  <c r="D37" i="19"/>
  <c r="J37" s="1"/>
  <c r="D37" i="17"/>
  <c r="J37" s="1"/>
  <c r="D37" i="18"/>
  <c r="J37" s="1"/>
  <c r="B33" i="21"/>
  <c r="D29" i="20"/>
  <c r="J29" s="1"/>
  <c r="D29" i="19"/>
  <c r="J29" s="1"/>
  <c r="D29" i="17"/>
  <c r="D29" i="18"/>
  <c r="J29" s="1"/>
  <c r="D21" i="17"/>
  <c r="J21" s="1"/>
  <c r="D21" i="20"/>
  <c r="J21" s="1"/>
  <c r="D21" i="19"/>
  <c r="J21" s="1"/>
  <c r="D21" i="18"/>
  <c r="J21" s="1"/>
  <c r="D17" i="20"/>
  <c r="J17" s="1"/>
  <c r="D17" i="19"/>
  <c r="J17" s="1"/>
  <c r="D17" i="17"/>
  <c r="J17" s="1"/>
  <c r="D17" i="18"/>
  <c r="J17" s="1"/>
  <c r="B32" i="21"/>
  <c r="D40" i="19"/>
  <c r="D40" i="18"/>
  <c r="D40" i="20"/>
  <c r="D40" i="17"/>
  <c r="D38" i="19"/>
  <c r="J38" s="1"/>
  <c r="D38" i="20"/>
  <c r="J38" s="1"/>
  <c r="D38" i="18"/>
  <c r="J38" s="1"/>
  <c r="D38" i="17"/>
  <c r="B30" i="21"/>
  <c r="B34"/>
  <c r="D34" i="19"/>
  <c r="J34" s="1"/>
  <c r="D34" i="20"/>
  <c r="J34" s="1"/>
  <c r="D34" i="18"/>
  <c r="J34" s="1"/>
  <c r="D34" i="17"/>
  <c r="J34" s="1"/>
  <c r="B26" i="21"/>
  <c r="J30" i="6"/>
  <c r="D30" i="19"/>
  <c r="J30" s="1"/>
  <c r="D30" i="20"/>
  <c r="J30" s="1"/>
  <c r="D30" i="18"/>
  <c r="J30" s="1"/>
  <c r="D30" i="17"/>
  <c r="J30" s="1"/>
  <c r="D26" i="19"/>
  <c r="J26" s="1"/>
  <c r="D26" i="20"/>
  <c r="J26" s="1"/>
  <c r="D26" i="18"/>
  <c r="J26" s="1"/>
  <c r="D26" i="17"/>
  <c r="J26" s="1"/>
  <c r="J22" i="6"/>
  <c r="D22" i="19"/>
  <c r="J22" s="1"/>
  <c r="D22" i="18"/>
  <c r="J22" s="1"/>
  <c r="D22" i="17"/>
  <c r="J22" s="1"/>
  <c r="D22" i="20"/>
  <c r="J22" s="1"/>
  <c r="D18" i="19"/>
  <c r="J18" s="1"/>
  <c r="D18" i="18"/>
  <c r="J18" s="1"/>
  <c r="D18" i="17"/>
  <c r="J18" s="1"/>
  <c r="D18" i="20"/>
  <c r="J18" s="1"/>
  <c r="J14" i="6"/>
  <c r="D14" i="19"/>
  <c r="J14" s="1"/>
  <c r="D14" i="18"/>
  <c r="J14" s="1"/>
  <c r="D14" i="17"/>
  <c r="D14" i="20"/>
  <c r="J14" s="1"/>
  <c r="B28" i="21"/>
  <c r="D36" i="19"/>
  <c r="J36" s="1"/>
  <c r="D36" i="17"/>
  <c r="J36" s="1"/>
  <c r="D36" i="18"/>
  <c r="J36" s="1"/>
  <c r="D36" i="20"/>
  <c r="J36" s="1"/>
  <c r="D28" i="19"/>
  <c r="J28" s="1"/>
  <c r="D28" i="17"/>
  <c r="J28" s="1"/>
  <c r="D28" i="18"/>
  <c r="J28" s="1"/>
  <c r="D28" i="20"/>
  <c r="J28" s="1"/>
  <c r="D20" i="19"/>
  <c r="J20" s="1"/>
  <c r="D20" i="20"/>
  <c r="J20" s="1"/>
  <c r="D20" i="18"/>
  <c r="J20" s="1"/>
  <c r="D20" i="17"/>
  <c r="J20" s="1"/>
  <c r="D12" i="19"/>
  <c r="J12" s="1"/>
  <c r="D12" i="20"/>
  <c r="J12" s="1"/>
  <c r="J12" i="18"/>
  <c r="D12" i="17"/>
  <c r="J12" s="1"/>
  <c r="D33"/>
  <c r="J33" s="1"/>
  <c r="D33" i="20"/>
  <c r="J33" s="1"/>
  <c r="D33" i="19"/>
  <c r="J33" s="1"/>
  <c r="B25" i="21"/>
  <c r="D33" i="18"/>
  <c r="J33" s="1"/>
  <c r="D25" i="20"/>
  <c r="J25" s="1"/>
  <c r="D25" i="19"/>
  <c r="J25" s="1"/>
  <c r="D25" i="17"/>
  <c r="J25" s="1"/>
  <c r="D25" i="18"/>
  <c r="J25" s="1"/>
  <c r="D13" i="20"/>
  <c r="J13" s="1"/>
  <c r="D13" i="19"/>
  <c r="J13" s="1"/>
  <c r="D13" i="17"/>
  <c r="J13" s="1"/>
  <c r="J13" i="18"/>
  <c r="D39" i="17"/>
  <c r="D39" i="19"/>
  <c r="D39" i="18"/>
  <c r="B31" i="21"/>
  <c r="D39" i="20"/>
  <c r="D35" i="17"/>
  <c r="J35" s="1"/>
  <c r="D35" i="18"/>
  <c r="J35" s="1"/>
  <c r="B27" i="21"/>
  <c r="D35" i="20"/>
  <c r="J35" s="1"/>
  <c r="D35" i="19"/>
  <c r="J35" s="1"/>
  <c r="B23" i="21"/>
  <c r="D31" i="17"/>
  <c r="J31" s="1"/>
  <c r="D31" i="18"/>
  <c r="J31" s="1"/>
  <c r="D31" i="20"/>
  <c r="J31" s="1"/>
  <c r="D31" i="19"/>
  <c r="J31" s="1"/>
  <c r="D27" i="17"/>
  <c r="J27" s="1"/>
  <c r="D27" i="18"/>
  <c r="J27" s="1"/>
  <c r="D27" i="20"/>
  <c r="J27" s="1"/>
  <c r="D27" i="19"/>
  <c r="J27" s="1"/>
  <c r="D23" i="17"/>
  <c r="J23" s="1"/>
  <c r="D23" i="18"/>
  <c r="J23" s="1"/>
  <c r="D23" i="20"/>
  <c r="J23" s="1"/>
  <c r="D23" i="19"/>
  <c r="J23" s="1"/>
  <c r="D19" i="17"/>
  <c r="J19" s="1"/>
  <c r="D19" i="18"/>
  <c r="J19" s="1"/>
  <c r="D19" i="20"/>
  <c r="J19" s="1"/>
  <c r="D19" i="19"/>
  <c r="J19" s="1"/>
  <c r="D15" i="17"/>
  <c r="J15" s="1"/>
  <c r="D15" i="18"/>
  <c r="J15" s="1"/>
  <c r="D15" i="20"/>
  <c r="J15" s="1"/>
  <c r="D15" i="19"/>
  <c r="J15" s="1"/>
  <c r="D11" i="17"/>
  <c r="J11" s="1"/>
  <c r="D11" i="19"/>
  <c r="J11" s="1"/>
  <c r="J11" i="18"/>
  <c r="D11" i="20"/>
  <c r="J11" s="1"/>
  <c r="E38" i="19"/>
  <c r="E38" i="18"/>
  <c r="C30" i="21"/>
  <c r="E38" i="20"/>
  <c r="E38" i="17"/>
  <c r="K38" s="1"/>
  <c r="M38" s="1"/>
  <c r="D34" i="23" s="1"/>
  <c r="C34" i="21"/>
  <c r="E34" i="19"/>
  <c r="E34" i="17"/>
  <c r="K34" s="1"/>
  <c r="M34" s="1"/>
  <c r="D30" i="23" s="1"/>
  <c r="C26" i="21"/>
  <c r="E34" i="20"/>
  <c r="E34" i="18"/>
  <c r="E26" i="19"/>
  <c r="E26" i="18"/>
  <c r="E26" i="17"/>
  <c r="M26" s="1"/>
  <c r="E26" i="20"/>
  <c r="K18" i="6"/>
  <c r="E18" i="19"/>
  <c r="E18" i="18"/>
  <c r="E18" i="20"/>
  <c r="E18" i="17"/>
  <c r="M18" s="1"/>
  <c r="D14" i="23" s="1"/>
  <c r="C31" i="21"/>
  <c r="E39" i="20"/>
  <c r="E39" i="17"/>
  <c r="E39" i="19"/>
  <c r="E39" i="18"/>
  <c r="E27" i="20"/>
  <c r="E27" i="17"/>
  <c r="K27" s="1"/>
  <c r="E27" i="18"/>
  <c r="E27" i="19"/>
  <c r="E19" i="20"/>
  <c r="E19" i="17"/>
  <c r="K19" s="1"/>
  <c r="E19" i="19"/>
  <c r="E19" i="18"/>
  <c r="E15" i="20"/>
  <c r="E15" i="17"/>
  <c r="K15" s="1"/>
  <c r="E15" i="18"/>
  <c r="E15" i="19"/>
  <c r="E37" i="18"/>
  <c r="E37" i="17"/>
  <c r="E37" i="19"/>
  <c r="C29" i="21"/>
  <c r="E37" i="20"/>
  <c r="E33" i="18"/>
  <c r="E33" i="17"/>
  <c r="K33" s="1"/>
  <c r="M33" s="1"/>
  <c r="D29" i="23" s="1"/>
  <c r="E33" i="20"/>
  <c r="E33" i="19"/>
  <c r="C25" i="21"/>
  <c r="E29" i="18"/>
  <c r="E29" i="17"/>
  <c r="K29" s="1"/>
  <c r="E29" i="19"/>
  <c r="E29" i="20"/>
  <c r="E25" i="18"/>
  <c r="E25" i="17"/>
  <c r="E25" i="19"/>
  <c r="E25" i="20"/>
  <c r="E21" i="18"/>
  <c r="E21" i="17"/>
  <c r="K21" s="1"/>
  <c r="E21" i="19"/>
  <c r="E21" i="20"/>
  <c r="K17" i="6"/>
  <c r="E17" i="18"/>
  <c r="E17" i="17"/>
  <c r="E17" i="19"/>
  <c r="E17" i="20"/>
  <c r="E13" i="17"/>
  <c r="K13" s="1"/>
  <c r="E13" i="19"/>
  <c r="E13" i="20"/>
  <c r="E40" i="17"/>
  <c r="E40" i="18"/>
  <c r="C32" i="21"/>
  <c r="E40" i="20"/>
  <c r="E40" i="19"/>
  <c r="E30"/>
  <c r="E30" i="17"/>
  <c r="K30" s="1"/>
  <c r="E30" i="20"/>
  <c r="E30" i="18"/>
  <c r="K22" i="6"/>
  <c r="E22" i="19"/>
  <c r="E22" i="20"/>
  <c r="E22" i="18"/>
  <c r="E22" i="17"/>
  <c r="E14" i="19"/>
  <c r="E14" i="20"/>
  <c r="E14" i="18"/>
  <c r="E14" i="17"/>
  <c r="K14" s="1"/>
  <c r="C27" i="21"/>
  <c r="E35" i="20"/>
  <c r="E35" i="17"/>
  <c r="K35" s="1"/>
  <c r="M35" s="1"/>
  <c r="D31" i="23" s="1"/>
  <c r="E35" i="19"/>
  <c r="E35" i="18"/>
  <c r="E31" i="20"/>
  <c r="E31" i="17"/>
  <c r="K31" s="1"/>
  <c r="M31" s="1"/>
  <c r="D27" i="23" s="1"/>
  <c r="E31" i="19"/>
  <c r="E31" i="18"/>
  <c r="E23" i="20"/>
  <c r="E23" i="17"/>
  <c r="K23" s="1"/>
  <c r="E23" i="19"/>
  <c r="E23" i="18"/>
  <c r="E11" i="17"/>
  <c r="K11" s="1"/>
  <c r="E11" i="19"/>
  <c r="E11" i="20"/>
  <c r="E41" i="18"/>
  <c r="E41" i="17"/>
  <c r="E41" i="20"/>
  <c r="E41" i="19"/>
  <c r="C33" i="21"/>
  <c r="E36" i="19"/>
  <c r="E36" i="18"/>
  <c r="C28" i="21"/>
  <c r="E36" i="20"/>
  <c r="E36" i="17"/>
  <c r="K36" s="1"/>
  <c r="M36" s="1"/>
  <c r="D32" i="23" s="1"/>
  <c r="E32" i="20"/>
  <c r="E32" i="18"/>
  <c r="C24" i="21"/>
  <c r="E32" i="19"/>
  <c r="E32" i="17"/>
  <c r="K32" s="1"/>
  <c r="M32" s="1"/>
  <c r="D28" i="23" s="1"/>
  <c r="K28" i="6"/>
  <c r="E28" i="18"/>
  <c r="E28" i="20"/>
  <c r="E28" i="19"/>
  <c r="E28" i="17"/>
  <c r="K28" s="1"/>
  <c r="K24" i="6"/>
  <c r="E24" i="20"/>
  <c r="E24" i="19"/>
  <c r="E24" i="18"/>
  <c r="E24" i="17"/>
  <c r="K24" s="1"/>
  <c r="K20" i="6"/>
  <c r="E20" i="17"/>
  <c r="K20" s="1"/>
  <c r="E20" i="18"/>
  <c r="E20" i="20"/>
  <c r="E20" i="19"/>
  <c r="K16" i="6"/>
  <c r="E16" i="17"/>
  <c r="K16" s="1"/>
  <c r="E16" i="18"/>
  <c r="E16" i="20"/>
  <c r="E16" i="19"/>
  <c r="K12" i="6"/>
  <c r="E12" i="20"/>
  <c r="E12" i="19"/>
  <c r="E12" i="17"/>
  <c r="K12" s="1"/>
  <c r="C67" i="13"/>
  <c r="T108"/>
  <c r="I49"/>
  <c r="AO49"/>
  <c r="BD19"/>
  <c r="BD21" s="1"/>
  <c r="BF89"/>
  <c r="AA19"/>
  <c r="AA21" s="1"/>
  <c r="M93"/>
  <c r="I93"/>
  <c r="D46"/>
  <c r="L49"/>
  <c r="U86"/>
  <c r="N86"/>
  <c r="X49"/>
  <c r="X53"/>
  <c r="H46"/>
  <c r="AQ19"/>
  <c r="H49"/>
  <c r="AQ46"/>
  <c r="AH89"/>
  <c r="AG46"/>
  <c r="T49"/>
  <c r="BF49"/>
  <c r="AF46"/>
  <c r="AI89"/>
  <c r="AB49"/>
  <c r="AY46"/>
  <c r="J19"/>
  <c r="J21" s="1"/>
  <c r="J46"/>
  <c r="K33" i="6"/>
  <c r="M33" s="1"/>
  <c r="Z78" i="13"/>
  <c r="AD116"/>
  <c r="W115"/>
  <c r="E8" i="17"/>
  <c r="K26" i="6"/>
  <c r="AN72" i="13"/>
  <c r="Q70"/>
  <c r="AH116"/>
  <c r="V115"/>
  <c r="AD76"/>
  <c r="K29" i="6"/>
  <c r="K34"/>
  <c r="M34" s="1"/>
  <c r="Q34" s="1"/>
  <c r="K21"/>
  <c r="K13"/>
  <c r="K10"/>
  <c r="K9"/>
  <c r="K25"/>
  <c r="BD53" i="13"/>
  <c r="BD46"/>
  <c r="BE86"/>
  <c r="BA46"/>
  <c r="AX46"/>
  <c r="Y116"/>
  <c r="AV34"/>
  <c r="O114"/>
  <c r="M75"/>
  <c r="F92" i="12"/>
  <c r="T76" i="13"/>
  <c r="J117"/>
  <c r="BE34"/>
  <c r="BD38"/>
  <c r="O115"/>
  <c r="T116"/>
  <c r="AF34"/>
  <c r="AB36"/>
  <c r="AR36"/>
  <c r="AG37"/>
  <c r="AW37"/>
  <c r="X37"/>
  <c r="AI34"/>
  <c r="AY34"/>
  <c r="AM35"/>
  <c r="AH38"/>
  <c r="AX38"/>
  <c r="BB118" s="1"/>
  <c r="BC38"/>
  <c r="BC78" s="1"/>
  <c r="N116"/>
  <c r="BB34"/>
  <c r="I76"/>
  <c r="AZ35"/>
  <c r="BA34"/>
  <c r="BA38"/>
  <c r="BB31"/>
  <c r="BD31"/>
  <c r="J71"/>
  <c r="AX32"/>
  <c r="AA30"/>
  <c r="AE31"/>
  <c r="AW31"/>
  <c r="F39" i="12"/>
  <c r="F135" s="1"/>
  <c r="AI71" i="13"/>
  <c r="BD32"/>
  <c r="S111"/>
  <c r="K72"/>
  <c r="BC31"/>
  <c r="AF30"/>
  <c r="AH32"/>
  <c r="AL32"/>
  <c r="AY32"/>
  <c r="X30"/>
  <c r="Y70" s="1"/>
  <c r="Z30"/>
  <c r="AP30"/>
  <c r="AU30"/>
  <c r="AG31"/>
  <c r="AG111" s="1"/>
  <c r="AK31"/>
  <c r="AT31"/>
  <c r="AX31"/>
  <c r="AX70"/>
  <c r="F151" i="12"/>
  <c r="AK32" i="13"/>
  <c r="AQ30"/>
  <c r="AZ32"/>
  <c r="AZ31"/>
  <c r="E39" i="12"/>
  <c r="W26" i="13"/>
  <c r="B141" i="12"/>
  <c r="W67" i="13"/>
  <c r="AH28"/>
  <c r="AH68" s="1"/>
  <c r="AF27"/>
  <c r="B139" i="12"/>
  <c r="W108" i="13"/>
  <c r="BE28"/>
  <c r="AN28"/>
  <c r="X27"/>
  <c r="AJ28"/>
  <c r="AZ28"/>
  <c r="Y28"/>
  <c r="BA27"/>
  <c r="B137" i="12"/>
  <c r="AX28" i="13"/>
  <c r="AW27"/>
  <c r="F148" i="12"/>
  <c r="B142"/>
  <c r="BB28" i="13"/>
  <c r="BC68" s="1"/>
  <c r="AY28"/>
  <c r="AT27"/>
  <c r="AU27"/>
  <c r="AH27"/>
  <c r="B143" i="12"/>
  <c r="B136"/>
  <c r="B135"/>
  <c r="B140"/>
  <c r="C85"/>
  <c r="L114" i="13"/>
  <c r="C39" i="12"/>
  <c r="C134" s="1"/>
  <c r="B144"/>
  <c r="B134"/>
  <c r="B145"/>
  <c r="B146"/>
  <c r="B138"/>
  <c r="J107" i="13"/>
  <c r="C148" i="12"/>
  <c r="K107" i="13"/>
  <c r="G107"/>
  <c r="B148" i="12"/>
  <c r="E77" i="13"/>
  <c r="L110"/>
  <c r="E71"/>
  <c r="M117"/>
  <c r="G78"/>
  <c r="P19" i="12"/>
  <c r="O86" i="13"/>
  <c r="S86"/>
  <c r="P46"/>
  <c r="AC89"/>
  <c r="Y49"/>
  <c r="Z49"/>
  <c r="BC27"/>
  <c r="BB27"/>
  <c r="BD27"/>
  <c r="BE27"/>
  <c r="BB30"/>
  <c r="BD30"/>
  <c r="BE30"/>
  <c r="BE35"/>
  <c r="BD35"/>
  <c r="BC35"/>
  <c r="L70"/>
  <c r="O110"/>
  <c r="H117"/>
  <c r="AC75"/>
  <c r="BK19"/>
  <c r="BO99" s="1"/>
  <c r="F78" i="12"/>
  <c r="E21"/>
  <c r="H58"/>
  <c r="H21"/>
  <c r="K19" i="6"/>
  <c r="E7" i="17"/>
  <c r="K7" i="6"/>
  <c r="R77" i="13"/>
  <c r="C21" i="12"/>
  <c r="K110" i="13"/>
  <c r="AT68"/>
  <c r="AF49"/>
  <c r="G148" i="12"/>
  <c r="G65"/>
  <c r="H65"/>
  <c r="K148"/>
  <c r="L65"/>
  <c r="D155"/>
  <c r="D19"/>
  <c r="E78" s="1"/>
  <c r="E151"/>
  <c r="F68"/>
  <c r="J77" i="13"/>
  <c r="P78"/>
  <c r="AB68"/>
  <c r="H151" i="12"/>
  <c r="H68"/>
  <c r="I68"/>
  <c r="L151"/>
  <c r="M68"/>
  <c r="L19"/>
  <c r="L58" s="1"/>
  <c r="G155"/>
  <c r="G19"/>
  <c r="G58" s="1"/>
  <c r="K155"/>
  <c r="K72"/>
  <c r="O155"/>
  <c r="O19"/>
  <c r="O21" s="1"/>
  <c r="O60" s="1"/>
  <c r="W36" i="13"/>
  <c r="X36"/>
  <c r="Y31"/>
  <c r="W31"/>
  <c r="AW38"/>
  <c r="AT38"/>
  <c r="AU38"/>
  <c r="AG38"/>
  <c r="AD38"/>
  <c r="AE38"/>
  <c r="AP37"/>
  <c r="AR37"/>
  <c r="AS37"/>
  <c r="Z37"/>
  <c r="AA77" s="1"/>
  <c r="AB37"/>
  <c r="AC37"/>
  <c r="AN36"/>
  <c r="AL36"/>
  <c r="AO36"/>
  <c r="AX35"/>
  <c r="AY35"/>
  <c r="AH35"/>
  <c r="AI35"/>
  <c r="AT34"/>
  <c r="AW34"/>
  <c r="AD34"/>
  <c r="AD74" s="1"/>
  <c r="AG34"/>
  <c r="AS32"/>
  <c r="AR32"/>
  <c r="AC32"/>
  <c r="AB32"/>
  <c r="AO31"/>
  <c r="AM31"/>
  <c r="AL31"/>
  <c r="BJ30"/>
  <c r="BN110" s="1"/>
  <c r="AY30"/>
  <c r="BA30"/>
  <c r="AV28"/>
  <c r="AU28"/>
  <c r="AW28"/>
  <c r="AQ27"/>
  <c r="AP27"/>
  <c r="AP67" s="1"/>
  <c r="AW93"/>
  <c r="AW53"/>
  <c r="AO93"/>
  <c r="AO53"/>
  <c r="AG93"/>
  <c r="AH53"/>
  <c r="AG53"/>
  <c r="AC93"/>
  <c r="AC53"/>
  <c r="AC46"/>
  <c r="AD46"/>
  <c r="D39" i="12"/>
  <c r="D85"/>
  <c r="AK19" i="13"/>
  <c r="AK21" s="1"/>
  <c r="U67"/>
  <c r="L23" i="17"/>
  <c r="BL36" i="13"/>
  <c r="BP116" s="1"/>
  <c r="BL31"/>
  <c r="BP111" s="1"/>
  <c r="Y93"/>
  <c r="BL38"/>
  <c r="BP118" s="1"/>
  <c r="BL34"/>
  <c r="BP114" s="1"/>
  <c r="BL28"/>
  <c r="BP108" s="1"/>
  <c r="BE49"/>
  <c r="BF93"/>
  <c r="BA49"/>
  <c r="AG89"/>
  <c r="AD49"/>
  <c r="E155" i="12"/>
  <c r="D148"/>
  <c r="D88"/>
  <c r="K93" i="13"/>
  <c r="R86"/>
  <c r="L86"/>
  <c r="E19"/>
  <c r="E21" s="1"/>
  <c r="Y19"/>
  <c r="Y21" s="1"/>
  <c r="V89"/>
  <c r="V19"/>
  <c r="V21" s="1"/>
  <c r="BL37"/>
  <c r="BP117" s="1"/>
  <c r="BL32"/>
  <c r="BP112" s="1"/>
  <c r="AC114"/>
  <c r="BG19"/>
  <c r="BG21" s="1"/>
  <c r="AR53"/>
  <c r="T53"/>
  <c r="L53"/>
  <c r="P86"/>
  <c r="K23" i="6"/>
  <c r="H35"/>
  <c r="K35"/>
  <c r="M35" s="1"/>
  <c r="H19"/>
  <c r="J34"/>
  <c r="J14" i="17"/>
  <c r="J18" i="6"/>
  <c r="J10"/>
  <c r="H15"/>
  <c r="H31"/>
  <c r="J26"/>
  <c r="H18"/>
  <c r="H14"/>
  <c r="H22"/>
  <c r="J21"/>
  <c r="K14"/>
  <c r="K30"/>
  <c r="H7"/>
  <c r="K11"/>
  <c r="H23"/>
  <c r="K27"/>
  <c r="H30"/>
  <c r="J29"/>
  <c r="J13"/>
  <c r="E10" i="17"/>
  <c r="L26" i="6"/>
  <c r="M17" s="1"/>
  <c r="C13" i="23" s="1"/>
  <c r="H10" i="6"/>
  <c r="H26"/>
  <c r="H34"/>
  <c r="H11"/>
  <c r="K15"/>
  <c r="H27"/>
  <c r="K31"/>
  <c r="M31" s="1"/>
  <c r="C27" i="23" s="1"/>
  <c r="J33" i="6"/>
  <c r="J25"/>
  <c r="J17"/>
  <c r="J9"/>
  <c r="C23" i="21"/>
  <c r="K9" i="17"/>
  <c r="J35" i="6"/>
  <c r="J27"/>
  <c r="J19"/>
  <c r="J11"/>
  <c r="H8"/>
  <c r="H12"/>
  <c r="H16"/>
  <c r="H20"/>
  <c r="H24"/>
  <c r="H28"/>
  <c r="K32"/>
  <c r="M32" s="1"/>
  <c r="H9"/>
  <c r="H13"/>
  <c r="H17"/>
  <c r="H21"/>
  <c r="H25"/>
  <c r="H29"/>
  <c r="H33"/>
  <c r="J32"/>
  <c r="J28"/>
  <c r="J24"/>
  <c r="J20"/>
  <c r="J16"/>
  <c r="J12"/>
  <c r="J8"/>
  <c r="H32"/>
  <c r="J31"/>
  <c r="J23"/>
  <c r="J15"/>
  <c r="D7" i="17"/>
  <c r="J7" s="1"/>
  <c r="N89" i="13"/>
  <c r="M46"/>
  <c r="U46"/>
  <c r="K49"/>
  <c r="G53"/>
  <c r="Q53"/>
  <c r="AI19"/>
  <c r="AI21" s="1"/>
  <c r="AI101" s="1"/>
  <c r="L46"/>
  <c r="T46"/>
  <c r="N53"/>
  <c r="E46"/>
  <c r="I86"/>
  <c r="L67"/>
  <c r="Y107"/>
  <c r="S71"/>
  <c r="AE112"/>
  <c r="AA74"/>
  <c r="AF118"/>
  <c r="Y112"/>
  <c r="AN111"/>
  <c r="AQ118"/>
  <c r="X114"/>
  <c r="AJ49"/>
  <c r="AV53"/>
  <c r="AI46"/>
  <c r="AI49"/>
  <c r="AB53"/>
  <c r="BB89"/>
  <c r="AF19"/>
  <c r="AF59" s="1"/>
  <c r="AR89"/>
  <c r="AM49"/>
  <c r="AL49"/>
  <c r="AE49"/>
  <c r="AM86"/>
  <c r="N19"/>
  <c r="N21" s="1"/>
  <c r="X46"/>
  <c r="S46"/>
  <c r="X86"/>
  <c r="AY19"/>
  <c r="AY21" s="1"/>
  <c r="R46"/>
  <c r="F53"/>
  <c r="I46"/>
  <c r="E67"/>
  <c r="K67"/>
  <c r="AH49"/>
  <c r="AF53"/>
  <c r="AG49"/>
  <c r="BE89"/>
  <c r="BC93"/>
  <c r="BG53"/>
  <c r="AM89"/>
  <c r="AK89"/>
  <c r="AA49"/>
  <c r="AH46"/>
  <c r="F19"/>
  <c r="F21" s="1"/>
  <c r="R49"/>
  <c r="M86"/>
  <c r="BJ19"/>
  <c r="BN99" s="1"/>
  <c r="O46"/>
  <c r="O49"/>
  <c r="U53"/>
  <c r="N46"/>
  <c r="L117"/>
  <c r="H76"/>
  <c r="AP46"/>
  <c r="AN49"/>
  <c r="AJ53"/>
  <c r="AZ53"/>
  <c r="AK49"/>
  <c r="AA46"/>
  <c r="K19"/>
  <c r="K59" s="1"/>
  <c r="J93"/>
  <c r="C53"/>
  <c r="C49"/>
  <c r="Q68"/>
  <c r="X108"/>
  <c r="Y74"/>
  <c r="AT108"/>
  <c r="V70"/>
  <c r="AB114"/>
  <c r="Y117"/>
  <c r="W75"/>
  <c r="AU114"/>
  <c r="AE114"/>
  <c r="P116"/>
  <c r="K118"/>
  <c r="BB75"/>
  <c r="T72"/>
  <c r="P74"/>
  <c r="AF115"/>
  <c r="C72"/>
  <c r="AJ71"/>
  <c r="Z76"/>
  <c r="Z72"/>
  <c r="AR68"/>
  <c r="AZ118"/>
  <c r="W70"/>
  <c r="AV118"/>
  <c r="AA114"/>
  <c r="D77"/>
  <c r="AB108"/>
  <c r="AD70"/>
  <c r="X68"/>
  <c r="AB74"/>
  <c r="D67"/>
  <c r="I114"/>
  <c r="U74"/>
  <c r="BC46"/>
  <c r="BB46"/>
  <c r="BF46"/>
  <c r="BF86"/>
  <c r="BF19"/>
  <c r="BG46"/>
  <c r="D53"/>
  <c r="D19"/>
  <c r="D21" s="1"/>
  <c r="AO67"/>
  <c r="AX93"/>
  <c r="AY53"/>
  <c r="AX53"/>
  <c r="AX19"/>
  <c r="AT93"/>
  <c r="AT53"/>
  <c r="AU53"/>
  <c r="AP93"/>
  <c r="AQ53"/>
  <c r="AP53"/>
  <c r="AL93"/>
  <c r="AL53"/>
  <c r="AM53"/>
  <c r="AH93"/>
  <c r="AI53"/>
  <c r="AD93"/>
  <c r="AD53"/>
  <c r="AD19"/>
  <c r="AE53"/>
  <c r="Z93"/>
  <c r="AA53"/>
  <c r="Z53"/>
  <c r="AW89"/>
  <c r="AX49"/>
  <c r="AW49"/>
  <c r="AS89"/>
  <c r="AT49"/>
  <c r="AS19"/>
  <c r="H53"/>
  <c r="G93"/>
  <c r="G19"/>
  <c r="V46"/>
  <c r="Z86"/>
  <c r="W89"/>
  <c r="W49"/>
  <c r="AW19"/>
  <c r="G114"/>
  <c r="BB19"/>
  <c r="AO46"/>
  <c r="W19"/>
  <c r="AQ21"/>
  <c r="P53"/>
  <c r="O93"/>
  <c r="I111"/>
  <c r="AW86"/>
  <c r="AW46"/>
  <c r="BA86"/>
  <c r="AL86"/>
  <c r="AL46"/>
  <c r="L93"/>
  <c r="L19"/>
  <c r="L21" s="1"/>
  <c r="U89"/>
  <c r="V49"/>
  <c r="U49"/>
  <c r="Q89"/>
  <c r="Q19"/>
  <c r="Q21" s="1"/>
  <c r="M89"/>
  <c r="N49"/>
  <c r="M49"/>
  <c r="I89"/>
  <c r="I19"/>
  <c r="I21" s="1"/>
  <c r="E49"/>
  <c r="F49"/>
  <c r="F110"/>
  <c r="F71"/>
  <c r="F111"/>
  <c r="K76"/>
  <c r="J118"/>
  <c r="P110"/>
  <c r="O68"/>
  <c r="C71"/>
  <c r="T71"/>
  <c r="X111"/>
  <c r="X115"/>
  <c r="AG110"/>
  <c r="AW115"/>
  <c r="AC116"/>
  <c r="BA116"/>
  <c r="AE117"/>
  <c r="AM77"/>
  <c r="AQ117"/>
  <c r="AU117"/>
  <c r="AB78"/>
  <c r="AA78"/>
  <c r="W107"/>
  <c r="AC110"/>
  <c r="Y110"/>
  <c r="Y75"/>
  <c r="AA117"/>
  <c r="AV110"/>
  <c r="AD111"/>
  <c r="Z75"/>
  <c r="W68"/>
  <c r="V111"/>
  <c r="V114"/>
  <c r="W74"/>
  <c r="AT86"/>
  <c r="AT46"/>
  <c r="AB86"/>
  <c r="AB19"/>
  <c r="T93"/>
  <c r="T19"/>
  <c r="T21" s="1"/>
  <c r="Y46"/>
  <c r="Y86"/>
  <c r="AO19"/>
  <c r="O19"/>
  <c r="S93"/>
  <c r="E53"/>
  <c r="Q49"/>
  <c r="Y89"/>
  <c r="J49"/>
  <c r="M70"/>
  <c r="AA89"/>
  <c r="U19"/>
  <c r="U21" s="1"/>
  <c r="BE93"/>
  <c r="BE19"/>
  <c r="AZ86"/>
  <c r="AZ46"/>
  <c r="AJ86"/>
  <c r="AJ46"/>
  <c r="J68"/>
  <c r="J108"/>
  <c r="G117"/>
  <c r="S118"/>
  <c r="AM112"/>
  <c r="BA115"/>
  <c r="BH19"/>
  <c r="BH21" s="1"/>
  <c r="BA93"/>
  <c r="BB53"/>
  <c r="BA19"/>
  <c r="BA21" s="1"/>
  <c r="AR93"/>
  <c r="AR19"/>
  <c r="AR21" s="1"/>
  <c r="P93"/>
  <c r="P19"/>
  <c r="H93"/>
  <c r="H19"/>
  <c r="H21" s="1"/>
  <c r="K53"/>
  <c r="S53"/>
  <c r="AM19"/>
  <c r="AU19"/>
  <c r="J53"/>
  <c r="R53"/>
  <c r="X93"/>
  <c r="BG89"/>
  <c r="C77"/>
  <c r="AA108"/>
  <c r="AI112"/>
  <c r="AV46"/>
  <c r="AM46"/>
  <c r="BD86"/>
  <c r="AB93"/>
  <c r="AX86"/>
  <c r="AU86"/>
  <c r="AS46"/>
  <c r="AP86"/>
  <c r="AK46"/>
  <c r="R19"/>
  <c r="R21" s="1"/>
  <c r="M19"/>
  <c r="M21" s="1"/>
  <c r="U93"/>
  <c r="J86"/>
  <c r="AR86"/>
  <c r="AR46"/>
  <c r="BH89"/>
  <c r="AC86"/>
  <c r="Y53"/>
  <c r="AC19"/>
  <c r="BC49"/>
  <c r="F46"/>
  <c r="V93"/>
  <c r="W86"/>
  <c r="I77"/>
  <c r="U71"/>
  <c r="O118"/>
  <c r="AC74"/>
  <c r="AR78"/>
  <c r="BF53"/>
  <c r="BA89"/>
  <c r="AV86"/>
  <c r="AS86"/>
  <c r="AN86"/>
  <c r="AK86"/>
  <c r="AA86"/>
  <c r="S19"/>
  <c r="C19"/>
  <c r="C21" s="1"/>
  <c r="N93"/>
  <c r="D49"/>
  <c r="BM21"/>
  <c r="BQ101" s="1"/>
  <c r="P68"/>
  <c r="W110"/>
  <c r="U72"/>
  <c r="G68"/>
  <c r="BC86"/>
  <c r="BC53"/>
  <c r="AA93"/>
  <c r="AD89"/>
  <c r="AB89"/>
  <c r="AE86"/>
  <c r="B19"/>
  <c r="B21" s="1"/>
  <c r="O108"/>
  <c r="K111"/>
  <c r="Q112"/>
  <c r="O75"/>
  <c r="Q116"/>
  <c r="N76"/>
  <c r="M76"/>
  <c r="O77"/>
  <c r="R78"/>
  <c r="T107"/>
  <c r="P107"/>
  <c r="G70"/>
  <c r="G110"/>
  <c r="F74"/>
  <c r="Z114"/>
  <c r="Z74"/>
  <c r="AC78"/>
  <c r="X112"/>
  <c r="X75"/>
  <c r="AB115"/>
  <c r="AL75"/>
  <c r="Z108"/>
  <c r="Y114"/>
  <c r="H112"/>
  <c r="AL74"/>
  <c r="AO72"/>
  <c r="N72"/>
  <c r="K116"/>
  <c r="U112"/>
  <c r="V72"/>
  <c r="W114"/>
  <c r="N67"/>
  <c r="R71"/>
  <c r="R111"/>
  <c r="P72"/>
  <c r="J115"/>
  <c r="K75"/>
  <c r="R75"/>
  <c r="R115"/>
  <c r="I117"/>
  <c r="Q118"/>
  <c r="Q78"/>
  <c r="M77"/>
  <c r="L77"/>
  <c r="G74"/>
  <c r="Q72"/>
  <c r="AD71"/>
  <c r="AC118"/>
  <c r="AG108"/>
  <c r="Q108"/>
  <c r="M108"/>
  <c r="Q111"/>
  <c r="U111"/>
  <c r="S72"/>
  <c r="U114"/>
  <c r="E78"/>
  <c r="T78"/>
  <c r="N108"/>
  <c r="N68"/>
  <c r="U110"/>
  <c r="S112"/>
  <c r="O72"/>
  <c r="T114"/>
  <c r="Q74"/>
  <c r="P114"/>
  <c r="E75"/>
  <c r="Q115"/>
  <c r="N75"/>
  <c r="T115"/>
  <c r="H116"/>
  <c r="L116"/>
  <c r="K117"/>
  <c r="K77"/>
  <c r="F78"/>
  <c r="AW116"/>
  <c r="W112"/>
  <c r="AA112"/>
  <c r="AC115"/>
  <c r="Y115"/>
  <c r="AC70"/>
  <c r="P117"/>
  <c r="AR110"/>
  <c r="AH111"/>
  <c r="Q75"/>
  <c r="R112"/>
  <c r="I71"/>
  <c r="T112"/>
  <c r="N115"/>
  <c r="O117"/>
  <c r="K78"/>
  <c r="L76"/>
  <c r="S67"/>
  <c r="M16" i="6"/>
  <c r="C12" i="23" s="1"/>
  <c r="M25" i="6"/>
  <c r="C21" i="23" s="1"/>
  <c r="BI89" i="13"/>
  <c r="BI53"/>
  <c r="BI46"/>
  <c r="F115"/>
  <c r="N71"/>
  <c r="BH86"/>
  <c r="AT19"/>
  <c r="AP19"/>
  <c r="AN19"/>
  <c r="AL19"/>
  <c r="AJ19"/>
  <c r="AH19"/>
  <c r="Z19"/>
  <c r="AS93"/>
  <c r="AQ93"/>
  <c r="AC49"/>
  <c r="S78"/>
  <c r="P70"/>
  <c r="R72"/>
  <c r="P115"/>
  <c r="H71"/>
  <c r="V118"/>
  <c r="W78"/>
  <c r="Z118"/>
  <c r="BJ37"/>
  <c r="BN117" s="1"/>
  <c r="BM37"/>
  <c r="BJ35"/>
  <c r="BN115" s="1"/>
  <c r="BJ32"/>
  <c r="BN112" s="1"/>
  <c r="BM32"/>
  <c r="BJ38"/>
  <c r="BN118" s="1"/>
  <c r="BM38"/>
  <c r="BJ36"/>
  <c r="BN116" s="1"/>
  <c r="BM36"/>
  <c r="BJ34"/>
  <c r="BN114" s="1"/>
  <c r="BM34"/>
  <c r="BJ31"/>
  <c r="BN111" s="1"/>
  <c r="BM31"/>
  <c r="BJ28"/>
  <c r="BN108" s="1"/>
  <c r="BM28"/>
  <c r="Q21" i="12"/>
  <c r="M111" i="13"/>
  <c r="Q110"/>
  <c r="R107"/>
  <c r="T67"/>
  <c r="M78"/>
  <c r="P77"/>
  <c r="H77"/>
  <c r="M67"/>
  <c r="N107"/>
  <c r="L78"/>
  <c r="P75"/>
  <c r="T74"/>
  <c r="L74"/>
  <c r="F70"/>
  <c r="R74"/>
  <c r="K70"/>
  <c r="L72" i="12"/>
  <c r="N19"/>
  <c r="J19"/>
  <c r="I65"/>
  <c r="K68"/>
  <c r="O72"/>
  <c r="H72"/>
  <c r="M19"/>
  <c r="M58" s="1"/>
  <c r="I19"/>
  <c r="I58" s="1"/>
  <c r="N65"/>
  <c r="J65"/>
  <c r="M72"/>
  <c r="I72"/>
  <c r="L68"/>
  <c r="O65"/>
  <c r="K65"/>
  <c r="AX27" i="13"/>
  <c r="AS27"/>
  <c r="AK27"/>
  <c r="AY27"/>
  <c r="AR27"/>
  <c r="AJ27"/>
  <c r="AB27"/>
  <c r="Z27"/>
  <c r="G72" i="12"/>
  <c r="BK27" i="13"/>
  <c r="BO107" s="1"/>
  <c r="G111"/>
  <c r="K68"/>
  <c r="S74"/>
  <c r="S114"/>
  <c r="K114"/>
  <c r="BD68"/>
  <c r="AA68"/>
  <c r="AM108"/>
  <c r="AS68"/>
  <c r="AQ68"/>
  <c r="AQ112"/>
  <c r="AU112"/>
  <c r="AW70"/>
  <c r="BE111"/>
  <c r="BH53"/>
  <c r="BI93"/>
  <c r="BB93"/>
  <c r="AZ19"/>
  <c r="AV19"/>
  <c r="BI19"/>
  <c r="BM99" s="1"/>
  <c r="BH93"/>
  <c r="BC19"/>
  <c r="BD59" s="1"/>
  <c r="BD49"/>
  <c r="BB49"/>
  <c r="AR49"/>
  <c r="AV49"/>
  <c r="AZ49"/>
  <c r="AQ49"/>
  <c r="AU49"/>
  <c r="AY49"/>
  <c r="BD89"/>
  <c r="BI49"/>
  <c r="BL19"/>
  <c r="BP99" s="1"/>
  <c r="BH49"/>
  <c r="BB86"/>
  <c r="BH46"/>
  <c r="BI86"/>
  <c r="F72" i="12"/>
  <c r="D72"/>
  <c r="U70" i="13"/>
  <c r="T70"/>
  <c r="T110"/>
  <c r="F21" i="12"/>
  <c r="I110" i="13"/>
  <c r="D72"/>
  <c r="M110"/>
  <c r="C70"/>
  <c r="J70"/>
  <c r="J110"/>
  <c r="G71"/>
  <c r="S110"/>
  <c r="E72"/>
  <c r="BF71"/>
  <c r="AE70"/>
  <c r="AX110"/>
  <c r="AA72"/>
  <c r="C151" i="12"/>
  <c r="M68" i="13"/>
  <c r="L68"/>
  <c r="P108"/>
  <c r="I148" i="12"/>
  <c r="I137"/>
  <c r="I141"/>
  <c r="G134"/>
  <c r="AN110" i="13"/>
  <c r="P153" i="12"/>
  <c r="AQ108" i="13"/>
  <c r="AC68"/>
  <c r="BF72"/>
  <c r="BF29"/>
  <c r="BE112"/>
  <c r="P159" i="12"/>
  <c r="AN29" i="13"/>
  <c r="P150" i="12"/>
  <c r="P160"/>
  <c r="P158"/>
  <c r="P156"/>
  <c r="O137"/>
  <c r="O135"/>
  <c r="O143"/>
  <c r="O136"/>
  <c r="O140"/>
  <c r="O144"/>
  <c r="O141"/>
  <c r="O139"/>
  <c r="O145"/>
  <c r="O138"/>
  <c r="O142"/>
  <c r="O146"/>
  <c r="O134"/>
  <c r="M135"/>
  <c r="M143"/>
  <c r="M136"/>
  <c r="M140"/>
  <c r="M144"/>
  <c r="M139"/>
  <c r="M145"/>
  <c r="M138"/>
  <c r="M142"/>
  <c r="M146"/>
  <c r="M134"/>
  <c r="M137"/>
  <c r="M141"/>
  <c r="K139"/>
  <c r="K145"/>
  <c r="K138"/>
  <c r="K142"/>
  <c r="K146"/>
  <c r="K134"/>
  <c r="K137"/>
  <c r="K141"/>
  <c r="K98"/>
  <c r="K135"/>
  <c r="K143"/>
  <c r="K136"/>
  <c r="K140"/>
  <c r="K144"/>
  <c r="I98"/>
  <c r="I139"/>
  <c r="I145"/>
  <c r="I138"/>
  <c r="I142"/>
  <c r="I146"/>
  <c r="J98"/>
  <c r="I135"/>
  <c r="I143"/>
  <c r="I136"/>
  <c r="I140"/>
  <c r="I144"/>
  <c r="I134"/>
  <c r="G139"/>
  <c r="G145"/>
  <c r="G138"/>
  <c r="G142"/>
  <c r="G146"/>
  <c r="H98"/>
  <c r="G135"/>
  <c r="G143"/>
  <c r="G136"/>
  <c r="G140"/>
  <c r="G144"/>
  <c r="G137"/>
  <c r="G141"/>
  <c r="P149"/>
  <c r="P154"/>
  <c r="P152"/>
  <c r="P157"/>
  <c r="H100"/>
  <c r="AN67" i="13"/>
  <c r="AM67"/>
  <c r="AM107"/>
  <c r="AM26"/>
  <c r="AE67"/>
  <c r="BH27"/>
  <c r="BI27"/>
  <c r="BG27"/>
  <c r="BK32"/>
  <c r="BO112" s="1"/>
  <c r="BH32"/>
  <c r="BG32"/>
  <c r="BI32"/>
  <c r="BH30"/>
  <c r="BG30"/>
  <c r="BI30"/>
  <c r="BG37"/>
  <c r="BK37"/>
  <c r="BO117" s="1"/>
  <c r="BH37"/>
  <c r="BI37"/>
  <c r="BI35"/>
  <c r="BH35"/>
  <c r="BG35"/>
  <c r="AZ107"/>
  <c r="AI107"/>
  <c r="AI26"/>
  <c r="AD67"/>
  <c r="AC107"/>
  <c r="AC26"/>
  <c r="BK28"/>
  <c r="BO108" s="1"/>
  <c r="BG28"/>
  <c r="BI28"/>
  <c r="BH28"/>
  <c r="BG31"/>
  <c r="BI31"/>
  <c r="BK31"/>
  <c r="BO111" s="1"/>
  <c r="BH31"/>
  <c r="BK38"/>
  <c r="BO118" s="1"/>
  <c r="BH38"/>
  <c r="BG38"/>
  <c r="BI38"/>
  <c r="BK36"/>
  <c r="BO116" s="1"/>
  <c r="BG36"/>
  <c r="BI36"/>
  <c r="BH36"/>
  <c r="BK34"/>
  <c r="BO114" s="1"/>
  <c r="BH34"/>
  <c r="BG34"/>
  <c r="BI34"/>
  <c r="BN61" l="1"/>
  <c r="BS73"/>
  <c r="BS69"/>
  <c r="P21" i="12"/>
  <c r="P78"/>
  <c r="H37" i="17"/>
  <c r="BR69" i="13"/>
  <c r="Y72"/>
  <c r="BR73"/>
  <c r="M28" i="17"/>
  <c r="Q28" s="1"/>
  <c r="C28" i="23"/>
  <c r="C78" s="1"/>
  <c r="O36" i="6"/>
  <c r="D28" i="21" s="1"/>
  <c r="C30" i="23"/>
  <c r="O38" i="6"/>
  <c r="D30" i="21" s="1"/>
  <c r="C29" i="23"/>
  <c r="C79" s="1"/>
  <c r="O37" i="6"/>
  <c r="D29" i="21" s="1"/>
  <c r="Q26" i="17"/>
  <c r="D22" i="23"/>
  <c r="D72" s="1"/>
  <c r="Q35" i="6"/>
  <c r="C31" i="23"/>
  <c r="C81" s="1"/>
  <c r="N36" i="6"/>
  <c r="BM111" i="13"/>
  <c r="BN71"/>
  <c r="BQ111"/>
  <c r="BM116"/>
  <c r="BQ116"/>
  <c r="BN76"/>
  <c r="BM112"/>
  <c r="BN72"/>
  <c r="BQ112"/>
  <c r="BM117"/>
  <c r="BN77"/>
  <c r="BQ117"/>
  <c r="BM108"/>
  <c r="BN68"/>
  <c r="BQ108"/>
  <c r="BM114"/>
  <c r="BQ114"/>
  <c r="BN74"/>
  <c r="BM118"/>
  <c r="BN78"/>
  <c r="BQ118"/>
  <c r="M21" i="6"/>
  <c r="M28"/>
  <c r="C24" i="23" s="1"/>
  <c r="M18" i="6"/>
  <c r="C14" i="23" s="1"/>
  <c r="C64" s="1"/>
  <c r="M10" i="6"/>
  <c r="C56" i="23" s="1"/>
  <c r="M29" i="6"/>
  <c r="M20"/>
  <c r="C16" i="23" s="1"/>
  <c r="C66" s="1"/>
  <c r="M14" i="6"/>
  <c r="C10" i="23" s="1"/>
  <c r="C60" s="1"/>
  <c r="M22" i="6"/>
  <c r="C18" i="23" s="1"/>
  <c r="C68" s="1"/>
  <c r="M27" i="6"/>
  <c r="M9"/>
  <c r="C55" i="23" s="1"/>
  <c r="M13" i="6"/>
  <c r="C9" i="23" s="1"/>
  <c r="C59" s="1"/>
  <c r="M11" i="6"/>
  <c r="C7" i="23" s="1"/>
  <c r="C57" s="1"/>
  <c r="M23" i="6"/>
  <c r="C19" i="23" s="1"/>
  <c r="M19" i="6"/>
  <c r="M12"/>
  <c r="C8" i="23" s="1"/>
  <c r="C58" s="1"/>
  <c r="M30" i="6"/>
  <c r="C26" i="23" s="1"/>
  <c r="C76" s="1"/>
  <c r="M8" i="6"/>
  <c r="S13" s="1"/>
  <c r="M24"/>
  <c r="M15"/>
  <c r="C11" i="23" s="1"/>
  <c r="C61" s="1"/>
  <c r="M7" i="6"/>
  <c r="C3" i="23" s="1"/>
  <c r="C53" s="1"/>
  <c r="M26" i="6"/>
  <c r="H17" i="17"/>
  <c r="C80" i="23"/>
  <c r="H9" i="17"/>
  <c r="H8"/>
  <c r="K8" i="18"/>
  <c r="H8"/>
  <c r="K9"/>
  <c r="H9"/>
  <c r="K7"/>
  <c r="H7"/>
  <c r="K10"/>
  <c r="H10"/>
  <c r="H28" i="17"/>
  <c r="AA115" i="13"/>
  <c r="Y78"/>
  <c r="AQ99"/>
  <c r="BH101"/>
  <c r="AE101"/>
  <c r="AA33"/>
  <c r="T118"/>
  <c r="AK101"/>
  <c r="Q117"/>
  <c r="R76"/>
  <c r="Q71"/>
  <c r="BF112"/>
  <c r="AI99"/>
  <c r="Y59"/>
  <c r="T111"/>
  <c r="AC71"/>
  <c r="BL59"/>
  <c r="BL99"/>
  <c r="BK59"/>
  <c r="BK99"/>
  <c r="BM59"/>
  <c r="BJ99"/>
  <c r="BJ59"/>
  <c r="AK68"/>
  <c r="B58" i="12"/>
  <c r="C78"/>
  <c r="F146"/>
  <c r="F145"/>
  <c r="F138"/>
  <c r="F41"/>
  <c r="F144"/>
  <c r="F58"/>
  <c r="F142"/>
  <c r="AE107" i="13"/>
  <c r="AG26"/>
  <c r="AG106" s="1"/>
  <c r="AB118"/>
  <c r="U117"/>
  <c r="Z112"/>
  <c r="R108"/>
  <c r="R116"/>
  <c r="X78"/>
  <c r="AA71"/>
  <c r="W72"/>
  <c r="AA26"/>
  <c r="AA106" s="1"/>
  <c r="X118"/>
  <c r="Q77"/>
  <c r="R68"/>
  <c r="AA107"/>
  <c r="AB71"/>
  <c r="V112"/>
  <c r="W77"/>
  <c r="Z117"/>
  <c r="V75"/>
  <c r="P76"/>
  <c r="T75"/>
  <c r="AA75"/>
  <c r="V77"/>
  <c r="C80" i="12"/>
  <c r="AA76" i="13"/>
  <c r="V117"/>
  <c r="Q73"/>
  <c r="S75"/>
  <c r="AB75"/>
  <c r="N117"/>
  <c r="S115"/>
  <c r="O76"/>
  <c r="Q76"/>
  <c r="U75"/>
  <c r="U115"/>
  <c r="O116"/>
  <c r="R117"/>
  <c r="G115"/>
  <c r="V74"/>
  <c r="N77"/>
  <c r="C75"/>
  <c r="D75"/>
  <c r="M72"/>
  <c r="P112"/>
  <c r="N112"/>
  <c r="AT70"/>
  <c r="L112"/>
  <c r="B29"/>
  <c r="C69" s="1"/>
  <c r="AO111"/>
  <c r="AW110"/>
  <c r="S68"/>
  <c r="V108"/>
  <c r="Z33"/>
  <c r="Z73" s="1"/>
  <c r="D76"/>
  <c r="AR118"/>
  <c r="BD76"/>
  <c r="AZ78"/>
  <c r="AD75"/>
  <c r="BD114"/>
  <c r="AS70"/>
  <c r="AF71"/>
  <c r="AK108"/>
  <c r="BM76"/>
  <c r="BJ77"/>
  <c r="BJ117"/>
  <c r="BL76"/>
  <c r="BL116"/>
  <c r="BL118"/>
  <c r="BL78"/>
  <c r="BJ74"/>
  <c r="BJ114"/>
  <c r="BJ78"/>
  <c r="BJ118"/>
  <c r="BM77"/>
  <c r="BL114"/>
  <c r="BL74"/>
  <c r="BK117"/>
  <c r="BK77"/>
  <c r="BM74"/>
  <c r="BM78"/>
  <c r="BJ75"/>
  <c r="BJ115"/>
  <c r="BL77"/>
  <c r="BL117"/>
  <c r="BK74"/>
  <c r="BK114"/>
  <c r="BK76"/>
  <c r="BK116"/>
  <c r="BK78"/>
  <c r="BK118"/>
  <c r="BJ116"/>
  <c r="BJ76"/>
  <c r="AF77"/>
  <c r="BJ71"/>
  <c r="BJ111"/>
  <c r="BJ72"/>
  <c r="BJ112"/>
  <c r="BL72"/>
  <c r="BL112"/>
  <c r="BM72"/>
  <c r="BK71"/>
  <c r="BK111"/>
  <c r="BL111"/>
  <c r="BL71"/>
  <c r="BM71"/>
  <c r="BK72"/>
  <c r="BK112"/>
  <c r="BJ70"/>
  <c r="BJ110"/>
  <c r="BJ68"/>
  <c r="BJ108"/>
  <c r="BL108"/>
  <c r="BL68"/>
  <c r="BK107"/>
  <c r="BM68"/>
  <c r="AM68"/>
  <c r="BK108"/>
  <c r="BK68"/>
  <c r="AL68"/>
  <c r="H25" i="17"/>
  <c r="M11"/>
  <c r="H27"/>
  <c r="M12"/>
  <c r="K37"/>
  <c r="M37" s="1"/>
  <c r="H35"/>
  <c r="M25"/>
  <c r="D21" i="23" s="1"/>
  <c r="M21" i="17"/>
  <c r="D17" i="23" s="1"/>
  <c r="D67" s="1"/>
  <c r="BH99" i="13"/>
  <c r="L72"/>
  <c r="BE116"/>
  <c r="BB77"/>
  <c r="AR111"/>
  <c r="AO115"/>
  <c r="AF108"/>
  <c r="BF116"/>
  <c r="K71"/>
  <c r="AR75"/>
  <c r="Z70"/>
  <c r="N109"/>
  <c r="AJ118"/>
  <c r="AH74"/>
  <c r="AY111"/>
  <c r="O71"/>
  <c r="AJ108"/>
  <c r="AU77"/>
  <c r="BC118"/>
  <c r="C76"/>
  <c r="C39"/>
  <c r="AG68"/>
  <c r="O111"/>
  <c r="U77"/>
  <c r="T117"/>
  <c r="X29"/>
  <c r="X109" s="1"/>
  <c r="J111"/>
  <c r="AS115"/>
  <c r="AF99"/>
  <c r="AF21"/>
  <c r="F59"/>
  <c r="AI108"/>
  <c r="AF68"/>
  <c r="AH77"/>
  <c r="AE108"/>
  <c r="F72"/>
  <c r="N111"/>
  <c r="AC33"/>
  <c r="AC113" s="1"/>
  <c r="G116"/>
  <c r="AJ78"/>
  <c r="V99"/>
  <c r="K99"/>
  <c r="AL108"/>
  <c r="S108"/>
  <c r="AJ117"/>
  <c r="AO116"/>
  <c r="AP77"/>
  <c r="AP108"/>
  <c r="AN115"/>
  <c r="D70"/>
  <c r="H110"/>
  <c r="F75"/>
  <c r="AW76"/>
  <c r="F108"/>
  <c r="AY117"/>
  <c r="AJ115"/>
  <c r="C68"/>
  <c r="B26"/>
  <c r="C66" s="1"/>
  <c r="AK75"/>
  <c r="H70"/>
  <c r="AG75"/>
  <c r="BF117"/>
  <c r="AP114"/>
  <c r="BC76"/>
  <c r="BE76"/>
  <c r="BE117"/>
  <c r="AS78"/>
  <c r="BC116"/>
  <c r="AU116"/>
  <c r="AQ76"/>
  <c r="AK78"/>
  <c r="BF76"/>
  <c r="AL114"/>
  <c r="AQ74"/>
  <c r="AE76"/>
  <c r="AO75"/>
  <c r="AX117"/>
  <c r="AH115"/>
  <c r="AQ116"/>
  <c r="AE77"/>
  <c r="BD74"/>
  <c r="AV76"/>
  <c r="BD116"/>
  <c r="BB76"/>
  <c r="AG116"/>
  <c r="AU115"/>
  <c r="AZ76"/>
  <c r="AW75"/>
  <c r="BB117"/>
  <c r="AU75"/>
  <c r="AZ117"/>
  <c r="AL78"/>
  <c r="AR74"/>
  <c r="AP74"/>
  <c r="AV77"/>
  <c r="AG115"/>
  <c r="AH76"/>
  <c r="BA76"/>
  <c r="AQ33"/>
  <c r="AK74"/>
  <c r="AV75"/>
  <c r="AT116"/>
  <c r="AN78"/>
  <c r="AM78"/>
  <c r="AN114"/>
  <c r="AY116"/>
  <c r="AN118"/>
  <c r="AU111"/>
  <c r="AF111"/>
  <c r="AV71"/>
  <c r="AL70"/>
  <c r="AJ111"/>
  <c r="AS110"/>
  <c r="AO70"/>
  <c r="AO110"/>
  <c r="AO77"/>
  <c r="AG76"/>
  <c r="AQ75"/>
  <c r="AH117"/>
  <c r="AE33"/>
  <c r="AT118"/>
  <c r="AK116"/>
  <c r="BF77"/>
  <c r="AQ78"/>
  <c r="AL117"/>
  <c r="AE116"/>
  <c r="AJ33"/>
  <c r="AP115"/>
  <c r="AX76"/>
  <c r="AO118"/>
  <c r="AI77"/>
  <c r="AO78"/>
  <c r="AX116"/>
  <c r="AF76"/>
  <c r="AM74"/>
  <c r="AR115"/>
  <c r="AF75"/>
  <c r="AY76"/>
  <c r="AN77"/>
  <c r="AN117"/>
  <c r="AT115"/>
  <c r="AE115"/>
  <c r="AS114"/>
  <c r="AG77"/>
  <c r="AK76"/>
  <c r="AV115"/>
  <c r="AP75"/>
  <c r="AP118"/>
  <c r="AJ116"/>
  <c r="AS75"/>
  <c r="BB116"/>
  <c r="BB72"/>
  <c r="AJ72"/>
  <c r="AQ71"/>
  <c r="AI29"/>
  <c r="AJ29"/>
  <c r="AN109" s="1"/>
  <c r="AN112"/>
  <c r="AJ112"/>
  <c r="AO108"/>
  <c r="AS108"/>
  <c r="AO26"/>
  <c r="AP68"/>
  <c r="AE75"/>
  <c r="BC117"/>
  <c r="BD117"/>
  <c r="AI116"/>
  <c r="AM117"/>
  <c r="AJ77"/>
  <c r="BD77"/>
  <c r="BE77"/>
  <c r="AK77"/>
  <c r="AS118"/>
  <c r="AO114"/>
  <c r="AO117"/>
  <c r="AJ76"/>
  <c r="AZ77"/>
  <c r="AM116"/>
  <c r="BA77"/>
  <c r="AF114"/>
  <c r="AR114"/>
  <c r="AU76"/>
  <c r="AI76"/>
  <c r="AK33"/>
  <c r="AZ115"/>
  <c r="AN74"/>
  <c r="BC77"/>
  <c r="AL77"/>
  <c r="AY77"/>
  <c r="AS74"/>
  <c r="AZ116"/>
  <c r="AO74"/>
  <c r="AI117"/>
  <c r="AT76"/>
  <c r="AQ114"/>
  <c r="AP78"/>
  <c r="AV29"/>
  <c r="AW72"/>
  <c r="BC72"/>
  <c r="AJ70"/>
  <c r="AF112"/>
  <c r="AI110"/>
  <c r="AK111"/>
  <c r="BA112"/>
  <c r="AP71"/>
  <c r="AV72"/>
  <c r="AM110"/>
  <c r="AE72"/>
  <c r="AZ110"/>
  <c r="AS71"/>
  <c r="AN70"/>
  <c r="AK110"/>
  <c r="AR71"/>
  <c r="AF72"/>
  <c r="AD112"/>
  <c r="AD29"/>
  <c r="AF29"/>
  <c r="AV111"/>
  <c r="AM70"/>
  <c r="AG72"/>
  <c r="AK70"/>
  <c r="AE71"/>
  <c r="AQ72"/>
  <c r="AI70"/>
  <c r="K78" i="12"/>
  <c r="AP72" i="13"/>
  <c r="AU72"/>
  <c r="AH72"/>
  <c r="AL110"/>
  <c r="AT112"/>
  <c r="K58" i="12"/>
  <c r="O78"/>
  <c r="AH70" i="13"/>
  <c r="AW71"/>
  <c r="AW112"/>
  <c r="AH110"/>
  <c r="AE26"/>
  <c r="AI106" s="1"/>
  <c r="AE68"/>
  <c r="AD108"/>
  <c r="AD26"/>
  <c r="AZ67"/>
  <c r="O58" i="12"/>
  <c r="AL26" i="13"/>
  <c r="AM66" s="1"/>
  <c r="AD68"/>
  <c r="BI112"/>
  <c r="AD107"/>
  <c r="AP26"/>
  <c r="AD72"/>
  <c r="AE74"/>
  <c r="AH75"/>
  <c r="AL33"/>
  <c r="AI118"/>
  <c r="V71"/>
  <c r="W33"/>
  <c r="BD26"/>
  <c r="Z68"/>
  <c r="AN68"/>
  <c r="AT111"/>
  <c r="AP110"/>
  <c r="AP112"/>
  <c r="BC71"/>
  <c r="V110"/>
  <c r="BF111"/>
  <c r="P118"/>
  <c r="L75"/>
  <c r="BE74"/>
  <c r="S76"/>
  <c r="AU108"/>
  <c r="AK114"/>
  <c r="AJ75"/>
  <c r="AP76"/>
  <c r="AU33"/>
  <c r="I118"/>
  <c r="BA67"/>
  <c r="X26"/>
  <c r="V106"/>
  <c r="AY71"/>
  <c r="AU70"/>
  <c r="N78"/>
  <c r="AR61"/>
  <c r="M7" i="17"/>
  <c r="D3" i="23" s="1"/>
  <c r="D53" s="1"/>
  <c r="J99" i="13"/>
  <c r="M23" i="17"/>
  <c r="BH108" i="13"/>
  <c r="AZ70"/>
  <c r="AU74"/>
  <c r="AX115"/>
  <c r="AR77"/>
  <c r="BD115"/>
  <c r="BC70"/>
  <c r="I106"/>
  <c r="V68"/>
  <c r="W106"/>
  <c r="AI68"/>
  <c r="X70"/>
  <c r="AF70"/>
  <c r="O69"/>
  <c r="AE29"/>
  <c r="N110"/>
  <c r="BA74"/>
  <c r="BB33"/>
  <c r="AF116"/>
  <c r="BD78"/>
  <c r="J114"/>
  <c r="U76"/>
  <c r="AU59"/>
  <c r="AL67"/>
  <c r="AQ26"/>
  <c r="AQ106" s="1"/>
  <c r="BA70"/>
  <c r="AM29"/>
  <c r="AN69" s="1"/>
  <c r="AR29"/>
  <c r="AW114"/>
  <c r="AN116"/>
  <c r="AT77"/>
  <c r="AD78"/>
  <c r="AW78"/>
  <c r="X71"/>
  <c r="BB68"/>
  <c r="S107"/>
  <c r="BA68"/>
  <c r="BE108"/>
  <c r="AK72"/>
  <c r="AK71"/>
  <c r="BB78"/>
  <c r="AV116"/>
  <c r="W117"/>
  <c r="M29" i="17"/>
  <c r="H24"/>
  <c r="H13"/>
  <c r="M24"/>
  <c r="M30"/>
  <c r="M27"/>
  <c r="M13"/>
  <c r="H12"/>
  <c r="H29"/>
  <c r="H11"/>
  <c r="J29"/>
  <c r="H24" i="19"/>
  <c r="K24"/>
  <c r="H11"/>
  <c r="K11"/>
  <c r="K22" i="18"/>
  <c r="H22"/>
  <c r="K13" i="20"/>
  <c r="H13"/>
  <c r="K17"/>
  <c r="H17"/>
  <c r="K21" i="18"/>
  <c r="H21"/>
  <c r="H29"/>
  <c r="K29"/>
  <c r="H15" i="19"/>
  <c r="K15"/>
  <c r="H27"/>
  <c r="K27"/>
  <c r="K18" i="20"/>
  <c r="H18"/>
  <c r="K26"/>
  <c r="H26"/>
  <c r="H38" i="19"/>
  <c r="K38"/>
  <c r="M38" s="1"/>
  <c r="G34" i="23" s="1"/>
  <c r="H20" i="18"/>
  <c r="K20"/>
  <c r="K32"/>
  <c r="M32" s="1"/>
  <c r="E28" i="23" s="1"/>
  <c r="H32" i="18"/>
  <c r="K11" i="20"/>
  <c r="H11"/>
  <c r="H23" i="19"/>
  <c r="K23"/>
  <c r="H31"/>
  <c r="K31"/>
  <c r="M31" s="1"/>
  <c r="G27" i="23" s="1"/>
  <c r="H35" i="19"/>
  <c r="K35"/>
  <c r="M35" s="1"/>
  <c r="G31" i="23" s="1"/>
  <c r="H30" i="19"/>
  <c r="K30"/>
  <c r="K13" i="18"/>
  <c r="H13"/>
  <c r="K17"/>
  <c r="H17"/>
  <c r="K33" i="20"/>
  <c r="M33" s="1"/>
  <c r="F29" i="23" s="1"/>
  <c r="H33" i="20"/>
  <c r="K37"/>
  <c r="M37" s="1"/>
  <c r="F33" i="23" s="1"/>
  <c r="H37" i="20"/>
  <c r="K37" i="18"/>
  <c r="M37" s="1"/>
  <c r="E33" i="23" s="1"/>
  <c r="H37" i="18"/>
  <c r="K15" i="20"/>
  <c r="H15"/>
  <c r="K19"/>
  <c r="H19"/>
  <c r="K27"/>
  <c r="H27"/>
  <c r="H26" i="19"/>
  <c r="K26"/>
  <c r="K38" i="18"/>
  <c r="M38" s="1"/>
  <c r="E34" i="23" s="1"/>
  <c r="H38" i="18"/>
  <c r="K12" i="20"/>
  <c r="H12"/>
  <c r="H16" i="18"/>
  <c r="K16"/>
  <c r="K20" i="20"/>
  <c r="H20"/>
  <c r="K28" i="18"/>
  <c r="H28"/>
  <c r="H36" i="19"/>
  <c r="K36"/>
  <c r="M36" s="1"/>
  <c r="G32" i="23" s="1"/>
  <c r="K11" i="18"/>
  <c r="H11"/>
  <c r="H23"/>
  <c r="K23"/>
  <c r="H31"/>
  <c r="K31"/>
  <c r="M31" s="1"/>
  <c r="E27" i="23" s="1"/>
  <c r="H35" i="18"/>
  <c r="K35"/>
  <c r="M35" s="1"/>
  <c r="E31" i="23" s="1"/>
  <c r="H14" i="19"/>
  <c r="K14"/>
  <c r="H22"/>
  <c r="K22"/>
  <c r="H21"/>
  <c r="K21"/>
  <c r="H25"/>
  <c r="K25"/>
  <c r="H29"/>
  <c r="K29"/>
  <c r="H33"/>
  <c r="K33"/>
  <c r="M33" s="1"/>
  <c r="G29" i="23" s="1"/>
  <c r="H18" i="19"/>
  <c r="K18"/>
  <c r="K26" i="18"/>
  <c r="H26"/>
  <c r="K34" i="20"/>
  <c r="M34" s="1"/>
  <c r="F30" i="23" s="1"/>
  <c r="H34" i="20"/>
  <c r="H23" i="17"/>
  <c r="H21"/>
  <c r="K25"/>
  <c r="H16" i="19"/>
  <c r="K16"/>
  <c r="H28"/>
  <c r="K28"/>
  <c r="K32" i="20"/>
  <c r="M32" s="1"/>
  <c r="F28" i="23" s="1"/>
  <c r="H32" i="20"/>
  <c r="K14" i="18"/>
  <c r="H14"/>
  <c r="K30"/>
  <c r="H30"/>
  <c r="H25"/>
  <c r="K25"/>
  <c r="K19"/>
  <c r="H19"/>
  <c r="K12"/>
  <c r="H12"/>
  <c r="K24"/>
  <c r="H24"/>
  <c r="K36" i="20"/>
  <c r="M36" s="1"/>
  <c r="F32" i="23" s="1"/>
  <c r="H36" i="20"/>
  <c r="H12" i="19"/>
  <c r="K12"/>
  <c r="K16" i="20"/>
  <c r="H16"/>
  <c r="H20" i="19"/>
  <c r="K20"/>
  <c r="K24" i="20"/>
  <c r="H24"/>
  <c r="K28"/>
  <c r="H28"/>
  <c r="H32" i="19"/>
  <c r="K32"/>
  <c r="M32" s="1"/>
  <c r="G28" i="23" s="1"/>
  <c r="K36" i="18"/>
  <c r="M36" s="1"/>
  <c r="E32" i="23" s="1"/>
  <c r="H36" i="18"/>
  <c r="K23" i="20"/>
  <c r="H23"/>
  <c r="K31"/>
  <c r="M31" s="1"/>
  <c r="F27" i="23" s="1"/>
  <c r="H31" i="20"/>
  <c r="K35"/>
  <c r="M35" s="1"/>
  <c r="F31" i="23" s="1"/>
  <c r="H35" i="20"/>
  <c r="K14"/>
  <c r="H14"/>
  <c r="K22"/>
  <c r="H22"/>
  <c r="K30"/>
  <c r="H30"/>
  <c r="H13" i="19"/>
  <c r="K13"/>
  <c r="H17"/>
  <c r="K17"/>
  <c r="K21" i="20"/>
  <c r="H21"/>
  <c r="K25"/>
  <c r="H25"/>
  <c r="K29"/>
  <c r="H29"/>
  <c r="H33" i="18"/>
  <c r="K33"/>
  <c r="M33" s="1"/>
  <c r="E29" i="23" s="1"/>
  <c r="H37" i="19"/>
  <c r="K37"/>
  <c r="M37" s="1"/>
  <c r="G33" i="23" s="1"/>
  <c r="K15" i="18"/>
  <c r="H15"/>
  <c r="H19" i="19"/>
  <c r="K19"/>
  <c r="H27" i="18"/>
  <c r="K27"/>
  <c r="H18"/>
  <c r="K18"/>
  <c r="K34"/>
  <c r="M34" s="1"/>
  <c r="E30" i="23" s="1"/>
  <c r="H34" i="18"/>
  <c r="H34" i="19"/>
  <c r="K34"/>
  <c r="M34" s="1"/>
  <c r="G30" i="23" s="1"/>
  <c r="H38" i="20"/>
  <c r="K38"/>
  <c r="M38" s="1"/>
  <c r="F34" i="23" s="1"/>
  <c r="Q33" i="6"/>
  <c r="C82" i="23"/>
  <c r="V116" i="13"/>
  <c r="AL115"/>
  <c r="G77"/>
  <c r="AE78"/>
  <c r="AF107"/>
  <c r="AI67"/>
  <c r="BF70"/>
  <c r="AC108"/>
  <c r="AM75"/>
  <c r="AC29"/>
  <c r="Z111"/>
  <c r="AR70"/>
  <c r="AH26"/>
  <c r="AZ111"/>
  <c r="C63" i="23"/>
  <c r="D82"/>
  <c r="Q35" i="17"/>
  <c r="K8"/>
  <c r="M8"/>
  <c r="AU107" i="13"/>
  <c r="W71"/>
  <c r="AW118"/>
  <c r="AN71"/>
  <c r="O107"/>
  <c r="BD111"/>
  <c r="AQ107"/>
  <c r="BE29"/>
  <c r="BD110"/>
  <c r="P67"/>
  <c r="AL72"/>
  <c r="AN76"/>
  <c r="AQ115"/>
  <c r="Z77"/>
  <c r="AW33"/>
  <c r="AO68"/>
  <c r="I74"/>
  <c r="Q66"/>
  <c r="AF78"/>
  <c r="J59"/>
  <c r="V69"/>
  <c r="AE118"/>
  <c r="AG59"/>
  <c r="E59"/>
  <c r="AK99"/>
  <c r="P111"/>
  <c r="H107"/>
  <c r="AN26"/>
  <c r="AN66" s="1"/>
  <c r="AA116"/>
  <c r="N99"/>
  <c r="F114"/>
  <c r="BF107"/>
  <c r="BD70"/>
  <c r="D74"/>
  <c r="AN33"/>
  <c r="BF115"/>
  <c r="AV67"/>
  <c r="BA59"/>
  <c r="AG67"/>
  <c r="AY112"/>
  <c r="F77"/>
  <c r="K21"/>
  <c r="AT78"/>
  <c r="O78"/>
  <c r="BA71"/>
  <c r="U116"/>
  <c r="AD117"/>
  <c r="V59"/>
  <c r="BA33"/>
  <c r="AE99"/>
  <c r="AA99"/>
  <c r="D66"/>
  <c r="G106"/>
  <c r="N34" i="6"/>
  <c r="H36" i="17"/>
  <c r="N36"/>
  <c r="C83" i="23"/>
  <c r="M19" i="17"/>
  <c r="D81" i="23"/>
  <c r="C84"/>
  <c r="N35" i="6"/>
  <c r="Q32"/>
  <c r="Q31"/>
  <c r="C77" i="23"/>
  <c r="O35" i="17"/>
  <c r="E27" i="21" s="1"/>
  <c r="Q36" i="17"/>
  <c r="Q31"/>
  <c r="K7"/>
  <c r="D84" i="23"/>
  <c r="Q33" i="17"/>
  <c r="D79" i="23"/>
  <c r="Q34" i="17"/>
  <c r="D80" i="23"/>
  <c r="Q32" i="17"/>
  <c r="D78" i="23"/>
  <c r="H19" i="17"/>
  <c r="AB116" i="13"/>
  <c r="BF118"/>
  <c r="BA114"/>
  <c r="AC76"/>
  <c r="AQ110"/>
  <c r="BD72"/>
  <c r="BE118"/>
  <c r="BE75"/>
  <c r="X110"/>
  <c r="P71"/>
  <c r="BD108"/>
  <c r="H68"/>
  <c r="F118"/>
  <c r="AG118"/>
  <c r="T77"/>
  <c r="AI78"/>
  <c r="AG71"/>
  <c r="AU29"/>
  <c r="X33"/>
  <c r="AX114"/>
  <c r="I78"/>
  <c r="BC67"/>
  <c r="AW108"/>
  <c r="BE33"/>
  <c r="O70"/>
  <c r="X116"/>
  <c r="AU118"/>
  <c r="S77"/>
  <c r="J78"/>
  <c r="H78"/>
  <c r="AU68"/>
  <c r="AV70"/>
  <c r="W76"/>
  <c r="K108"/>
  <c r="C74"/>
  <c r="BD33"/>
  <c r="AU110"/>
  <c r="AH118"/>
  <c r="M118"/>
  <c r="AB29"/>
  <c r="L71"/>
  <c r="BH118"/>
  <c r="BD75"/>
  <c r="BD29"/>
  <c r="AJ110"/>
  <c r="AF110"/>
  <c r="BE72"/>
  <c r="N70"/>
  <c r="AQ29"/>
  <c r="Q67"/>
  <c r="AP33"/>
  <c r="AV33"/>
  <c r="AB110"/>
  <c r="AG70"/>
  <c r="M115"/>
  <c r="I115"/>
  <c r="G108"/>
  <c r="Q107"/>
  <c r="AH71"/>
  <c r="X117"/>
  <c r="M116"/>
  <c r="BE71"/>
  <c r="AV78"/>
  <c r="X76"/>
  <c r="AB70"/>
  <c r="AG29"/>
  <c r="R67"/>
  <c r="M114"/>
  <c r="Y76"/>
  <c r="AZ108"/>
  <c r="BC33"/>
  <c r="BE26"/>
  <c r="AZ72"/>
  <c r="BD71"/>
  <c r="C78"/>
  <c r="O73"/>
  <c r="AW117"/>
  <c r="AH67"/>
  <c r="AY29"/>
  <c r="BC110"/>
  <c r="AK29"/>
  <c r="AY70"/>
  <c r="V67"/>
  <c r="G109"/>
  <c r="AT29"/>
  <c r="AJ114"/>
  <c r="H108"/>
  <c r="BI76"/>
  <c r="BE115"/>
  <c r="BC112"/>
  <c r="AT72"/>
  <c r="K74"/>
  <c r="J74"/>
  <c r="L111"/>
  <c r="G112"/>
  <c r="AW77"/>
  <c r="BA118"/>
  <c r="AY110"/>
  <c r="E74"/>
  <c r="X77"/>
  <c r="AS33"/>
  <c r="Z116"/>
  <c r="AL118"/>
  <c r="AN108"/>
  <c r="AS117"/>
  <c r="AB76"/>
  <c r="AT74"/>
  <c r="B33"/>
  <c r="F107"/>
  <c r="BB26"/>
  <c r="AM115"/>
  <c r="X67"/>
  <c r="AM33"/>
  <c r="AC117"/>
  <c r="AG74"/>
  <c r="BE78"/>
  <c r="T68"/>
  <c r="AG78"/>
  <c r="AA29"/>
  <c r="F116"/>
  <c r="BF33"/>
  <c r="AA110"/>
  <c r="BA29"/>
  <c r="Y77"/>
  <c r="AS111"/>
  <c r="AQ67"/>
  <c r="AL29"/>
  <c r="AH33"/>
  <c r="BF74"/>
  <c r="M71"/>
  <c r="N74"/>
  <c r="AN75"/>
  <c r="R118"/>
  <c r="F76"/>
  <c r="Y29"/>
  <c r="AS29"/>
  <c r="AT33"/>
  <c r="H72"/>
  <c r="F117"/>
  <c r="AV117"/>
  <c r="BA108"/>
  <c r="AO29"/>
  <c r="AO69" s="1"/>
  <c r="AH107"/>
  <c r="AX77"/>
  <c r="AF74"/>
  <c r="N118"/>
  <c r="H114"/>
  <c r="AW26"/>
  <c r="AV107"/>
  <c r="BB115"/>
  <c r="BD118"/>
  <c r="AS112"/>
  <c r="BA72"/>
  <c r="AS72"/>
  <c r="D78"/>
  <c r="AL107"/>
  <c r="AF33"/>
  <c r="D68"/>
  <c r="G118"/>
  <c r="AT114"/>
  <c r="V107"/>
  <c r="V76"/>
  <c r="AH78"/>
  <c r="AO71"/>
  <c r="AP29"/>
  <c r="AJ68"/>
  <c r="AK118"/>
  <c r="AG117"/>
  <c r="AS77"/>
  <c r="AH108"/>
  <c r="BF78"/>
  <c r="R110"/>
  <c r="AE110"/>
  <c r="J116"/>
  <c r="X107"/>
  <c r="Y67"/>
  <c r="BB67"/>
  <c r="AR116"/>
  <c r="AG33"/>
  <c r="G76"/>
  <c r="AA70"/>
  <c r="AZ75"/>
  <c r="J76"/>
  <c r="D55" i="23"/>
  <c r="H15" i="17"/>
  <c r="O35" i="6"/>
  <c r="D27" i="21" s="1"/>
  <c r="M15" i="17"/>
  <c r="H34"/>
  <c r="H26"/>
  <c r="H32"/>
  <c r="O36"/>
  <c r="E28" i="21" s="1"/>
  <c r="N32" i="17"/>
  <c r="AY114" i="13"/>
  <c r="AZ74"/>
  <c r="AX75"/>
  <c r="AZ33"/>
  <c r="AY33"/>
  <c r="BB74"/>
  <c r="BC114"/>
  <c r="BF75"/>
  <c r="BA75"/>
  <c r="BF59"/>
  <c r="AY115"/>
  <c r="AY74"/>
  <c r="BB110"/>
  <c r="BC29"/>
  <c r="BE70"/>
  <c r="BB111"/>
  <c r="BB29"/>
  <c r="BF109" s="1"/>
  <c r="AX112"/>
  <c r="AX71"/>
  <c r="AY99"/>
  <c r="AZ71"/>
  <c r="BL21"/>
  <c r="BF26"/>
  <c r="BB108"/>
  <c r="BK21"/>
  <c r="BO101" s="1"/>
  <c r="BC26"/>
  <c r="BH59"/>
  <c r="BA26"/>
  <c r="AX108"/>
  <c r="BA107"/>
  <c r="BF108"/>
  <c r="AY68"/>
  <c r="BE67"/>
  <c r="BA117"/>
  <c r="AO33"/>
  <c r="S117"/>
  <c r="I116"/>
  <c r="E98" i="12"/>
  <c r="AV74" i="13"/>
  <c r="BG115"/>
  <c r="BC74"/>
  <c r="M39"/>
  <c r="M41" s="1"/>
  <c r="G75"/>
  <c r="AB33"/>
  <c r="U78"/>
  <c r="O74"/>
  <c r="Y118"/>
  <c r="AX78"/>
  <c r="AQ77"/>
  <c r="AS76"/>
  <c r="AH114"/>
  <c r="BF114"/>
  <c r="AW74"/>
  <c r="AU78"/>
  <c r="Q114"/>
  <c r="BC115"/>
  <c r="I75"/>
  <c r="V113"/>
  <c r="BE114"/>
  <c r="S116"/>
  <c r="U73"/>
  <c r="U118"/>
  <c r="J75"/>
  <c r="R114"/>
  <c r="AD114"/>
  <c r="K115"/>
  <c r="AY78"/>
  <c r="AT117"/>
  <c r="AB117"/>
  <c r="AK117"/>
  <c r="AO76"/>
  <c r="AD33"/>
  <c r="AI33"/>
  <c r="AM114"/>
  <c r="AD77"/>
  <c r="AI74"/>
  <c r="M74"/>
  <c r="BC75"/>
  <c r="V78"/>
  <c r="AI114"/>
  <c r="AY118"/>
  <c r="AJ74"/>
  <c r="BA78"/>
  <c r="AX33"/>
  <c r="N114"/>
  <c r="AR33"/>
  <c r="AX118"/>
  <c r="AP117"/>
  <c r="AR76"/>
  <c r="BB114"/>
  <c r="AC77"/>
  <c r="AV114"/>
  <c r="AZ114"/>
  <c r="AF117"/>
  <c r="F98" i="12"/>
  <c r="AW29" i="13"/>
  <c r="AW111"/>
  <c r="AL71"/>
  <c r="AM71"/>
  <c r="AL111"/>
  <c r="Z29"/>
  <c r="G98" i="12"/>
  <c r="G100" s="1"/>
  <c r="AK112" i="13"/>
  <c r="BF110"/>
  <c r="AM72"/>
  <c r="AI72"/>
  <c r="K69"/>
  <c r="AX72"/>
  <c r="I109"/>
  <c r="R109"/>
  <c r="BM30"/>
  <c r="AP111"/>
  <c r="AH112"/>
  <c r="BB71"/>
  <c r="AC111"/>
  <c r="BA111"/>
  <c r="Z71"/>
  <c r="AT71"/>
  <c r="Z110"/>
  <c r="AC112"/>
  <c r="AU71"/>
  <c r="AL112"/>
  <c r="I112"/>
  <c r="Y71"/>
  <c r="BB112"/>
  <c r="F141" i="12"/>
  <c r="F139"/>
  <c r="F134"/>
  <c r="F140"/>
  <c r="BD112" i="13"/>
  <c r="E134" i="12"/>
  <c r="E145"/>
  <c r="E142"/>
  <c r="E138"/>
  <c r="E146"/>
  <c r="E41"/>
  <c r="E60" s="1"/>
  <c r="E136"/>
  <c r="E143"/>
  <c r="E140"/>
  <c r="E141"/>
  <c r="E139"/>
  <c r="E135"/>
  <c r="E144"/>
  <c r="E137"/>
  <c r="AZ112" i="13"/>
  <c r="BC111"/>
  <c r="AI111"/>
  <c r="AE111"/>
  <c r="AG112"/>
  <c r="M112"/>
  <c r="J72"/>
  <c r="AD110"/>
  <c r="AH29"/>
  <c r="I72"/>
  <c r="AO112"/>
  <c r="BB70"/>
  <c r="E58" i="12"/>
  <c r="AZ29" i="13"/>
  <c r="AX29"/>
  <c r="S70"/>
  <c r="E70"/>
  <c r="R70"/>
  <c r="AX111"/>
  <c r="Y111"/>
  <c r="AC72"/>
  <c r="AT110"/>
  <c r="AB112"/>
  <c r="AB72"/>
  <c r="AY72"/>
  <c r="AP70"/>
  <c r="O112"/>
  <c r="AQ70"/>
  <c r="F143" i="12"/>
  <c r="F137"/>
  <c r="F136"/>
  <c r="U108" i="13"/>
  <c r="U68"/>
  <c r="Y26"/>
  <c r="AC106" s="1"/>
  <c r="AR108"/>
  <c r="BC108"/>
  <c r="BD107"/>
  <c r="AV68"/>
  <c r="AW68"/>
  <c r="BI108"/>
  <c r="AW67"/>
  <c r="BE68"/>
  <c r="L108"/>
  <c r="AJ107"/>
  <c r="AW107"/>
  <c r="I68"/>
  <c r="Y108"/>
  <c r="G67"/>
  <c r="AF26"/>
  <c r="AP107"/>
  <c r="H66"/>
  <c r="U66"/>
  <c r="U107"/>
  <c r="AT26"/>
  <c r="Y68"/>
  <c r="AU67"/>
  <c r="O67"/>
  <c r="AZ68"/>
  <c r="AZ26"/>
  <c r="AF67"/>
  <c r="G66"/>
  <c r="AT107"/>
  <c r="AV26"/>
  <c r="BF68"/>
  <c r="AX107"/>
  <c r="F67"/>
  <c r="AV108"/>
  <c r="C98" i="12"/>
  <c r="H67" i="13"/>
  <c r="F69"/>
  <c r="H75"/>
  <c r="G72"/>
  <c r="D71"/>
  <c r="L115"/>
  <c r="H118"/>
  <c r="K112"/>
  <c r="F112"/>
  <c r="E69"/>
  <c r="H111"/>
  <c r="J67"/>
  <c r="L107"/>
  <c r="I107"/>
  <c r="J112"/>
  <c r="H74"/>
  <c r="C41" i="12"/>
  <c r="C143"/>
  <c r="C140"/>
  <c r="C139"/>
  <c r="C146"/>
  <c r="C58"/>
  <c r="C136"/>
  <c r="C137"/>
  <c r="C145"/>
  <c r="C142"/>
  <c r="C138"/>
  <c r="C135"/>
  <c r="C144"/>
  <c r="C141"/>
  <c r="I67" i="13"/>
  <c r="M107"/>
  <c r="L118"/>
  <c r="H115"/>
  <c r="L109"/>
  <c r="E68"/>
  <c r="E76"/>
  <c r="I70"/>
  <c r="F68"/>
  <c r="I108"/>
  <c r="BM35"/>
  <c r="BK35"/>
  <c r="BO115" s="1"/>
  <c r="P58" i="12"/>
  <c r="BK30" i="13"/>
  <c r="BO110" s="1"/>
  <c r="BA110"/>
  <c r="AM111"/>
  <c r="AQ111"/>
  <c r="AR112"/>
  <c r="AV112"/>
  <c r="AX74"/>
  <c r="AL116"/>
  <c r="AP116"/>
  <c r="AL76"/>
  <c r="X59"/>
  <c r="AR72"/>
  <c r="AS116"/>
  <c r="G21" i="12"/>
  <c r="H80" s="1"/>
  <c r="G78"/>
  <c r="BD67" i="13"/>
  <c r="H78" i="12"/>
  <c r="BL27" i="13"/>
  <c r="BP107" s="1"/>
  <c r="D41" i="12"/>
  <c r="D60" s="1"/>
  <c r="D98"/>
  <c r="D142"/>
  <c r="D140"/>
  <c r="D135"/>
  <c r="D137"/>
  <c r="D136"/>
  <c r="D144"/>
  <c r="D143"/>
  <c r="D139"/>
  <c r="D146"/>
  <c r="D134"/>
  <c r="D138"/>
  <c r="D145"/>
  <c r="D141"/>
  <c r="AU26" i="13"/>
  <c r="AY108"/>
  <c r="BL30"/>
  <c r="BP110" s="1"/>
  <c r="AG114"/>
  <c r="AI115"/>
  <c r="AI75"/>
  <c r="BL35"/>
  <c r="BP115" s="1"/>
  <c r="AR117"/>
  <c r="AA111"/>
  <c r="W111"/>
  <c r="L78" i="12"/>
  <c r="L21"/>
  <c r="L60" s="1"/>
  <c r="D58"/>
  <c r="D21"/>
  <c r="D80" s="1"/>
  <c r="D78"/>
  <c r="BE107" i="13"/>
  <c r="M69"/>
  <c r="AB77"/>
  <c r="AX68"/>
  <c r="AM76"/>
  <c r="W29"/>
  <c r="BE110"/>
  <c r="AD118"/>
  <c r="W116"/>
  <c r="BF67"/>
  <c r="AY75"/>
  <c r="D77" i="23"/>
  <c r="H20" i="17"/>
  <c r="K26"/>
  <c r="D64" i="23"/>
  <c r="H18" i="17"/>
  <c r="M20"/>
  <c r="D16" i="23" s="1"/>
  <c r="H16" i="17"/>
  <c r="N32" i="6"/>
  <c r="N33" i="17"/>
  <c r="M16"/>
  <c r="H22"/>
  <c r="H30"/>
  <c r="M10"/>
  <c r="K10"/>
  <c r="Q38"/>
  <c r="H33"/>
  <c r="S19"/>
  <c r="O38"/>
  <c r="E30" i="21" s="1"/>
  <c r="K18" i="17"/>
  <c r="M22"/>
  <c r="D18" i="23" s="1"/>
  <c r="K22" i="17"/>
  <c r="H10"/>
  <c r="H14"/>
  <c r="N35"/>
  <c r="N34"/>
  <c r="H38"/>
  <c r="M14"/>
  <c r="D10" i="23" s="1"/>
  <c r="J38" i="17"/>
  <c r="H40"/>
  <c r="N18" i="6"/>
  <c r="H39" i="17"/>
  <c r="K17"/>
  <c r="M17"/>
  <c r="H31"/>
  <c r="S19" i="6"/>
  <c r="N33"/>
  <c r="H7" i="17"/>
  <c r="C51" i="21"/>
  <c r="BJ21" i="13"/>
  <c r="BN101" s="1"/>
  <c r="BI99"/>
  <c r="E61"/>
  <c r="BE99"/>
  <c r="Y99"/>
  <c r="AR59"/>
  <c r="Y61"/>
  <c r="BH71"/>
  <c r="AJ67"/>
  <c r="U109"/>
  <c r="Q109"/>
  <c r="AC67"/>
  <c r="K106"/>
  <c r="AC99"/>
  <c r="AC21"/>
  <c r="AC59"/>
  <c r="AO99"/>
  <c r="AO21"/>
  <c r="AO101" s="1"/>
  <c r="G99"/>
  <c r="G59"/>
  <c r="BF99"/>
  <c r="BF21"/>
  <c r="P99"/>
  <c r="P59"/>
  <c r="Q99"/>
  <c r="Q59"/>
  <c r="W21"/>
  <c r="X61" s="1"/>
  <c r="W59"/>
  <c r="W99"/>
  <c r="BA99"/>
  <c r="AW21"/>
  <c r="AW99"/>
  <c r="AS59"/>
  <c r="AS99"/>
  <c r="AS21"/>
  <c r="AX59"/>
  <c r="AX21"/>
  <c r="U99"/>
  <c r="U59"/>
  <c r="I99"/>
  <c r="I59"/>
  <c r="AG99"/>
  <c r="BE21"/>
  <c r="BE61" s="1"/>
  <c r="BE59"/>
  <c r="BG59"/>
  <c r="BH68"/>
  <c r="T69"/>
  <c r="BH61"/>
  <c r="P21"/>
  <c r="P101" s="1"/>
  <c r="C59"/>
  <c r="M99"/>
  <c r="M59"/>
  <c r="N59"/>
  <c r="AU21"/>
  <c r="AU99"/>
  <c r="O99"/>
  <c r="O59"/>
  <c r="L99"/>
  <c r="L59"/>
  <c r="S99"/>
  <c r="S59"/>
  <c r="R99"/>
  <c r="R59"/>
  <c r="AM21"/>
  <c r="AM99"/>
  <c r="H99"/>
  <c r="H59"/>
  <c r="T99"/>
  <c r="T59"/>
  <c r="X99"/>
  <c r="AB21"/>
  <c r="AB59"/>
  <c r="BB99"/>
  <c r="BB59"/>
  <c r="BB21"/>
  <c r="AD21"/>
  <c r="AE61" s="1"/>
  <c r="AD59"/>
  <c r="AE59"/>
  <c r="AY59"/>
  <c r="N69"/>
  <c r="C61"/>
  <c r="G21"/>
  <c r="H61" s="1"/>
  <c r="O21"/>
  <c r="S21"/>
  <c r="T61" s="1"/>
  <c r="AX99"/>
  <c r="F99"/>
  <c r="AB99"/>
  <c r="D59"/>
  <c r="T113"/>
  <c r="S66"/>
  <c r="R106"/>
  <c r="N66"/>
  <c r="R73"/>
  <c r="P113"/>
  <c r="P73"/>
  <c r="AR67"/>
  <c r="BH110"/>
  <c r="BH77"/>
  <c r="AT67"/>
  <c r="E66"/>
  <c r="C71" i="23"/>
  <c r="C62"/>
  <c r="N17" i="6"/>
  <c r="O16"/>
  <c r="D8" i="21" s="1"/>
  <c r="B51"/>
  <c r="C50"/>
  <c r="B50"/>
  <c r="F101" i="13"/>
  <c r="F61"/>
  <c r="H101"/>
  <c r="J101"/>
  <c r="J61"/>
  <c r="L61"/>
  <c r="L101"/>
  <c r="N101"/>
  <c r="N61"/>
  <c r="R101"/>
  <c r="V101"/>
  <c r="R61"/>
  <c r="AH99"/>
  <c r="AH21"/>
  <c r="AH59"/>
  <c r="AI59"/>
  <c r="AL99"/>
  <c r="AL21"/>
  <c r="AM59"/>
  <c r="AL59"/>
  <c r="AP99"/>
  <c r="AP21"/>
  <c r="AP59"/>
  <c r="AQ59"/>
  <c r="D61"/>
  <c r="X101"/>
  <c r="G101"/>
  <c r="G61"/>
  <c r="I101"/>
  <c r="I61"/>
  <c r="M101"/>
  <c r="M61"/>
  <c r="Q101"/>
  <c r="U101"/>
  <c r="U61"/>
  <c r="V61"/>
  <c r="Y101"/>
  <c r="AA59"/>
  <c r="Z21"/>
  <c r="Z59"/>
  <c r="Z99"/>
  <c r="AJ99"/>
  <c r="AK59"/>
  <c r="AJ59"/>
  <c r="AJ21"/>
  <c r="AN99"/>
  <c r="AO59"/>
  <c r="AN21"/>
  <c r="AN59"/>
  <c r="AT99"/>
  <c r="AT21"/>
  <c r="AT59"/>
  <c r="AR99"/>
  <c r="AD99"/>
  <c r="BJ27"/>
  <c r="BN107" s="1"/>
  <c r="BM27"/>
  <c r="AB107"/>
  <c r="AB26"/>
  <c r="AC66" s="1"/>
  <c r="AB67"/>
  <c r="AJ26"/>
  <c r="AJ66" s="1"/>
  <c r="AN107"/>
  <c r="BC107"/>
  <c r="AY107"/>
  <c r="AY26"/>
  <c r="AY67"/>
  <c r="AS107"/>
  <c r="AS67"/>
  <c r="AS26"/>
  <c r="M21" i="12"/>
  <c r="M60" s="1"/>
  <c r="M78"/>
  <c r="J21"/>
  <c r="J60" s="1"/>
  <c r="J78"/>
  <c r="J58"/>
  <c r="N106" i="13"/>
  <c r="BH78"/>
  <c r="BH75"/>
  <c r="BH117"/>
  <c r="BI78"/>
  <c r="BH74"/>
  <c r="BH111"/>
  <c r="BH115"/>
  <c r="BI110"/>
  <c r="Z107"/>
  <c r="Z67"/>
  <c r="Z26"/>
  <c r="AR107"/>
  <c r="AR26"/>
  <c r="AK67"/>
  <c r="AK26"/>
  <c r="AO107"/>
  <c r="AK107"/>
  <c r="BB107"/>
  <c r="AX26"/>
  <c r="AX67"/>
  <c r="I21" i="12"/>
  <c r="I80" s="1"/>
  <c r="I78"/>
  <c r="N78"/>
  <c r="N21"/>
  <c r="N60" s="1"/>
  <c r="N58"/>
  <c r="T106" i="13"/>
  <c r="P66"/>
  <c r="AA67"/>
  <c r="K66"/>
  <c r="BI116"/>
  <c r="BH114"/>
  <c r="BI70"/>
  <c r="C52" i="21"/>
  <c r="B52"/>
  <c r="C49"/>
  <c r="B49"/>
  <c r="BI118" i="13"/>
  <c r="BI29"/>
  <c r="BI117"/>
  <c r="BI107"/>
  <c r="AV99"/>
  <c r="AW59"/>
  <c r="AV59"/>
  <c r="AV21"/>
  <c r="BI59"/>
  <c r="BI21"/>
  <c r="BM101" s="1"/>
  <c r="AZ99"/>
  <c r="AZ59"/>
  <c r="AZ21"/>
  <c r="BD99"/>
  <c r="BC21"/>
  <c r="BC59"/>
  <c r="BG99"/>
  <c r="BC99"/>
  <c r="F80" i="12"/>
  <c r="Q69" i="13"/>
  <c r="P109"/>
  <c r="T109"/>
  <c r="U69"/>
  <c r="M66"/>
  <c r="L39"/>
  <c r="L66"/>
  <c r="P106"/>
  <c r="BI33"/>
  <c r="BH76"/>
  <c r="BH70"/>
  <c r="BH72"/>
  <c r="BH67"/>
  <c r="BI67"/>
  <c r="BI115"/>
  <c r="BI71"/>
  <c r="BI114"/>
  <c r="BH107"/>
  <c r="BI77"/>
  <c r="P151" i="12"/>
  <c r="P148"/>
  <c r="I100"/>
  <c r="K100"/>
  <c r="P155"/>
  <c r="BI68" i="13"/>
  <c r="BI75"/>
  <c r="BI111"/>
  <c r="BI74"/>
  <c r="BI72"/>
  <c r="J100" i="12"/>
  <c r="BG114" i="13"/>
  <c r="BG33"/>
  <c r="BG74"/>
  <c r="BH33"/>
  <c r="BH116"/>
  <c r="BG118"/>
  <c r="BG78"/>
  <c r="BG71"/>
  <c r="BG111"/>
  <c r="BG68"/>
  <c r="BG108"/>
  <c r="BG75"/>
  <c r="BG77"/>
  <c r="BG117"/>
  <c r="BH29"/>
  <c r="BJ29"/>
  <c r="BG72"/>
  <c r="BG112"/>
  <c r="BG107"/>
  <c r="BG26"/>
  <c r="BG67"/>
  <c r="BK26"/>
  <c r="AM106"/>
  <c r="BJ33"/>
  <c r="BG116"/>
  <c r="BG76"/>
  <c r="BG70"/>
  <c r="BG29"/>
  <c r="BG110"/>
  <c r="BH112"/>
  <c r="BH26"/>
  <c r="BI26"/>
  <c r="S20" i="6"/>
  <c r="O14" l="1"/>
  <c r="D6" i="21" s="1"/>
  <c r="N19" i="6"/>
  <c r="N14"/>
  <c r="N16"/>
  <c r="Q28"/>
  <c r="Q40" s="1"/>
  <c r="BM61" i="13"/>
  <c r="BP101"/>
  <c r="AA113"/>
  <c r="P80" i="12"/>
  <c r="P60"/>
  <c r="O11" i="6"/>
  <c r="D3" i="21" s="1"/>
  <c r="O34" i="6"/>
  <c r="D26" i="21" s="1"/>
  <c r="Q30" i="6"/>
  <c r="O19"/>
  <c r="D11" i="21" s="1"/>
  <c r="N31" i="6"/>
  <c r="N12"/>
  <c r="N11"/>
  <c r="O15"/>
  <c r="D7" i="21" s="1"/>
  <c r="O32" i="17"/>
  <c r="E24" i="21" s="1"/>
  <c r="D24" i="23"/>
  <c r="D74" s="1"/>
  <c r="D6"/>
  <c r="D56" s="1"/>
  <c r="D4"/>
  <c r="D54" s="1"/>
  <c r="D9"/>
  <c r="D59" s="1"/>
  <c r="D8"/>
  <c r="D58" s="1"/>
  <c r="N25" i="6"/>
  <c r="C20" i="23"/>
  <c r="C70" s="1"/>
  <c r="D7"/>
  <c r="D57" s="1"/>
  <c r="D12"/>
  <c r="D62" s="1"/>
  <c r="D11"/>
  <c r="D61" s="1"/>
  <c r="D15"/>
  <c r="D65" s="1"/>
  <c r="Q30" i="17"/>
  <c r="Q42" s="1"/>
  <c r="D26" i="23"/>
  <c r="D76" s="1"/>
  <c r="Q29" i="17"/>
  <c r="D25" i="23"/>
  <c r="D75" s="1"/>
  <c r="D19"/>
  <c r="D69" s="1"/>
  <c r="O32" i="6"/>
  <c r="D24" i="21" s="1"/>
  <c r="O28" i="6"/>
  <c r="D20" i="21" s="1"/>
  <c r="N13" i="17"/>
  <c r="O18" i="6"/>
  <c r="D10" i="21" s="1"/>
  <c r="O13" i="17"/>
  <c r="E5" i="21" s="1"/>
  <c r="O17" i="6"/>
  <c r="D9" i="21" s="1"/>
  <c r="O17" i="17"/>
  <c r="E9" i="21" s="1"/>
  <c r="D13" i="23"/>
  <c r="D63" s="1"/>
  <c r="C15"/>
  <c r="C65" s="1"/>
  <c r="O28" i="17"/>
  <c r="E20" i="21" s="1"/>
  <c r="D20" i="23"/>
  <c r="D70" s="1"/>
  <c r="D33"/>
  <c r="D83" s="1"/>
  <c r="D23"/>
  <c r="D73" s="1"/>
  <c r="O30" i="6"/>
  <c r="D22" i="21" s="1"/>
  <c r="C22" i="23"/>
  <c r="C72" s="1"/>
  <c r="S18" i="6"/>
  <c r="T19" s="1"/>
  <c r="C23" i="23"/>
  <c r="C73" s="1"/>
  <c r="N29" i="6"/>
  <c r="C25" i="23"/>
  <c r="C75" s="1"/>
  <c r="N21" i="6"/>
  <c r="C17" i="23"/>
  <c r="C67" s="1"/>
  <c r="S15" i="6"/>
  <c r="O22"/>
  <c r="D14" i="21" s="1"/>
  <c r="N15" i="6"/>
  <c r="S14"/>
  <c r="T14" s="1"/>
  <c r="N13"/>
  <c r="BM107" i="13"/>
  <c r="BQ107"/>
  <c r="BN67"/>
  <c r="BM110"/>
  <c r="BQ110"/>
  <c r="BN70"/>
  <c r="BM115"/>
  <c r="BN75"/>
  <c r="BQ115"/>
  <c r="S17" i="6"/>
  <c r="O26"/>
  <c r="D18" i="21" s="1"/>
  <c r="N20" i="6"/>
  <c r="N28"/>
  <c r="N9"/>
  <c r="O25"/>
  <c r="D17" i="21" s="1"/>
  <c r="O21" i="6"/>
  <c r="D13" i="21" s="1"/>
  <c r="N24" i="6"/>
  <c r="C69" i="23"/>
  <c r="S16" i="6"/>
  <c r="Q29"/>
  <c r="N8"/>
  <c r="C74" i="23"/>
  <c r="O20" i="6"/>
  <c r="D12" i="21" s="1"/>
  <c r="O12" i="6"/>
  <c r="D4" i="21" s="1"/>
  <c r="N30" i="6"/>
  <c r="N22"/>
  <c r="O24"/>
  <c r="D16" i="21" s="1"/>
  <c r="C54" i="23"/>
  <c r="O23" i="6"/>
  <c r="D15" i="21" s="1"/>
  <c r="N10" i="6"/>
  <c r="O27"/>
  <c r="D19" i="21" s="1"/>
  <c r="O31" i="6"/>
  <c r="D23" i="21" s="1"/>
  <c r="O33" i="6"/>
  <c r="D25" i="21" s="1"/>
  <c r="O29" i="6"/>
  <c r="D21" i="21" s="1"/>
  <c r="N26" i="6"/>
  <c r="N23"/>
  <c r="N27"/>
  <c r="Q27"/>
  <c r="Q39" s="1"/>
  <c r="Q26"/>
  <c r="O13"/>
  <c r="D5" i="21" s="1"/>
  <c r="S20" i="17"/>
  <c r="T20" s="1"/>
  <c r="O37"/>
  <c r="E29" i="21" s="1"/>
  <c r="N38" i="17"/>
  <c r="Q37"/>
  <c r="N37"/>
  <c r="AC39" i="13"/>
  <c r="AC41" s="1"/>
  <c r="F181" i="12"/>
  <c r="F60"/>
  <c r="C100"/>
  <c r="C60"/>
  <c r="AB73" i="13"/>
  <c r="AA66"/>
  <c r="AB109"/>
  <c r="AE113"/>
  <c r="O11" i="17"/>
  <c r="E3" i="21" s="1"/>
  <c r="S14" i="17"/>
  <c r="N12"/>
  <c r="E73" i="13"/>
  <c r="O113"/>
  <c r="G39"/>
  <c r="G41" s="1"/>
  <c r="AK106"/>
  <c r="BL61"/>
  <c r="BL101"/>
  <c r="BK101"/>
  <c r="BK61"/>
  <c r="BJ61"/>
  <c r="BJ101"/>
  <c r="K101"/>
  <c r="F172" i="12"/>
  <c r="F170"/>
  <c r="F166"/>
  <c r="F176"/>
  <c r="F169"/>
  <c r="F178"/>
  <c r="F180"/>
  <c r="F173"/>
  <c r="F179"/>
  <c r="F167"/>
  <c r="F175"/>
  <c r="F177"/>
  <c r="F168"/>
  <c r="F171"/>
  <c r="F174"/>
  <c r="Y113" i="13"/>
  <c r="S109"/>
  <c r="M80" i="12"/>
  <c r="W66" i="13"/>
  <c r="G80" i="12"/>
  <c r="Q119" i="13"/>
  <c r="B39"/>
  <c r="B41" s="1"/>
  <c r="AO66"/>
  <c r="AA73"/>
  <c r="Y69"/>
  <c r="J39"/>
  <c r="J41" s="1"/>
  <c r="O21" i="17"/>
  <c r="E13" i="21" s="1"/>
  <c r="AK69" i="13"/>
  <c r="BM75"/>
  <c r="BK75"/>
  <c r="BK115"/>
  <c r="BJ73"/>
  <c r="BJ113"/>
  <c r="BL75"/>
  <c r="BL115"/>
  <c r="BL70"/>
  <c r="BL110"/>
  <c r="BK110"/>
  <c r="BK70"/>
  <c r="BM70"/>
  <c r="BJ109"/>
  <c r="BJ69"/>
  <c r="BJ107"/>
  <c r="BJ67"/>
  <c r="BK106"/>
  <c r="BM67"/>
  <c r="BL67"/>
  <c r="BL107"/>
  <c r="AS106"/>
  <c r="BK67"/>
  <c r="O25" i="17"/>
  <c r="E17" i="21" s="1"/>
  <c r="N24" i="17"/>
  <c r="N29"/>
  <c r="O33"/>
  <c r="E25" i="21" s="1"/>
  <c r="N26" i="17"/>
  <c r="O23"/>
  <c r="E15" i="21" s="1"/>
  <c r="O29" i="17"/>
  <c r="E21" i="21" s="1"/>
  <c r="N30" i="17"/>
  <c r="D71" i="23"/>
  <c r="O30" i="17"/>
  <c r="E22" i="21" s="1"/>
  <c r="N31" i="17"/>
  <c r="N25"/>
  <c r="S17"/>
  <c r="S18"/>
  <c r="T19" s="1"/>
  <c r="O34"/>
  <c r="E26" i="21" s="1"/>
  <c r="BI101" i="13"/>
  <c r="BE66"/>
  <c r="AQ66"/>
  <c r="P69"/>
  <c r="AE69"/>
  <c r="J66"/>
  <c r="R113"/>
  <c r="N39"/>
  <c r="N41" s="1"/>
  <c r="N81" s="1"/>
  <c r="AT106"/>
  <c r="AG61"/>
  <c r="AF61"/>
  <c r="K61"/>
  <c r="Q106"/>
  <c r="R66"/>
  <c r="W113"/>
  <c r="T101"/>
  <c r="M106"/>
  <c r="BD106"/>
  <c r="O106"/>
  <c r="BD66"/>
  <c r="X39"/>
  <c r="X41" s="1"/>
  <c r="O66"/>
  <c r="D69"/>
  <c r="Q113"/>
  <c r="J69"/>
  <c r="S121"/>
  <c r="X73"/>
  <c r="T66"/>
  <c r="I66"/>
  <c r="M109"/>
  <c r="W69"/>
  <c r="S106"/>
  <c r="U113"/>
  <c r="AG39"/>
  <c r="AG41" s="1"/>
  <c r="AE66"/>
  <c r="AJ69"/>
  <c r="AL73"/>
  <c r="AV73"/>
  <c r="AI113"/>
  <c r="AF73"/>
  <c r="BA113"/>
  <c r="AP113"/>
  <c r="AQ39"/>
  <c r="AQ41" s="1"/>
  <c r="AN113"/>
  <c r="AJ109"/>
  <c r="AG69"/>
  <c r="AL113"/>
  <c r="BF113"/>
  <c r="AR113"/>
  <c r="AU73"/>
  <c r="AK73"/>
  <c r="BC113"/>
  <c r="AU113"/>
  <c r="AR69"/>
  <c r="AF69"/>
  <c r="AV109"/>
  <c r="AL69"/>
  <c r="AD66"/>
  <c r="AP106"/>
  <c r="AL39"/>
  <c r="AL41" s="1"/>
  <c r="BA106"/>
  <c r="AL106"/>
  <c r="AO113"/>
  <c r="AJ113"/>
  <c r="AY113"/>
  <c r="AK113"/>
  <c r="AR109"/>
  <c r="AS69"/>
  <c r="AI109"/>
  <c r="AH109"/>
  <c r="AP69"/>
  <c r="AV69"/>
  <c r="AD109"/>
  <c r="AE109"/>
  <c r="AM109"/>
  <c r="BE109"/>
  <c r="AQ109"/>
  <c r="AX109"/>
  <c r="AE39"/>
  <c r="AE41" s="1"/>
  <c r="AI66"/>
  <c r="AP66"/>
  <c r="AE106"/>
  <c r="BC39"/>
  <c r="BC41" s="1"/>
  <c r="BE69"/>
  <c r="AC69"/>
  <c r="X106"/>
  <c r="X66"/>
  <c r="AP109"/>
  <c r="O31" i="17"/>
  <c r="E23" i="21" s="1"/>
  <c r="N28" i="17"/>
  <c r="O27"/>
  <c r="E19" i="21" s="1"/>
  <c r="Q27" i="17"/>
  <c r="Q39" s="1"/>
  <c r="N27"/>
  <c r="Q34" i="20"/>
  <c r="F80" i="23"/>
  <c r="L22" i="20"/>
  <c r="N34"/>
  <c r="S20"/>
  <c r="N35"/>
  <c r="F81" i="23"/>
  <c r="L23" i="20"/>
  <c r="O35"/>
  <c r="H27" i="21" s="1"/>
  <c r="Q35" i="20"/>
  <c r="E77" i="23"/>
  <c r="L19" i="18"/>
  <c r="Q31"/>
  <c r="S19"/>
  <c r="G77" i="23"/>
  <c r="S19" i="19"/>
  <c r="L19"/>
  <c r="Q31"/>
  <c r="L22"/>
  <c r="Q34"/>
  <c r="G80" i="23"/>
  <c r="N34" i="19"/>
  <c r="G83" i="23"/>
  <c r="N37" i="19"/>
  <c r="O37"/>
  <c r="G29" i="21" s="1"/>
  <c r="Q37" i="19"/>
  <c r="L20"/>
  <c r="G78" i="23"/>
  <c r="N32" i="19"/>
  <c r="Q32"/>
  <c r="E83" i="23"/>
  <c r="N37" i="18"/>
  <c r="Q37"/>
  <c r="O37"/>
  <c r="F29" i="21" s="1"/>
  <c r="L21" i="20"/>
  <c r="F79" i="23"/>
  <c r="Q33" i="20"/>
  <c r="N33"/>
  <c r="E78" i="23"/>
  <c r="N32" i="18"/>
  <c r="L20"/>
  <c r="Q32"/>
  <c r="F84" i="23"/>
  <c r="O38" i="20"/>
  <c r="H30" i="21" s="1"/>
  <c r="N38" i="20"/>
  <c r="Q38"/>
  <c r="L21" i="18"/>
  <c r="E79" i="23"/>
  <c r="N33" i="18"/>
  <c r="Q33"/>
  <c r="E84" i="23"/>
  <c r="N38" i="18"/>
  <c r="O38"/>
  <c r="F30" i="21" s="1"/>
  <c r="Q38" i="18"/>
  <c r="F83" i="23"/>
  <c r="Q37" i="20"/>
  <c r="O37"/>
  <c r="H29" i="21" s="1"/>
  <c r="N37" i="20"/>
  <c r="L24"/>
  <c r="F82" i="23"/>
  <c r="Q36" i="20"/>
  <c r="N36"/>
  <c r="O36"/>
  <c r="H28" i="21" s="1"/>
  <c r="E80" i="23"/>
  <c r="L22" i="18"/>
  <c r="Q34"/>
  <c r="N34"/>
  <c r="F77" i="23"/>
  <c r="S19" i="20"/>
  <c r="Q31"/>
  <c r="L19"/>
  <c r="E82" i="23"/>
  <c r="N36" i="18"/>
  <c r="O36"/>
  <c r="F28" i="21" s="1"/>
  <c r="L24" i="18"/>
  <c r="Q36"/>
  <c r="F78" i="23"/>
  <c r="Q32" i="20"/>
  <c r="N32"/>
  <c r="L20"/>
  <c r="N33" i="19"/>
  <c r="Q33"/>
  <c r="L21"/>
  <c r="G79" i="23"/>
  <c r="E81"/>
  <c r="O35" i="18"/>
  <c r="F27" i="21" s="1"/>
  <c r="Q35" i="18"/>
  <c r="L23"/>
  <c r="N35"/>
  <c r="S20"/>
  <c r="G82" i="23"/>
  <c r="L24" i="19"/>
  <c r="Q36"/>
  <c r="O36"/>
  <c r="G28" i="21" s="1"/>
  <c r="N36" i="19"/>
  <c r="N35"/>
  <c r="O35"/>
  <c r="G27" i="21" s="1"/>
  <c r="S20" i="19"/>
  <c r="L23"/>
  <c r="Q35"/>
  <c r="G81" i="23"/>
  <c r="G84"/>
  <c r="Q38" i="19"/>
  <c r="N38"/>
  <c r="O38"/>
  <c r="G30" i="21" s="1"/>
  <c r="O12" i="17"/>
  <c r="E4" i="21" s="1"/>
  <c r="O15" i="17"/>
  <c r="E7" i="21" s="1"/>
  <c r="V73" i="13"/>
  <c r="AN39"/>
  <c r="AN41" s="1"/>
  <c r="AM69"/>
  <c r="AH66"/>
  <c r="Z113"/>
  <c r="AD69"/>
  <c r="AQ73"/>
  <c r="AF109"/>
  <c r="AJ73"/>
  <c r="AT73"/>
  <c r="AN73"/>
  <c r="AZ69"/>
  <c r="BD109"/>
  <c r="BE113"/>
  <c r="BE106"/>
  <c r="AW39"/>
  <c r="AW41" s="1"/>
  <c r="AI69"/>
  <c r="BF69"/>
  <c r="W73"/>
  <c r="N73"/>
  <c r="W109"/>
  <c r="X69"/>
  <c r="AT113"/>
  <c r="BB73"/>
  <c r="AL109"/>
  <c r="AH69"/>
  <c r="AH106"/>
  <c r="S69"/>
  <c r="AP73"/>
  <c r="BF66"/>
  <c r="AU109"/>
  <c r="AG109"/>
  <c r="AV113"/>
  <c r="N8" i="17"/>
  <c r="N9"/>
  <c r="Q61" i="13"/>
  <c r="Y73"/>
  <c r="AG73"/>
  <c r="AK109"/>
  <c r="F113"/>
  <c r="S61"/>
  <c r="AW73"/>
  <c r="E39"/>
  <c r="E41" s="1"/>
  <c r="X113"/>
  <c r="AU66"/>
  <c r="AI39"/>
  <c r="BC109"/>
  <c r="BE39"/>
  <c r="BE41" s="1"/>
  <c r="J106"/>
  <c r="AQ113"/>
  <c r="AW113"/>
  <c r="AH73"/>
  <c r="AS113"/>
  <c r="F66"/>
  <c r="G113"/>
  <c r="BE73"/>
  <c r="AG113"/>
  <c r="P61"/>
  <c r="H109"/>
  <c r="AO73"/>
  <c r="BF106"/>
  <c r="AV39"/>
  <c r="AV41" s="1"/>
  <c r="AF39"/>
  <c r="AF41" s="1"/>
  <c r="BB69"/>
  <c r="AX113"/>
  <c r="BB66"/>
  <c r="AS73"/>
  <c r="BD73"/>
  <c r="D39"/>
  <c r="D41" s="1"/>
  <c r="Q40" i="17"/>
  <c r="N19"/>
  <c r="O19"/>
  <c r="E11" i="21" s="1"/>
  <c r="N20" i="17"/>
  <c r="F73" i="13"/>
  <c r="BF73"/>
  <c r="H39"/>
  <c r="H41" s="1"/>
  <c r="AH113"/>
  <c r="T73"/>
  <c r="BD69"/>
  <c r="BC66"/>
  <c r="BD39"/>
  <c r="BD41" s="1"/>
  <c r="L106"/>
  <c r="D73"/>
  <c r="N113"/>
  <c r="AH39"/>
  <c r="AH41" s="1"/>
  <c r="BB39"/>
  <c r="BB41" s="1"/>
  <c r="AS109"/>
  <c r="K39"/>
  <c r="BC73"/>
  <c r="AB113"/>
  <c r="J113"/>
  <c r="AR73"/>
  <c r="S73"/>
  <c r="K73"/>
  <c r="AY109"/>
  <c r="AB66"/>
  <c r="BF39"/>
  <c r="AQ69"/>
  <c r="AT109"/>
  <c r="H69"/>
  <c r="L73"/>
  <c r="F106"/>
  <c r="AD73"/>
  <c r="AT39"/>
  <c r="AT41" s="1"/>
  <c r="AU69"/>
  <c r="S113"/>
  <c r="H106"/>
  <c r="Y39"/>
  <c r="Y41" s="1"/>
  <c r="J73"/>
  <c r="AW66"/>
  <c r="BC69"/>
  <c r="AO39"/>
  <c r="AM39"/>
  <c r="AM41" s="1"/>
  <c r="Y109"/>
  <c r="M73"/>
  <c r="AE73"/>
  <c r="AI73"/>
  <c r="AO109"/>
  <c r="Z109"/>
  <c r="C73"/>
  <c r="AT69"/>
  <c r="AZ73"/>
  <c r="AB69"/>
  <c r="AD113"/>
  <c r="AY73"/>
  <c r="AC109"/>
  <c r="AM113"/>
  <c r="BA66"/>
  <c r="AZ106"/>
  <c r="AA39"/>
  <c r="AA41" s="1"/>
  <c r="R69"/>
  <c r="AV106"/>
  <c r="BA39"/>
  <c r="BA41" s="1"/>
  <c r="AW109"/>
  <c r="AP39"/>
  <c r="AD39"/>
  <c r="AD41" s="1"/>
  <c r="AM73"/>
  <c r="Z69"/>
  <c r="V109"/>
  <c r="O24" i="17"/>
  <c r="E16" i="21" s="1"/>
  <c r="O16" i="17"/>
  <c r="E8" i="21" s="1"/>
  <c r="BK29" i="13"/>
  <c r="AY39"/>
  <c r="AX73"/>
  <c r="BB113"/>
  <c r="BD113"/>
  <c r="AZ39"/>
  <c r="AZ41" s="1"/>
  <c r="AZ113"/>
  <c r="BA73"/>
  <c r="I113"/>
  <c r="M113"/>
  <c r="I39"/>
  <c r="I41" s="1"/>
  <c r="M121" s="1"/>
  <c r="G73"/>
  <c r="AC73"/>
  <c r="AF113"/>
  <c r="I73"/>
  <c r="K113"/>
  <c r="E168" i="12"/>
  <c r="E176"/>
  <c r="E171"/>
  <c r="E166"/>
  <c r="E180"/>
  <c r="E178"/>
  <c r="E173"/>
  <c r="E174"/>
  <c r="E167"/>
  <c r="E181"/>
  <c r="E169"/>
  <c r="E172"/>
  <c r="E177"/>
  <c r="E170"/>
  <c r="E175"/>
  <c r="E179"/>
  <c r="AW69" i="13"/>
  <c r="BA109"/>
  <c r="BM29"/>
  <c r="AA69"/>
  <c r="K109"/>
  <c r="L69"/>
  <c r="F100" i="12"/>
  <c r="AZ109" i="13"/>
  <c r="BA69"/>
  <c r="O109"/>
  <c r="AY69"/>
  <c r="AX69"/>
  <c r="BB109"/>
  <c r="AF66"/>
  <c r="AG66"/>
  <c r="U106"/>
  <c r="Y66"/>
  <c r="Y106"/>
  <c r="V66"/>
  <c r="AU106"/>
  <c r="C173" i="12"/>
  <c r="C168"/>
  <c r="C176"/>
  <c r="C171"/>
  <c r="C169"/>
  <c r="C178"/>
  <c r="C174"/>
  <c r="C181"/>
  <c r="C166"/>
  <c r="C172"/>
  <c r="C180"/>
  <c r="C177"/>
  <c r="C179"/>
  <c r="C170"/>
  <c r="C175"/>
  <c r="F109" i="13"/>
  <c r="H73"/>
  <c r="L113"/>
  <c r="J109"/>
  <c r="F39"/>
  <c r="H113"/>
  <c r="G69"/>
  <c r="I69"/>
  <c r="BK33"/>
  <c r="BM33"/>
  <c r="BL29"/>
  <c r="E100" i="12"/>
  <c r="D177"/>
  <c r="D172"/>
  <c r="D180"/>
  <c r="D166"/>
  <c r="D175"/>
  <c r="D170"/>
  <c r="D178"/>
  <c r="D179"/>
  <c r="D171"/>
  <c r="D168"/>
  <c r="D176"/>
  <c r="D100"/>
  <c r="D169"/>
  <c r="D173"/>
  <c r="D167"/>
  <c r="D181"/>
  <c r="D174"/>
  <c r="AV66" i="13"/>
  <c r="BI61"/>
  <c r="N17" i="17"/>
  <c r="N15"/>
  <c r="N14"/>
  <c r="E80" i="12"/>
  <c r="L80"/>
  <c r="BL33" i="13"/>
  <c r="AU39"/>
  <c r="AU41" s="1"/>
  <c r="N16" i="17"/>
  <c r="W39" i="13"/>
  <c r="W41" s="1"/>
  <c r="AR66"/>
  <c r="BF61"/>
  <c r="AA109"/>
  <c r="D66" i="23"/>
  <c r="S16" i="17"/>
  <c r="N21"/>
  <c r="T20" i="6"/>
  <c r="O20" i="17"/>
  <c r="E12" i="21" s="1"/>
  <c r="N10" i="17"/>
  <c r="N11"/>
  <c r="S13"/>
  <c r="D60" i="23"/>
  <c r="O14" i="17"/>
  <c r="E6" i="21" s="1"/>
  <c r="D68" i="23"/>
  <c r="O26" i="17"/>
  <c r="E18" i="21" s="1"/>
  <c r="N22" i="17"/>
  <c r="N23"/>
  <c r="O22"/>
  <c r="E14" i="21" s="1"/>
  <c r="O18" i="17"/>
  <c r="E10" i="21" s="1"/>
  <c r="S15" i="17"/>
  <c r="N18"/>
  <c r="BC106" i="13"/>
  <c r="W101"/>
  <c r="S101"/>
  <c r="O101"/>
  <c r="O61"/>
  <c r="AZ66"/>
  <c r="AB61"/>
  <c r="AB101"/>
  <c r="AU101"/>
  <c r="AY101"/>
  <c r="AS101"/>
  <c r="AS61"/>
  <c r="AW101"/>
  <c r="BA101"/>
  <c r="W61"/>
  <c r="AA101"/>
  <c r="AD61"/>
  <c r="AC61"/>
  <c r="AC101"/>
  <c r="AG101"/>
  <c r="BE101"/>
  <c r="AF101"/>
  <c r="BG61"/>
  <c r="AX61"/>
  <c r="AY61"/>
  <c r="AM101"/>
  <c r="AQ101"/>
  <c r="BF101"/>
  <c r="BB61"/>
  <c r="BB101"/>
  <c r="T119"/>
  <c r="BJ26"/>
  <c r="BK66" s="1"/>
  <c r="AO106"/>
  <c r="AT61"/>
  <c r="AX101"/>
  <c r="AT101"/>
  <c r="AU61"/>
  <c r="AJ101"/>
  <c r="AJ61"/>
  <c r="AK61"/>
  <c r="Z61"/>
  <c r="AD101"/>
  <c r="AA61"/>
  <c r="Z101"/>
  <c r="AP101"/>
  <c r="AP61"/>
  <c r="AQ61"/>
  <c r="AL101"/>
  <c r="AM61"/>
  <c r="AL61"/>
  <c r="AH101"/>
  <c r="AI61"/>
  <c r="AH61"/>
  <c r="AO61"/>
  <c r="AN101"/>
  <c r="AN61"/>
  <c r="AR101"/>
  <c r="O80" i="12"/>
  <c r="N80"/>
  <c r="AX66" i="13"/>
  <c r="BB106"/>
  <c r="AX39"/>
  <c r="AX106"/>
  <c r="AK66"/>
  <c r="AL66"/>
  <c r="AK39"/>
  <c r="AW106"/>
  <c r="AS66"/>
  <c r="AT66"/>
  <c r="AS39"/>
  <c r="AB39"/>
  <c r="AF106"/>
  <c r="AB106"/>
  <c r="AR106"/>
  <c r="AR39"/>
  <c r="AR41" s="1"/>
  <c r="AD106"/>
  <c r="Z66"/>
  <c r="Z106"/>
  <c r="Z39"/>
  <c r="J80" i="12"/>
  <c r="K80"/>
  <c r="AY106" i="13"/>
  <c r="AY66"/>
  <c r="AN106"/>
  <c r="AJ106"/>
  <c r="AJ39"/>
  <c r="BL26"/>
  <c r="BM26"/>
  <c r="BM106" s="1"/>
  <c r="BI113"/>
  <c r="BI109"/>
  <c r="AV101"/>
  <c r="AW61"/>
  <c r="AV61"/>
  <c r="BD101"/>
  <c r="AZ101"/>
  <c r="AZ61"/>
  <c r="BA61"/>
  <c r="BC61"/>
  <c r="BC101"/>
  <c r="BD61"/>
  <c r="BG101"/>
  <c r="Q79"/>
  <c r="C41"/>
  <c r="M79"/>
  <c r="P119"/>
  <c r="L41"/>
  <c r="P137" i="12"/>
  <c r="P134"/>
  <c r="P141"/>
  <c r="P138"/>
  <c r="P145"/>
  <c r="P139"/>
  <c r="P144"/>
  <c r="P136"/>
  <c r="P142"/>
  <c r="P140"/>
  <c r="P143"/>
  <c r="P146"/>
  <c r="P135"/>
  <c r="BI106" i="13"/>
  <c r="BI39"/>
  <c r="BI66"/>
  <c r="BG109"/>
  <c r="BG69"/>
  <c r="BG106"/>
  <c r="BG66"/>
  <c r="BH39"/>
  <c r="BH73"/>
  <c r="BH113"/>
  <c r="BI73"/>
  <c r="BH106"/>
  <c r="BH66"/>
  <c r="BI69"/>
  <c r="BH109"/>
  <c r="BH69"/>
  <c r="BG113"/>
  <c r="BG73"/>
  <c r="BG39"/>
  <c r="C42" i="23" l="1"/>
  <c r="C92" s="1"/>
  <c r="M40" i="6"/>
  <c r="C36" i="23" s="1"/>
  <c r="C38"/>
  <c r="Q44" i="17"/>
  <c r="M44" s="1"/>
  <c r="D40" i="23" s="1"/>
  <c r="D90" s="1"/>
  <c r="T16" i="6"/>
  <c r="T17"/>
  <c r="T18"/>
  <c r="T15"/>
  <c r="Q41" i="17"/>
  <c r="M42"/>
  <c r="D38" i="23" s="1"/>
  <c r="D88" s="1"/>
  <c r="Q46" i="17"/>
  <c r="Q50" s="1"/>
  <c r="M50" s="1"/>
  <c r="T14"/>
  <c r="BM109" i="13"/>
  <c r="BQ109"/>
  <c r="BM113"/>
  <c r="BQ113"/>
  <c r="M39" i="6"/>
  <c r="C35" i="23" s="1"/>
  <c r="C37"/>
  <c r="AC121" i="13"/>
  <c r="AD81"/>
  <c r="AG121"/>
  <c r="T15" i="17"/>
  <c r="T18"/>
  <c r="H81" i="13"/>
  <c r="N79"/>
  <c r="C79"/>
  <c r="G119"/>
  <c r="O119"/>
  <c r="P79"/>
  <c r="O81"/>
  <c r="N121"/>
  <c r="O79"/>
  <c r="N119"/>
  <c r="R119"/>
  <c r="Q121"/>
  <c r="T17" i="17"/>
  <c r="AG119" i="13"/>
  <c r="BK113"/>
  <c r="BK73"/>
  <c r="BL73"/>
  <c r="BL113"/>
  <c r="BM73"/>
  <c r="BM69"/>
  <c r="BL109"/>
  <c r="BL69"/>
  <c r="BK69"/>
  <c r="BK109"/>
  <c r="BL106"/>
  <c r="BL66"/>
  <c r="BM66"/>
  <c r="BJ106"/>
  <c r="BJ66"/>
  <c r="K119"/>
  <c r="Y119"/>
  <c r="Y121" s="1"/>
  <c r="X119"/>
  <c r="X121" s="1"/>
  <c r="S119"/>
  <c r="T79"/>
  <c r="AQ79"/>
  <c r="AI119"/>
  <c r="AG79"/>
  <c r="AI41"/>
  <c r="AM121" s="1"/>
  <c r="AF79"/>
  <c r="AM81"/>
  <c r="AP41"/>
  <c r="AP121" s="1"/>
  <c r="BC79"/>
  <c r="AL119"/>
  <c r="BC119"/>
  <c r="AO119"/>
  <c r="V119"/>
  <c r="V121" s="1"/>
  <c r="Q43" i="17"/>
  <c r="M43" s="1"/>
  <c r="D39" i="23" s="1"/>
  <c r="B84"/>
  <c r="B82"/>
  <c r="B80"/>
  <c r="B83"/>
  <c r="B79"/>
  <c r="B81"/>
  <c r="T20" i="19"/>
  <c r="B78" i="23"/>
  <c r="B77"/>
  <c r="L26" i="19"/>
  <c r="T20" i="20"/>
  <c r="T20" i="18"/>
  <c r="L26"/>
  <c r="L26" i="20"/>
  <c r="BA121" i="13"/>
  <c r="BA79"/>
  <c r="AH79"/>
  <c r="AN119"/>
  <c r="H119"/>
  <c r="BB81"/>
  <c r="E81"/>
  <c r="BN33"/>
  <c r="BR113" s="1"/>
  <c r="AO79"/>
  <c r="AW79"/>
  <c r="AI79"/>
  <c r="AO41"/>
  <c r="D79"/>
  <c r="L79"/>
  <c r="W79"/>
  <c r="AT119"/>
  <c r="L119"/>
  <c r="AS119"/>
  <c r="W81"/>
  <c r="H79"/>
  <c r="F79"/>
  <c r="AY41"/>
  <c r="AZ81" s="1"/>
  <c r="I121"/>
  <c r="D81"/>
  <c r="K79"/>
  <c r="S81"/>
  <c r="AH119"/>
  <c r="E79"/>
  <c r="BF119"/>
  <c r="BE79"/>
  <c r="AP119"/>
  <c r="AM119"/>
  <c r="AQ119"/>
  <c r="AQ121"/>
  <c r="AN81"/>
  <c r="AY79"/>
  <c r="AM79"/>
  <c r="AE79"/>
  <c r="AV119"/>
  <c r="BF79"/>
  <c r="BD79"/>
  <c r="BF41"/>
  <c r="BF121" s="1"/>
  <c r="BA119"/>
  <c r="Y81"/>
  <c r="AD79"/>
  <c r="T81"/>
  <c r="AN79"/>
  <c r="BE119"/>
  <c r="K41"/>
  <c r="O121" s="1"/>
  <c r="BB79"/>
  <c r="AH121"/>
  <c r="AC119"/>
  <c r="Y79"/>
  <c r="U79"/>
  <c r="AP79"/>
  <c r="H121"/>
  <c r="AA79"/>
  <c r="R79"/>
  <c r="U119"/>
  <c r="AE119"/>
  <c r="V79"/>
  <c r="AZ119"/>
  <c r="AB79"/>
  <c r="S79"/>
  <c r="I79"/>
  <c r="I119"/>
  <c r="AZ79"/>
  <c r="BD119"/>
  <c r="BK39"/>
  <c r="I81"/>
  <c r="AY119"/>
  <c r="M119"/>
  <c r="J81"/>
  <c r="T121"/>
  <c r="AV79"/>
  <c r="AU119"/>
  <c r="AU79"/>
  <c r="J79"/>
  <c r="F119"/>
  <c r="X79"/>
  <c r="G79"/>
  <c r="AA119"/>
  <c r="W119"/>
  <c r="W121" s="1"/>
  <c r="J119"/>
  <c r="F41"/>
  <c r="BJ39"/>
  <c r="AK119"/>
  <c r="BN29"/>
  <c r="BR109" s="1"/>
  <c r="T16" i="17"/>
  <c r="AU81" i="13"/>
  <c r="AJ79"/>
  <c r="X81"/>
  <c r="AL121"/>
  <c r="BM39"/>
  <c r="BM119" s="1"/>
  <c r="P81"/>
  <c r="AR79"/>
  <c r="AR119"/>
  <c r="AJ41"/>
  <c r="AJ121" s="1"/>
  <c r="AJ119"/>
  <c r="AS79"/>
  <c r="AT79"/>
  <c r="AW119"/>
  <c r="AS41"/>
  <c r="AK41"/>
  <c r="AK121" s="1"/>
  <c r="AL79"/>
  <c r="AK79"/>
  <c r="AX41"/>
  <c r="AX79"/>
  <c r="AX119"/>
  <c r="BB119"/>
  <c r="BL39"/>
  <c r="Z119"/>
  <c r="Z41"/>
  <c r="AA81" s="1"/>
  <c r="AD119"/>
  <c r="Z79"/>
  <c r="AB41"/>
  <c r="AB81" s="1"/>
  <c r="AF119"/>
  <c r="AB119"/>
  <c r="AC79"/>
  <c r="R121"/>
  <c r="C81"/>
  <c r="G121"/>
  <c r="L121"/>
  <c r="P121"/>
  <c r="M81"/>
  <c r="AH81"/>
  <c r="AG81"/>
  <c r="BE81"/>
  <c r="BE121"/>
  <c r="AA121"/>
  <c r="AR121"/>
  <c r="BD81"/>
  <c r="BC81"/>
  <c r="BA81"/>
  <c r="AZ121"/>
  <c r="BD121"/>
  <c r="AF81"/>
  <c r="AE121"/>
  <c r="AE81"/>
  <c r="AR81"/>
  <c r="AU121"/>
  <c r="BG79"/>
  <c r="BG41"/>
  <c r="BG119"/>
  <c r="AV81"/>
  <c r="AW81"/>
  <c r="AV121"/>
  <c r="BH41"/>
  <c r="BH79"/>
  <c r="BH119"/>
  <c r="BI119"/>
  <c r="BI41"/>
  <c r="BI79"/>
  <c r="O40" i="6" l="1"/>
  <c r="D36" i="21"/>
  <c r="D46" i="23"/>
  <c r="D96" s="1"/>
  <c r="C40"/>
  <c r="C46"/>
  <c r="C96" s="1"/>
  <c r="D38" i="21"/>
  <c r="C39" i="23"/>
  <c r="Q45" i="17"/>
  <c r="M45" s="1"/>
  <c r="D41" i="23" s="1"/>
  <c r="D91" s="1"/>
  <c r="Q48" i="17"/>
  <c r="C44" i="23"/>
  <c r="C94" s="1"/>
  <c r="O42" i="17"/>
  <c r="E34" i="21" s="1"/>
  <c r="M46" i="17"/>
  <c r="S22" s="1"/>
  <c r="C41" i="23"/>
  <c r="D37" i="21"/>
  <c r="Q47" i="17"/>
  <c r="Q51" s="1"/>
  <c r="M51" s="1"/>
  <c r="BN69" i="13"/>
  <c r="BN109"/>
  <c r="BN73"/>
  <c r="BN113"/>
  <c r="O39" i="6"/>
  <c r="N39"/>
  <c r="D35" i="21"/>
  <c r="N40" i="6"/>
  <c r="U121" i="13"/>
  <c r="R81"/>
  <c r="Q81"/>
  <c r="BM79"/>
  <c r="BJ119"/>
  <c r="BJ79"/>
  <c r="BK41"/>
  <c r="BK119"/>
  <c r="BK79"/>
  <c r="BL79"/>
  <c r="BL119"/>
  <c r="AI81"/>
  <c r="AI121"/>
  <c r="AQ81"/>
  <c r="AY121"/>
  <c r="AP81"/>
  <c r="AT121"/>
  <c r="BC121"/>
  <c r="AY81"/>
  <c r="N43" i="17"/>
  <c r="D89" i="23"/>
  <c r="N44" i="17"/>
  <c r="M10" i="18"/>
  <c r="E6" i="23" s="1"/>
  <c r="M26" i="18"/>
  <c r="E22" i="23" s="1"/>
  <c r="M18" i="18"/>
  <c r="E14" i="23" s="1"/>
  <c r="M15" i="18"/>
  <c r="E11" i="23" s="1"/>
  <c r="M25" i="18"/>
  <c r="E21" i="23" s="1"/>
  <c r="M20" i="18"/>
  <c r="E16" i="23" s="1"/>
  <c r="M23" i="18"/>
  <c r="E19" i="23" s="1"/>
  <c r="M12" i="18"/>
  <c r="E8" i="23" s="1"/>
  <c r="M19" i="18"/>
  <c r="E15" i="23" s="1"/>
  <c r="M17" i="18"/>
  <c r="E13" i="23" s="1"/>
  <c r="M16" i="18"/>
  <c r="E12" i="23" s="1"/>
  <c r="M30" i="18"/>
  <c r="E26" i="23" s="1"/>
  <c r="M29" i="18"/>
  <c r="E25" i="23" s="1"/>
  <c r="M21" i="18"/>
  <c r="E17" i="23" s="1"/>
  <c r="M8" i="18"/>
  <c r="E4" i="23" s="1"/>
  <c r="M27" i="18"/>
  <c r="E23" i="23" s="1"/>
  <c r="M24" i="18"/>
  <c r="E20" i="23" s="1"/>
  <c r="M28" i="18"/>
  <c r="E24" i="23" s="1"/>
  <c r="M7" i="18"/>
  <c r="M14"/>
  <c r="E10" i="23" s="1"/>
  <c r="M9" i="18"/>
  <c r="E5" i="23" s="1"/>
  <c r="M13" i="18"/>
  <c r="E9" i="23" s="1"/>
  <c r="M11" i="18"/>
  <c r="E7" i="23" s="1"/>
  <c r="M22" i="18"/>
  <c r="E18" i="23" s="1"/>
  <c r="M13" i="19"/>
  <c r="G9" i="23" s="1"/>
  <c r="M29" i="19"/>
  <c r="G25" i="23" s="1"/>
  <c r="M12" i="19"/>
  <c r="G8" i="23" s="1"/>
  <c r="M27" i="19"/>
  <c r="G23" i="23" s="1"/>
  <c r="M28" i="19"/>
  <c r="G24" i="23" s="1"/>
  <c r="M23" i="19"/>
  <c r="G19" i="23" s="1"/>
  <c r="M7" i="19"/>
  <c r="M19"/>
  <c r="G15" i="23" s="1"/>
  <c r="M15" i="19"/>
  <c r="G11" i="23" s="1"/>
  <c r="M24" i="19"/>
  <c r="G20" i="23" s="1"/>
  <c r="M26" i="19"/>
  <c r="G22" i="23" s="1"/>
  <c r="M18" i="19"/>
  <c r="G14" i="23" s="1"/>
  <c r="M20" i="19"/>
  <c r="G16" i="23" s="1"/>
  <c r="M22" i="19"/>
  <c r="G18" i="23" s="1"/>
  <c r="M14" i="19"/>
  <c r="G10" i="23" s="1"/>
  <c r="M30" i="19"/>
  <c r="G26" i="23" s="1"/>
  <c r="M11" i="19"/>
  <c r="G7" i="23" s="1"/>
  <c r="M17" i="19"/>
  <c r="G13" i="23" s="1"/>
  <c r="M9" i="19"/>
  <c r="G5" i="23" s="1"/>
  <c r="M25" i="19"/>
  <c r="G21" i="23" s="1"/>
  <c r="M10" i="19"/>
  <c r="G6" i="23" s="1"/>
  <c r="M8" i="19"/>
  <c r="G4" i="23" s="1"/>
  <c r="M21" i="19"/>
  <c r="G17" i="23" s="1"/>
  <c r="M16" i="19"/>
  <c r="G12" i="23" s="1"/>
  <c r="M8" i="20"/>
  <c r="F4" i="23" s="1"/>
  <c r="M18" i="20"/>
  <c r="F14" i="23" s="1"/>
  <c r="M30" i="20"/>
  <c r="F26" i="23" s="1"/>
  <c r="M10" i="20"/>
  <c r="F6" i="23" s="1"/>
  <c r="M19" i="20"/>
  <c r="F15" i="23" s="1"/>
  <c r="M11" i="20"/>
  <c r="F7" i="23" s="1"/>
  <c r="M14" i="20"/>
  <c r="F10" i="23" s="1"/>
  <c r="M17" i="20"/>
  <c r="F13" i="23" s="1"/>
  <c r="M12" i="20"/>
  <c r="F8" i="23" s="1"/>
  <c r="M16" i="20"/>
  <c r="F12" i="23" s="1"/>
  <c r="M9" i="20"/>
  <c r="F5" i="23" s="1"/>
  <c r="M27" i="20"/>
  <c r="F23" i="23" s="1"/>
  <c r="M25" i="20"/>
  <c r="F21" i="23" s="1"/>
  <c r="M15" i="20"/>
  <c r="F11" i="23" s="1"/>
  <c r="M26" i="20"/>
  <c r="F22" i="23" s="1"/>
  <c r="M28" i="20"/>
  <c r="F24" i="23" s="1"/>
  <c r="M7" i="20"/>
  <c r="M22"/>
  <c r="F18" i="23" s="1"/>
  <c r="M29" i="20"/>
  <c r="F25" i="23" s="1"/>
  <c r="M21" i="20"/>
  <c r="F17" i="23" s="1"/>
  <c r="M23" i="20"/>
  <c r="F19" i="23" s="1"/>
  <c r="M20" i="20"/>
  <c r="F16" i="23" s="1"/>
  <c r="M24" i="20"/>
  <c r="F20" i="23" s="1"/>
  <c r="M13" i="20"/>
  <c r="F9" i="23" s="1"/>
  <c r="BO29" i="13"/>
  <c r="BS109" s="1"/>
  <c r="BO33"/>
  <c r="BS113" s="1"/>
  <c r="AO81"/>
  <c r="AS121"/>
  <c r="BF81"/>
  <c r="K121"/>
  <c r="U81"/>
  <c r="K81"/>
  <c r="V81"/>
  <c r="L81"/>
  <c r="BP33"/>
  <c r="BP29"/>
  <c r="J121"/>
  <c r="G81"/>
  <c r="F121"/>
  <c r="F81"/>
  <c r="BJ41"/>
  <c r="AO121"/>
  <c r="BM41"/>
  <c r="BM121" s="1"/>
  <c r="AN121"/>
  <c r="AJ81"/>
  <c r="Z121"/>
  <c r="AD121"/>
  <c r="Z81"/>
  <c r="BL41"/>
  <c r="AX121"/>
  <c r="AX81"/>
  <c r="BB121"/>
  <c r="AT81"/>
  <c r="AW121"/>
  <c r="AS81"/>
  <c r="AF121"/>
  <c r="AB121"/>
  <c r="AC81"/>
  <c r="AL81"/>
  <c r="AK81"/>
  <c r="BI81"/>
  <c r="BI121"/>
  <c r="BH81"/>
  <c r="BH121"/>
  <c r="BG121"/>
  <c r="BG81"/>
  <c r="C47" i="23" l="1"/>
  <c r="C97" s="1"/>
  <c r="D40" i="21"/>
  <c r="D47" i="23"/>
  <c r="D97" s="1"/>
  <c r="N51" i="17"/>
  <c r="M48"/>
  <c r="O48" s="1"/>
  <c r="E40" i="21" s="1"/>
  <c r="N45" i="17"/>
  <c r="O50"/>
  <c r="E42" i="21" s="1"/>
  <c r="D42"/>
  <c r="M47" i="17"/>
  <c r="Q49"/>
  <c r="C43" i="23"/>
  <c r="C93" s="1"/>
  <c r="D41" i="21"/>
  <c r="D42" i="23"/>
  <c r="D92" s="1"/>
  <c r="N46" i="17"/>
  <c r="O46"/>
  <c r="E38" i="21" s="1"/>
  <c r="BO109" i="13"/>
  <c r="BO69"/>
  <c r="BO113"/>
  <c r="BO73"/>
  <c r="BP113"/>
  <c r="BP73"/>
  <c r="BQ73"/>
  <c r="BP109"/>
  <c r="BP69"/>
  <c r="BQ69"/>
  <c r="BL121"/>
  <c r="BL81"/>
  <c r="BM81"/>
  <c r="BJ81"/>
  <c r="BJ121"/>
  <c r="BK81"/>
  <c r="BK121"/>
  <c r="F59" i="23"/>
  <c r="N13" i="20"/>
  <c r="O13"/>
  <c r="H5" i="21" s="1"/>
  <c r="F67" i="23"/>
  <c r="N21" i="20"/>
  <c r="O21"/>
  <c r="H13" i="21" s="1"/>
  <c r="Q28" i="20"/>
  <c r="Q40" s="1"/>
  <c r="O32"/>
  <c r="H24" i="21" s="1"/>
  <c r="F74" i="23"/>
  <c r="N28" i="20"/>
  <c r="O28"/>
  <c r="H20" i="21" s="1"/>
  <c r="S18" i="20"/>
  <c r="N27"/>
  <c r="O27"/>
  <c r="H19" i="21" s="1"/>
  <c r="F73" i="23"/>
  <c r="Q27" i="20"/>
  <c r="Q39" s="1"/>
  <c r="O31"/>
  <c r="H23" i="21" s="1"/>
  <c r="O17" i="20"/>
  <c r="H9" i="21" s="1"/>
  <c r="N17" i="20"/>
  <c r="F63" i="23"/>
  <c r="F56"/>
  <c r="N10" i="20"/>
  <c r="N10" i="19"/>
  <c r="G56" i="23"/>
  <c r="O11" i="19"/>
  <c r="G3" i="21" s="1"/>
  <c r="N11" i="19"/>
  <c r="S14"/>
  <c r="G57" i="23"/>
  <c r="O20" i="19"/>
  <c r="G12" i="21" s="1"/>
  <c r="N20" i="19"/>
  <c r="G66" i="23"/>
  <c r="G61"/>
  <c r="S15" i="19"/>
  <c r="O15"/>
  <c r="G7" i="21" s="1"/>
  <c r="N15" i="19"/>
  <c r="O28"/>
  <c r="G20" i="21" s="1"/>
  <c r="N28" i="19"/>
  <c r="O32"/>
  <c r="G24" i="21" s="1"/>
  <c r="G74" i="23"/>
  <c r="Q28" i="19"/>
  <c r="Q40" s="1"/>
  <c r="G59" i="23"/>
  <c r="N13" i="19"/>
  <c r="O13"/>
  <c r="G5" i="21" s="1"/>
  <c r="N9" i="18"/>
  <c r="E55" i="23"/>
  <c r="N24" i="18"/>
  <c r="E70" i="23"/>
  <c r="O24" i="18"/>
  <c r="F16" i="21" s="1"/>
  <c r="N29" i="18"/>
  <c r="O33"/>
  <c r="F25" i="21" s="1"/>
  <c r="E75" i="23"/>
  <c r="Q29" i="18"/>
  <c r="Q41" s="1"/>
  <c r="O29"/>
  <c r="F21" i="21" s="1"/>
  <c r="N19" i="18"/>
  <c r="O19"/>
  <c r="F11" i="21" s="1"/>
  <c r="E65" i="23"/>
  <c r="S16" i="18"/>
  <c r="O25"/>
  <c r="F17" i="21" s="1"/>
  <c r="N25" i="18"/>
  <c r="E71" i="23"/>
  <c r="E56"/>
  <c r="N10" i="18"/>
  <c r="N23" i="20"/>
  <c r="S17"/>
  <c r="O23"/>
  <c r="H15" i="21" s="1"/>
  <c r="F69" i="23"/>
  <c r="F3"/>
  <c r="F53" s="1"/>
  <c r="S13" i="20"/>
  <c r="N25"/>
  <c r="O25"/>
  <c r="H17" i="21" s="1"/>
  <c r="F71" i="23"/>
  <c r="F58"/>
  <c r="O12" i="20"/>
  <c r="H4" i="21" s="1"/>
  <c r="N12" i="20"/>
  <c r="N19"/>
  <c r="F65" i="23"/>
  <c r="O19" i="20"/>
  <c r="H11" i="21" s="1"/>
  <c r="S16" i="20"/>
  <c r="N8"/>
  <c r="F54" i="23"/>
  <c r="G54"/>
  <c r="N8" i="19"/>
  <c r="G63" i="23"/>
  <c r="O17" i="19"/>
  <c r="G9" i="21" s="1"/>
  <c r="N17" i="19"/>
  <c r="O22"/>
  <c r="G14" i="21" s="1"/>
  <c r="N22" i="19"/>
  <c r="G68" i="23"/>
  <c r="G70"/>
  <c r="N24" i="19"/>
  <c r="O24"/>
  <c r="G16" i="21" s="1"/>
  <c r="S17" i="19"/>
  <c r="O23"/>
  <c r="G15" i="21" s="1"/>
  <c r="G69" i="23"/>
  <c r="N23" i="19"/>
  <c r="Q29"/>
  <c r="Q41" s="1"/>
  <c r="O33"/>
  <c r="G25" i="21" s="1"/>
  <c r="N29" i="19"/>
  <c r="O29"/>
  <c r="G21" i="21" s="1"/>
  <c r="G75" i="23"/>
  <c r="N13" i="18"/>
  <c r="O13"/>
  <c r="F5" i="21" s="1"/>
  <c r="E59" i="23"/>
  <c r="O28" i="18"/>
  <c r="F20" i="21" s="1"/>
  <c r="O32" i="18"/>
  <c r="F24" i="21" s="1"/>
  <c r="E74" i="23"/>
  <c r="Q28" i="18"/>
  <c r="Q40" s="1"/>
  <c r="N28"/>
  <c r="N21"/>
  <c r="O21"/>
  <c r="F13" i="21" s="1"/>
  <c r="E67" i="23"/>
  <c r="E63"/>
  <c r="N17" i="18"/>
  <c r="O17"/>
  <c r="F9" i="21" s="1"/>
  <c r="N20" i="18"/>
  <c r="O20"/>
  <c r="F12" i="21" s="1"/>
  <c r="E66" i="23"/>
  <c r="E72"/>
  <c r="O26" i="18"/>
  <c r="F18" i="21" s="1"/>
  <c r="Q26" i="18"/>
  <c r="N26"/>
  <c r="F66" i="23"/>
  <c r="N20" i="20"/>
  <c r="O20"/>
  <c r="H12" i="21" s="1"/>
  <c r="O22" i="20"/>
  <c r="H14" i="21" s="1"/>
  <c r="N22" i="20"/>
  <c r="F68" i="23"/>
  <c r="F61"/>
  <c r="S15" i="20"/>
  <c r="O15"/>
  <c r="H7" i="21" s="1"/>
  <c r="N15" i="20"/>
  <c r="N16"/>
  <c r="O16"/>
  <c r="H8" i="21" s="1"/>
  <c r="F62" i="23"/>
  <c r="F57"/>
  <c r="N11" i="20"/>
  <c r="S14"/>
  <c r="O11"/>
  <c r="H3" i="21" s="1"/>
  <c r="F64" i="23"/>
  <c r="N18" i="20"/>
  <c r="O18"/>
  <c r="H10" i="21" s="1"/>
  <c r="O21" i="19"/>
  <c r="G13" i="21" s="1"/>
  <c r="G67" i="23"/>
  <c r="N21" i="19"/>
  <c r="N9"/>
  <c r="G55" i="23"/>
  <c r="G60"/>
  <c r="N14" i="19"/>
  <c r="O14"/>
  <c r="G6" i="21" s="1"/>
  <c r="Q26" i="19"/>
  <c r="O26"/>
  <c r="G18" i="21" s="1"/>
  <c r="G72" i="23"/>
  <c r="N26" i="19"/>
  <c r="G3" i="23"/>
  <c r="G53" s="1"/>
  <c r="S13" i="19"/>
  <c r="N12"/>
  <c r="G58" i="23"/>
  <c r="O12" i="19"/>
  <c r="G4" i="21" s="1"/>
  <c r="S14" i="18"/>
  <c r="N11"/>
  <c r="E57" i="23"/>
  <c r="O11" i="18"/>
  <c r="F3" i="21" s="1"/>
  <c r="E3" i="23"/>
  <c r="E53" s="1"/>
  <c r="S13" i="18"/>
  <c r="N8"/>
  <c r="E54" i="23"/>
  <c r="O16" i="18"/>
  <c r="F8" i="21" s="1"/>
  <c r="E62" i="23"/>
  <c r="N16" i="18"/>
  <c r="S17"/>
  <c r="O23"/>
  <c r="F15" i="21" s="1"/>
  <c r="E69" i="23"/>
  <c r="N23" i="18"/>
  <c r="O18"/>
  <c r="F10" i="21" s="1"/>
  <c r="E64" i="23"/>
  <c r="N18" i="18"/>
  <c r="F70" i="23"/>
  <c r="N24" i="20"/>
  <c r="O24"/>
  <c r="H16" i="21" s="1"/>
  <c r="O29" i="20"/>
  <c r="H21" i="21" s="1"/>
  <c r="O33" i="20"/>
  <c r="H25" i="21" s="1"/>
  <c r="F75" i="23"/>
  <c r="Q29" i="20"/>
  <c r="Q41" s="1"/>
  <c r="N29"/>
  <c r="F72" i="23"/>
  <c r="N26" i="20"/>
  <c r="O26"/>
  <c r="H18" i="21" s="1"/>
  <c r="Q26" i="20"/>
  <c r="F55" i="23"/>
  <c r="N9" i="20"/>
  <c r="O14"/>
  <c r="H6" i="21" s="1"/>
  <c r="N14" i="20"/>
  <c r="F60" i="23"/>
  <c r="N31" i="20"/>
  <c r="O30"/>
  <c r="H22" i="21" s="1"/>
  <c r="Q30" i="20"/>
  <c r="Q42" s="1"/>
  <c r="N30"/>
  <c r="F76" i="23"/>
  <c r="O34" i="20"/>
  <c r="H26" i="21" s="1"/>
  <c r="N16" i="19"/>
  <c r="O16"/>
  <c r="G8" i="21" s="1"/>
  <c r="G62" i="23"/>
  <c r="G71"/>
  <c r="N25" i="19"/>
  <c r="O25"/>
  <c r="G17" i="21" s="1"/>
  <c r="N30" i="19"/>
  <c r="O34"/>
  <c r="G26" i="21" s="1"/>
  <c r="G76" i="23"/>
  <c r="N31" i="19"/>
  <c r="Q30"/>
  <c r="Q42" s="1"/>
  <c r="O30"/>
  <c r="G22" i="21" s="1"/>
  <c r="G64" i="23"/>
  <c r="O18" i="19"/>
  <c r="G10" i="21" s="1"/>
  <c r="N18" i="19"/>
  <c r="N19"/>
  <c r="G65" i="23"/>
  <c r="B65" s="1"/>
  <c r="S16" i="19"/>
  <c r="T16" s="1"/>
  <c r="O19"/>
  <c r="G11" i="21" s="1"/>
  <c r="S18" i="19"/>
  <c r="O31"/>
  <c r="G23" i="21" s="1"/>
  <c r="Q27" i="19"/>
  <c r="Q39" s="1"/>
  <c r="N27"/>
  <c r="O27"/>
  <c r="G19" i="21" s="1"/>
  <c r="G73" i="23"/>
  <c r="E68"/>
  <c r="N22" i="18"/>
  <c r="O22"/>
  <c r="F14" i="21" s="1"/>
  <c r="E60" i="23"/>
  <c r="O14" i="18"/>
  <c r="F6" i="21" s="1"/>
  <c r="N14" i="18"/>
  <c r="N27"/>
  <c r="O31"/>
  <c r="F23" i="21" s="1"/>
  <c r="S18" i="18"/>
  <c r="O27"/>
  <c r="F19" i="21" s="1"/>
  <c r="Q27" i="18"/>
  <c r="Q39" s="1"/>
  <c r="E73" i="23"/>
  <c r="O34" i="18"/>
  <c r="F26" i="21" s="1"/>
  <c r="O30" i="18"/>
  <c r="F22" i="21" s="1"/>
  <c r="E76" i="23"/>
  <c r="N31" i="18"/>
  <c r="Q30"/>
  <c r="Q42" s="1"/>
  <c r="N30"/>
  <c r="O12"/>
  <c r="F4" i="21" s="1"/>
  <c r="E58" i="23"/>
  <c r="N12" i="18"/>
  <c r="E61" i="23"/>
  <c r="N15" i="18"/>
  <c r="O15"/>
  <c r="F7" i="21" s="1"/>
  <c r="S15" i="18"/>
  <c r="D44" i="23" l="1"/>
  <c r="D94" s="1"/>
  <c r="D43" i="21"/>
  <c r="C45" i="23"/>
  <c r="C95" s="1"/>
  <c r="M49" i="17"/>
  <c r="N49" s="1"/>
  <c r="N47"/>
  <c r="D43" i="23"/>
  <c r="D93" s="1"/>
  <c r="N48" i="17"/>
  <c r="O51"/>
  <c r="E43" i="21" s="1"/>
  <c r="O47" i="17"/>
  <c r="E39" i="21" s="1"/>
  <c r="S23" i="6"/>
  <c r="D39" i="21"/>
  <c r="Q46" i="20"/>
  <c r="M46" s="1"/>
  <c r="Q46" i="18"/>
  <c r="M46" s="1"/>
  <c r="E42" i="23" s="1"/>
  <c r="E92" s="1"/>
  <c r="Q46" i="19"/>
  <c r="M46" s="1"/>
  <c r="T15" i="18"/>
  <c r="Q45" i="20"/>
  <c r="M45" s="1"/>
  <c r="F41" i="23" s="1"/>
  <c r="Q45" i="19"/>
  <c r="M45" s="1"/>
  <c r="T14" i="20"/>
  <c r="T15" i="19"/>
  <c r="Q44"/>
  <c r="M44" s="1"/>
  <c r="G40" i="23" s="1"/>
  <c r="Q43" i="19"/>
  <c r="M43" s="1"/>
  <c r="B64" i="23"/>
  <c r="B63"/>
  <c r="B54"/>
  <c r="B56"/>
  <c r="B59"/>
  <c r="B61"/>
  <c r="B53"/>
  <c r="B69"/>
  <c r="B58"/>
  <c r="B62"/>
  <c r="M42" i="19"/>
  <c r="G38" i="23" s="1"/>
  <c r="Q43" i="18"/>
  <c r="M43" s="1"/>
  <c r="M39"/>
  <c r="E35" i="23" s="1"/>
  <c r="T19" i="19"/>
  <c r="T18"/>
  <c r="M41" i="20"/>
  <c r="F37" i="23" s="1"/>
  <c r="M40" i="18"/>
  <c r="E36" i="23" s="1"/>
  <c r="Q44" i="18"/>
  <c r="M44" s="1"/>
  <c r="E40" i="23" s="1"/>
  <c r="Q44" i="20"/>
  <c r="M44" s="1"/>
  <c r="F40" i="23" s="1"/>
  <c r="M40" i="20"/>
  <c r="F36" i="23" s="1"/>
  <c r="T15" i="20"/>
  <c r="T16" i="18"/>
  <c r="T17"/>
  <c r="B55" i="23"/>
  <c r="T16" i="20"/>
  <c r="B71" i="23"/>
  <c r="T14" i="18"/>
  <c r="B60" i="23"/>
  <c r="B67"/>
  <c r="B75"/>
  <c r="B70"/>
  <c r="B74"/>
  <c r="B66"/>
  <c r="T14" i="19"/>
  <c r="M42" i="18"/>
  <c r="T19"/>
  <c r="T18"/>
  <c r="M42" i="20"/>
  <c r="F38" i="23" s="1"/>
  <c r="Q45" i="18"/>
  <c r="M45" s="1"/>
  <c r="E41" i="23" s="1"/>
  <c r="M41" i="18"/>
  <c r="E37" i="23" s="1"/>
  <c r="M39" i="20"/>
  <c r="F35" i="23" s="1"/>
  <c r="Q43" i="20"/>
  <c r="M43" s="1"/>
  <c r="T18"/>
  <c r="T19"/>
  <c r="B73" i="23"/>
  <c r="B76"/>
  <c r="B72"/>
  <c r="T17" i="19"/>
  <c r="B68" i="23"/>
  <c r="T17" i="20"/>
  <c r="B57" i="23"/>
  <c r="M40" i="19"/>
  <c r="M41"/>
  <c r="G37" i="23" s="1"/>
  <c r="M39" i="19"/>
  <c r="O49" i="17" l="1"/>
  <c r="E41" i="21" s="1"/>
  <c r="Q50" i="20"/>
  <c r="M50" s="1"/>
  <c r="O50" s="1"/>
  <c r="H42" i="21" s="1"/>
  <c r="S23" i="17"/>
  <c r="T23" s="1"/>
  <c r="T24" i="6"/>
  <c r="Q49" i="20"/>
  <c r="M49" s="1"/>
  <c r="O49" s="1"/>
  <c r="H41" i="21" s="1"/>
  <c r="D45" i="23"/>
  <c r="D95" s="1"/>
  <c r="N50" i="17"/>
  <c r="Q50" i="18"/>
  <c r="M50" s="1"/>
  <c r="Q50" i="19"/>
  <c r="M50" s="1"/>
  <c r="Q49"/>
  <c r="M49" s="1"/>
  <c r="G45" i="23" s="1"/>
  <c r="G95" s="1"/>
  <c r="Q48" i="20"/>
  <c r="M48" s="1"/>
  <c r="Q49" i="18"/>
  <c r="M49" s="1"/>
  <c r="E45" i="23" s="1"/>
  <c r="E95" s="1"/>
  <c r="Q47" i="19"/>
  <c r="M47" s="1"/>
  <c r="G43" i="23" s="1"/>
  <c r="G93" s="1"/>
  <c r="Q47" i="18"/>
  <c r="Q51" s="1"/>
  <c r="M51" s="1"/>
  <c r="F39" i="23"/>
  <c r="F89" s="1"/>
  <c r="N46" i="20"/>
  <c r="F42" i="23"/>
  <c r="F92" s="1"/>
  <c r="O46" i="20"/>
  <c r="H38" i="21" s="1"/>
  <c r="O46" i="18"/>
  <c r="F38" i="21" s="1"/>
  <c r="E38" i="23"/>
  <c r="E88" s="1"/>
  <c r="G36"/>
  <c r="G86" s="1"/>
  <c r="E39"/>
  <c r="E89" s="1"/>
  <c r="G39"/>
  <c r="G89" s="1"/>
  <c r="G41"/>
  <c r="G91" s="1"/>
  <c r="G42"/>
  <c r="G92" s="1"/>
  <c r="O46" i="19"/>
  <c r="G38" i="21" s="1"/>
  <c r="N46" i="19"/>
  <c r="Q48"/>
  <c r="Q47" i="20"/>
  <c r="Q51" s="1"/>
  <c r="M51" s="1"/>
  <c r="Q48" i="18"/>
  <c r="G35" i="23"/>
  <c r="G85" s="1"/>
  <c r="F91"/>
  <c r="O45" i="19"/>
  <c r="G37" i="21" s="1"/>
  <c r="E91" i="23"/>
  <c r="F90"/>
  <c r="G90"/>
  <c r="O45" i="20"/>
  <c r="H37" i="21" s="1"/>
  <c r="E90" i="23"/>
  <c r="N45" i="19"/>
  <c r="N44"/>
  <c r="N45" i="20"/>
  <c r="S22" i="19"/>
  <c r="N46" i="18"/>
  <c r="F85" i="23"/>
  <c r="S21" i="20"/>
  <c r="T21" s="1"/>
  <c r="O39"/>
  <c r="H31" i="21" s="1"/>
  <c r="N39" i="20"/>
  <c r="N44"/>
  <c r="O44"/>
  <c r="H36" i="21" s="1"/>
  <c r="S22" i="20"/>
  <c r="O43"/>
  <c r="H35" i="21" s="1"/>
  <c r="N43" i="20"/>
  <c r="N40"/>
  <c r="F86" i="23"/>
  <c r="O40" i="20"/>
  <c r="H32" i="21" s="1"/>
  <c r="F87" i="23"/>
  <c r="O41" i="20"/>
  <c r="H33" i="21" s="1"/>
  <c r="N41" i="20"/>
  <c r="O45" i="18"/>
  <c r="F37" i="21" s="1"/>
  <c r="N45" i="18"/>
  <c r="O42"/>
  <c r="F34" i="21" s="1"/>
  <c r="N42" i="18"/>
  <c r="N40"/>
  <c r="O40"/>
  <c r="F32" i="21" s="1"/>
  <c r="E86" i="23"/>
  <c r="G88"/>
  <c r="O42" i="19"/>
  <c r="G34" i="21" s="1"/>
  <c r="N43" i="19"/>
  <c r="N41" i="18"/>
  <c r="O41"/>
  <c r="F33" i="21" s="1"/>
  <c r="E87" i="23"/>
  <c r="O42" i="20"/>
  <c r="H34" i="21" s="1"/>
  <c r="F88" i="23"/>
  <c r="N42" i="20"/>
  <c r="O44" i="18"/>
  <c r="F36" i="21" s="1"/>
  <c r="N44" i="18"/>
  <c r="S22"/>
  <c r="O43"/>
  <c r="F35" i="21" s="1"/>
  <c r="N43" i="18"/>
  <c r="E85" i="23"/>
  <c r="N39" i="18"/>
  <c r="O39"/>
  <c r="F31" i="21" s="1"/>
  <c r="S21" i="18"/>
  <c r="T21" s="1"/>
  <c r="G87" i="23"/>
  <c r="O44" i="19"/>
  <c r="G36" i="21" s="1"/>
  <c r="N42" i="19"/>
  <c r="S21"/>
  <c r="O43"/>
  <c r="G35" i="21" s="1"/>
  <c r="N39" i="19"/>
  <c r="O41"/>
  <c r="G33" i="21" s="1"/>
  <c r="N40" i="19"/>
  <c r="O40"/>
  <c r="G32" i="21" s="1"/>
  <c r="O39" i="19"/>
  <c r="G31" i="21" s="1"/>
  <c r="N41" i="19"/>
  <c r="N49" i="20" l="1"/>
  <c r="F45" i="23"/>
  <c r="F95" s="1"/>
  <c r="B95" s="1"/>
  <c r="N50" i="20"/>
  <c r="F46" i="23"/>
  <c r="F96" s="1"/>
  <c r="T24" i="17"/>
  <c r="F47" i="23"/>
  <c r="F97" s="1"/>
  <c r="N51" i="20"/>
  <c r="M48" i="19"/>
  <c r="G44" i="23" s="1"/>
  <c r="G94" s="1"/>
  <c r="E47"/>
  <c r="E97" s="1"/>
  <c r="N51" i="18"/>
  <c r="G46" i="23"/>
  <c r="G96" s="1"/>
  <c r="N50" i="19"/>
  <c r="O50"/>
  <c r="G42" i="21" s="1"/>
  <c r="Q51" i="19"/>
  <c r="M51" s="1"/>
  <c r="O50" i="18"/>
  <c r="F42" i="21" s="1"/>
  <c r="E46" i="23"/>
  <c r="E96" s="1"/>
  <c r="N50" i="18"/>
  <c r="B92" i="23"/>
  <c r="M48" i="18"/>
  <c r="E44" i="23" s="1"/>
  <c r="E94" s="1"/>
  <c r="O48" i="20"/>
  <c r="H40" i="21" s="1"/>
  <c r="F44" i="23"/>
  <c r="F94" s="1"/>
  <c r="O47" i="19"/>
  <c r="G39" i="21" s="1"/>
  <c r="M47" i="20"/>
  <c r="N48" s="1"/>
  <c r="O49" i="19"/>
  <c r="G41" i="21" s="1"/>
  <c r="N47" i="19"/>
  <c r="M47" i="18"/>
  <c r="O51" s="1"/>
  <c r="F43" i="21" s="1"/>
  <c r="O49" i="18"/>
  <c r="F41" i="21" s="1"/>
  <c r="T22" i="20"/>
  <c r="T22" i="18"/>
  <c r="T21" i="19"/>
  <c r="T22"/>
  <c r="S23" l="1"/>
  <c r="T23" s="1"/>
  <c r="B96" i="23"/>
  <c r="G47"/>
  <c r="G97" s="1"/>
  <c r="B97" s="1"/>
  <c r="N51" i="19"/>
  <c r="O51"/>
  <c r="G43" i="21" s="1"/>
  <c r="N48" i="19"/>
  <c r="N49"/>
  <c r="O48"/>
  <c r="G40" i="21" s="1"/>
  <c r="B94" i="23"/>
  <c r="O51" i="20"/>
  <c r="H43" i="21" s="1"/>
  <c r="N49" i="18"/>
  <c r="O48"/>
  <c r="F40" i="21" s="1"/>
  <c r="S23" i="18"/>
  <c r="T23" s="1"/>
  <c r="E43" i="23"/>
  <c r="E93" s="1"/>
  <c r="S23" i="20"/>
  <c r="T23" s="1"/>
  <c r="F43" i="23"/>
  <c r="F93" s="1"/>
  <c r="O47" i="20"/>
  <c r="H39" i="21" s="1"/>
  <c r="N47" i="20"/>
  <c r="N48" i="18"/>
  <c r="N47"/>
  <c r="O47"/>
  <c r="F39" i="21" s="1"/>
  <c r="M40" i="17"/>
  <c r="D36" i="23" s="1"/>
  <c r="M39" i="17"/>
  <c r="D35" i="23" s="1"/>
  <c r="M41" i="17"/>
  <c r="D37" i="23" s="1"/>
  <c r="T24" i="19" l="1"/>
  <c r="T24" i="20"/>
  <c r="B93" i="23"/>
  <c r="T24" i="18"/>
  <c r="G105" i="23"/>
  <c r="G52" i="21"/>
  <c r="H52"/>
  <c r="F105" i="23"/>
  <c r="G103"/>
  <c r="H51" i="21"/>
  <c r="G49"/>
  <c r="G51"/>
  <c r="G50"/>
  <c r="F103" i="23"/>
  <c r="H50" i="21"/>
  <c r="F106" i="23"/>
  <c r="F104"/>
  <c r="G106"/>
  <c r="G104"/>
  <c r="H49" i="21"/>
  <c r="F51"/>
  <c r="E106" i="23"/>
  <c r="E103"/>
  <c r="E105"/>
  <c r="E104"/>
  <c r="F50" i="21"/>
  <c r="F49"/>
  <c r="F52"/>
  <c r="D86" i="23"/>
  <c r="O44" i="17"/>
  <c r="E36" i="21" s="1"/>
  <c r="D85" i="23"/>
  <c r="O43" i="17"/>
  <c r="E35" i="21" s="1"/>
  <c r="D87" i="23"/>
  <c r="O45" i="17"/>
  <c r="E37" i="21" s="1"/>
  <c r="N41" i="17"/>
  <c r="O41"/>
  <c r="E33" i="21" s="1"/>
  <c r="N42" i="17"/>
  <c r="N40"/>
  <c r="O40"/>
  <c r="E32" i="21" s="1"/>
  <c r="N39" i="17"/>
  <c r="O39"/>
  <c r="E31" i="21" s="1"/>
  <c r="S21" i="17"/>
  <c r="T21" l="1"/>
  <c r="T22"/>
  <c r="E50" i="21"/>
  <c r="D103" i="23"/>
  <c r="D104"/>
  <c r="D105"/>
  <c r="D106"/>
  <c r="E51" i="21"/>
  <c r="E49"/>
  <c r="E52"/>
  <c r="V60" i="12" l="1"/>
  <c r="W60" s="1"/>
  <c r="X60" s="1"/>
  <c r="Y60" s="1"/>
  <c r="C91" i="23" l="1"/>
  <c r="B91" s="1"/>
  <c r="C87" l="1"/>
  <c r="B87" s="1"/>
  <c r="C88"/>
  <c r="B88" s="1"/>
  <c r="C86"/>
  <c r="B86" s="1"/>
  <c r="D33" i="21"/>
  <c r="S21" i="6"/>
  <c r="T21" s="1"/>
  <c r="C85" i="23"/>
  <c r="B85" s="1"/>
  <c r="D31" i="21"/>
  <c r="D32"/>
  <c r="D34"/>
  <c r="C89" i="23" l="1"/>
  <c r="B89" s="1"/>
  <c r="C90"/>
  <c r="B90" s="1"/>
  <c r="S22" i="6"/>
  <c r="T22" l="1"/>
  <c r="T23"/>
  <c r="D50" i="21"/>
  <c r="D49"/>
  <c r="B103" i="23"/>
  <c r="C104"/>
  <c r="B105"/>
  <c r="C103"/>
  <c r="B104"/>
  <c r="B106"/>
  <c r="C106"/>
  <c r="D52" i="21"/>
  <c r="C105" i="23"/>
  <c r="D51" i="21"/>
  <c r="BQ26" i="13"/>
  <c r="BP26"/>
  <c r="BQ39" l="1"/>
  <c r="BQ66"/>
  <c r="BQ106"/>
  <c r="BP106"/>
  <c r="BR26"/>
  <c r="BP39"/>
  <c r="BN26"/>
  <c r="BO26"/>
  <c r="BS106" s="1"/>
  <c r="BQ41" l="1"/>
  <c r="BS66"/>
  <c r="BR106"/>
  <c r="BR66"/>
  <c r="BO106"/>
  <c r="BO66"/>
  <c r="BP119"/>
  <c r="BQ79"/>
  <c r="BQ119"/>
  <c r="BN66"/>
  <c r="BN106"/>
  <c r="BP66"/>
  <c r="BR39"/>
  <c r="BN39"/>
  <c r="BO39"/>
  <c r="BS119" s="1"/>
  <c r="BP41"/>
  <c r="BQ121" l="1"/>
  <c r="BS79"/>
  <c r="BR119"/>
  <c r="BR79"/>
  <c r="BP79"/>
  <c r="BP121"/>
  <c r="BN79"/>
  <c r="BN119"/>
  <c r="BO119"/>
  <c r="BO79"/>
  <c r="BQ81"/>
  <c r="V58" i="12"/>
  <c r="W58" s="1"/>
  <c r="X58" s="1"/>
  <c r="Y58" s="1"/>
  <c r="BO41" i="13"/>
  <c r="BS121" s="1"/>
  <c r="BN41"/>
  <c r="BR41"/>
  <c r="BS81" l="1"/>
  <c r="BR81"/>
  <c r="BR121"/>
  <c r="BN121"/>
  <c r="BN81"/>
  <c r="BO121"/>
  <c r="BO81"/>
  <c r="BP81"/>
</calcChain>
</file>

<file path=xl/sharedStrings.xml><?xml version="1.0" encoding="utf-8"?>
<sst xmlns="http://schemas.openxmlformats.org/spreadsheetml/2006/main" count="714" uniqueCount="214">
  <si>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</si>
  <si>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</si>
  <si>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</si>
  <si>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</si>
  <si>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</si>
  <si>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</si>
  <si>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</si>
  <si>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</si>
  <si>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</si>
  <si>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</si>
  <si>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</si>
  <si>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</si>
  <si>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</si>
  <si>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</si>
  <si>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</si>
  <si>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</si>
  <si>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</si>
  <si>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</si>
  <si>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</si>
  <si>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</si>
  <si>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</si>
  <si>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</si>
  <si>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Average</t>
  </si>
  <si>
    <t>National Industry</t>
  </si>
  <si>
    <t>Provincial Industry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</si>
  <si>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</si>
  <si>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</si>
  <si>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</si>
  <si>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</si>
  <si>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</si>
  <si>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</si>
  <si>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</si>
  <si>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</si>
  <si>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</si>
  <si>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</si>
  <si>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</si>
  <si>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</si>
  <si>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</si>
  <si>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</si>
  <si>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</si>
  <si>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</si>
  <si>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</si>
  <si>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</si>
  <si>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</si>
  <si>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</si>
  <si>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</si>
  <si>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</si>
  <si>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</si>
  <si>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</si>
  <si>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</si>
  <si>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</si>
  <si>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</si>
  <si>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</si>
  <si>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</si>
  <si>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</si>
  <si>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</si>
  <si>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</si>
  <si>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 Yearly Provincial Contribution Rates per Sector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</si>
  <si>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</si>
  <si>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</si>
  <si>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</si>
  <si>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</si>
  <si>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</si>
  <si>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</si>
  <si>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</si>
  <si>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</si>
  <si>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Rate</t>
  </si>
  <si>
    <t>Durban Annual Rate</t>
  </si>
  <si>
    <t>2009q1</t>
  </si>
  <si>
    <t>2009q2</t>
  </si>
  <si>
    <t>2009q3</t>
  </si>
  <si>
    <t>2008q1</t>
  </si>
  <si>
    <t>2008q2</t>
  </si>
  <si>
    <t>2008q3</t>
  </si>
  <si>
    <t>2008q4</t>
  </si>
  <si>
    <t>PMB Quarterly Rate</t>
  </si>
  <si>
    <t>PMB Annual Rate</t>
  </si>
  <si>
    <t>PMB Fuel Usage</t>
  </si>
  <si>
    <t>RBay Quarterly Rate</t>
  </si>
  <si>
    <t>RBay Annual Rate</t>
  </si>
  <si>
    <t>RBay Fuel Usage</t>
  </si>
  <si>
    <t>Port Shepstone Annual Rate</t>
  </si>
  <si>
    <t>PS Fuel Usage</t>
  </si>
  <si>
    <t>Port Shepstone Quarterly Rate</t>
  </si>
  <si>
    <t>Newcastle Quarterly Rate</t>
  </si>
  <si>
    <t>Newcastle Annual Rate</t>
  </si>
  <si>
    <t>SA</t>
  </si>
  <si>
    <t>KZN</t>
  </si>
  <si>
    <t>Durban</t>
  </si>
  <si>
    <t>Pietermaritzburg</t>
  </si>
  <si>
    <t>Richards Bay</t>
  </si>
  <si>
    <t>Port Shepstone</t>
  </si>
  <si>
    <t>Newcastle</t>
  </si>
  <si>
    <t>Comparitive Growth Rates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</si>
  <si>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</si>
  <si>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</si>
  <si>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</si>
  <si>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</si>
  <si>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</si>
  <si>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</si>
  <si>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</si>
  <si>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</si>
  <si>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</si>
  <si>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</si>
  <si>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</si>
  <si>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</si>
  <si>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</si>
  <si>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</si>
  <si>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</si>
  <si>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</si>
  <si>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</si>
  <si>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</si>
  <si>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</si>
  <si>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</si>
  <si>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</si>
  <si>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</si>
  <si>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</si>
  <si>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</si>
  <si>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</si>
  <si>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</si>
  <si>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</si>
  <si>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</si>
  <si>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</si>
  <si>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</si>
  <si>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</si>
  <si>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</si>
  <si>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</si>
  <si>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</si>
  <si>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</si>
  <si>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</si>
  <si>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</si>
  <si>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</si>
  <si>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</si>
  <si>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</si>
  <si>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</si>
  <si>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</si>
  <si>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</si>
  <si>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</si>
  <si>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</si>
  <si>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</si>
  <si>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</si>
  <si>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</si>
  <si>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</si>
  <si>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</si>
  <si>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</si>
  <si>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</si>
  <si>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</si>
  <si>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</si>
  <si>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</si>
  <si>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</si>
  <si>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</si>
  <si>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</si>
  <si>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</si>
  <si>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</si>
  <si>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</si>
  <si>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</si>
  <si>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</si>
  <si>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</si>
  <si>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</si>
  <si>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</si>
  <si>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\</t>
  </si>
  <si>
    <t>2009q4</t>
  </si>
  <si>
    <t>Yearly Growth Rate %</t>
  </si>
  <si>
    <t>2010q1</t>
  </si>
  <si>
    <t>2010q2</t>
  </si>
  <si>
    <t>2010q3</t>
  </si>
  <si>
    <t>2010q4</t>
  </si>
  <si>
    <t>St Dev</t>
  </si>
  <si>
    <t>Range</t>
  </si>
  <si>
    <t>Median</t>
  </si>
  <si>
    <t>2011q1</t>
  </si>
  <si>
    <t>2011q2</t>
  </si>
  <si>
    <t>Structure</t>
  </si>
  <si>
    <t>2011q3</t>
  </si>
  <si>
    <t>2011q4</t>
  </si>
  <si>
    <t>2012q1</t>
  </si>
  <si>
    <t>2012q2</t>
  </si>
  <si>
    <t>2012q3</t>
  </si>
  <si>
    <t xml:space="preserve"> Rand million </t>
  </si>
  <si>
    <t>Annual Gross Operating Surplus</t>
  </si>
  <si>
    <t>SA – Annual Gross Operating Surplus</t>
  </si>
  <si>
    <t>KZN – Annual Gross Operating Surplus</t>
  </si>
  <si>
    <t>Quarterly Gross Operating Surplus</t>
  </si>
  <si>
    <t xml:space="preserve">Rand million </t>
  </si>
  <si>
    <t>SA - Annual Gross Operating Surplus</t>
  </si>
  <si>
    <t>KZN - Annual Gross Operating Surplus</t>
  </si>
  <si>
    <t xml:space="preserve"> Annualised Quarterly Rates per Sector</t>
  </si>
  <si>
    <t>SA Quarterly GOS</t>
  </si>
  <si>
    <t>KZN Quarterly GOS</t>
  </si>
  <si>
    <t>Durban Quarterly GOS</t>
  </si>
  <si>
    <t>Ethekwini Municipal Area GOS</t>
  </si>
  <si>
    <t>Msunduzi Municipal Area GOS</t>
  </si>
  <si>
    <t>Pietermaritzburg Quarterly GOS</t>
  </si>
  <si>
    <t>Mthlatuze Municipal Area GOS</t>
  </si>
  <si>
    <t>Richards Bay Quarterly GOS</t>
  </si>
  <si>
    <t>Hibiscus Coast Municipal Area GOS</t>
  </si>
  <si>
    <t>Port Shepstone Quarterly GOS</t>
  </si>
  <si>
    <t>Newcastle Municipal Area GOS</t>
  </si>
  <si>
    <t>SA Quarterly GDP GOS</t>
  </si>
  <si>
    <t>KZN Quarterly GDP GOS</t>
  </si>
  <si>
    <t>Newcastle Quarterly GDP GOS</t>
  </si>
  <si>
    <t>Annual GOS and GOS-R</t>
  </si>
  <si>
    <t>Quarterly GOS and GOS-R</t>
  </si>
  <si>
    <t>Annualised Quarterly Rates per Sector</t>
  </si>
  <si>
    <t>Hibiscus Coast Municipal GOS</t>
  </si>
  <si>
    <t>Newcastle Municipal GOS</t>
  </si>
  <si>
    <t>Yearly Provincial Sector as a % of National Sector GOS</t>
  </si>
  <si>
    <t>SA - Gross Operating Surplus</t>
  </si>
  <si>
    <t>2012q4</t>
  </si>
  <si>
    <t>2013q1</t>
  </si>
  <si>
    <t>2013q2</t>
  </si>
  <si>
    <t>2013q3</t>
  </si>
  <si>
    <t>2013q4</t>
  </si>
  <si>
    <t>2014q1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</si>
</sst>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164" formatCode="#,##0_]"/>
    <numFmt numFmtId="165" formatCode="&quot;R&quot;\ #,##0"/>
    <numFmt numFmtId="166" formatCode="&quot;R&quot;\ #,##0.00"/>
  </numFmts>
  <fonts count="29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b/>
      <sz val="9"/>
      <color theme="1"/>
      <name val="Verdana"/>
      <family val="2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38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</borders>
  <cellStyleXfs count="8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24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</cellStyleXfs>
  <cellXfs count="233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164" fontId="11" fillId="4" borderId="5" xfId="0" applyNumberFormat="1" applyFont="1" applyFill="1" applyBorder="1" applyAlignment="1">
      <alignment horizontal="center"/>
    </xf>
    <xf numFmtId="164" fontId="11" fillId="4" borderId="0" xfId="0" applyNumberFormat="1" applyFont="1" applyFill="1" applyBorder="1" applyAlignment="1">
      <alignment horizontal="center"/>
    </xf>
    <xf numFmtId="164" fontId="11" fillId="4" borderId="6" xfId="0" applyNumberFormat="1" applyFont="1" applyFill="1" applyBorder="1" applyAlignment="1">
      <alignment horizontal="center"/>
    </xf>
    <xf numFmtId="164" fontId="11" fillId="4" borderId="7" xfId="0" applyNumberFormat="1" applyFont="1" applyFill="1" applyBorder="1" applyAlignment="1">
      <alignment horizontal="center"/>
    </xf>
    <xf numFmtId="164" fontId="3" fillId="4" borderId="8" xfId="2" applyNumberFormat="1" applyFont="1" applyFill="1" applyBorder="1" applyAlignment="1">
      <alignment horizontal="center" vertical="center"/>
    </xf>
    <xf numFmtId="164" fontId="3" fillId="4" borderId="9" xfId="2" applyNumberFormat="1" applyFont="1" applyFill="1" applyBorder="1" applyAlignment="1">
      <alignment horizontal="center"/>
    </xf>
    <xf numFmtId="164" fontId="3" fillId="4" borderId="10" xfId="2" applyNumberFormat="1" applyFont="1" applyFill="1" applyBorder="1" applyAlignment="1">
      <alignment horizontal="center"/>
    </xf>
    <xf numFmtId="164" fontId="3" fillId="4" borderId="11" xfId="2" applyNumberFormat="1" applyFont="1" applyFill="1" applyBorder="1" applyAlignment="1">
      <alignment horizontal="center" vertical="center"/>
    </xf>
    <xf numFmtId="164" fontId="3" fillId="4" borderId="12" xfId="2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/>
    </xf>
    <xf numFmtId="164" fontId="3" fillId="4" borderId="13" xfId="2" applyNumberFormat="1" applyFont="1" applyFill="1" applyBorder="1" applyAlignment="1">
      <alignment horizontal="center" vertical="center"/>
    </xf>
    <xf numFmtId="0" fontId="6" fillId="2" borderId="14" xfId="0" applyFont="1" applyFill="1" applyBorder="1"/>
    <xf numFmtId="164" fontId="3" fillId="4" borderId="15" xfId="2" applyNumberFormat="1" applyFont="1" applyFill="1" applyBorder="1" applyAlignment="1">
      <alignment horizontal="center" vertical="center"/>
    </xf>
    <xf numFmtId="164" fontId="3" fillId="4" borderId="14" xfId="2" applyNumberFormat="1" applyFont="1" applyFill="1" applyBorder="1" applyAlignment="1">
      <alignment horizontal="center" vertical="center"/>
    </xf>
    <xf numFmtId="0" fontId="6" fillId="3" borderId="12" xfId="0" applyFont="1" applyFill="1" applyBorder="1"/>
    <xf numFmtId="0" fontId="3" fillId="4" borderId="12" xfId="0" applyFont="1" applyFill="1" applyBorder="1" applyAlignment="1">
      <alignment horizontal="center" vertical="center"/>
    </xf>
    <xf numFmtId="164" fontId="5" fillId="4" borderId="0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wrapText="1"/>
    </xf>
    <xf numFmtId="164" fontId="5" fillId="4" borderId="5" xfId="2" applyNumberFormat="1" applyFont="1" applyFill="1" applyBorder="1" applyAlignment="1">
      <alignment horizontal="center"/>
    </xf>
    <xf numFmtId="164" fontId="5" fillId="4" borderId="6" xfId="2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/>
    </xf>
    <xf numFmtId="164" fontId="3" fillId="4" borderId="0" xfId="2" applyNumberFormat="1" applyFont="1" applyFill="1" applyBorder="1" applyAlignment="1">
      <alignment horizontal="center"/>
    </xf>
    <xf numFmtId="164" fontId="3" fillId="4" borderId="0" xfId="0" applyNumberFormat="1" applyFont="1" applyFill="1" applyBorder="1" applyAlignment="1">
      <alignment horizontal="center"/>
    </xf>
    <xf numFmtId="164" fontId="11" fillId="4" borderId="5" xfId="3" applyNumberFormat="1" applyFont="1" applyFill="1" applyBorder="1" applyAlignment="1">
      <alignment horizontal="center"/>
    </xf>
    <xf numFmtId="164" fontId="11" fillId="4" borderId="0" xfId="3" applyNumberFormat="1" applyFont="1" applyFill="1" applyBorder="1" applyAlignment="1">
      <alignment horizontal="center"/>
    </xf>
    <xf numFmtId="164" fontId="11" fillId="4" borderId="6" xfId="3" applyNumberFormat="1" applyFont="1" applyFill="1" applyBorder="1" applyAlignment="1">
      <alignment horizontal="center"/>
    </xf>
    <xf numFmtId="164" fontId="11" fillId="4" borderId="7" xfId="3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 vertical="center"/>
    </xf>
    <xf numFmtId="164" fontId="3" fillId="4" borderId="0" xfId="2" applyNumberFormat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/>
    </xf>
    <xf numFmtId="0" fontId="6" fillId="3" borderId="17" xfId="0" applyFont="1" applyFill="1" applyBorder="1"/>
    <xf numFmtId="0" fontId="6" fillId="2" borderId="18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2" fontId="0" fillId="5" borderId="5" xfId="0" applyNumberForma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0" fillId="5" borderId="6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2" fontId="6" fillId="5" borderId="9" xfId="0" applyNumberFormat="1" applyFont="1" applyFill="1" applyBorder="1" applyAlignment="1">
      <alignment horizontal="center"/>
    </xf>
    <xf numFmtId="2" fontId="6" fillId="5" borderId="10" xfId="0" applyNumberFormat="1" applyFont="1" applyFill="1" applyBorder="1" applyAlignment="1">
      <alignment horizontal="center"/>
    </xf>
    <xf numFmtId="2" fontId="6" fillId="5" borderId="8" xfId="0" applyNumberFormat="1" applyFont="1" applyFill="1" applyBorder="1" applyAlignment="1">
      <alignment horizontal="center"/>
    </xf>
    <xf numFmtId="0" fontId="6" fillId="3" borderId="12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4" borderId="5" xfId="0" applyNumberFormat="1" applyFill="1" applyBorder="1" applyAlignment="1">
      <alignment horizontal="center" vertical="center"/>
    </xf>
    <xf numFmtId="3" fontId="0" fillId="4" borderId="0" xfId="0" applyNumberForma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3" fontId="0" fillId="4" borderId="6" xfId="0" applyNumberFormat="1" applyFill="1" applyBorder="1" applyAlignment="1">
      <alignment horizontal="center" vertical="center"/>
    </xf>
    <xf numFmtId="3" fontId="0" fillId="4" borderId="7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4" fontId="3" fillId="4" borderId="8" xfId="2" applyNumberFormat="1" applyFont="1" applyFill="1" applyBorder="1" applyAlignment="1">
      <alignment horizontal="center" vertical="center"/>
    </xf>
    <xf numFmtId="4" fontId="3" fillId="4" borderId="0" xfId="2" applyNumberFormat="1" applyFont="1" applyFill="1" applyBorder="1" applyAlignment="1">
      <alignment horizontal="center" vertical="center"/>
    </xf>
    <xf numFmtId="4" fontId="5" fillId="4" borderId="0" xfId="2" applyNumberFormat="1" applyFont="1" applyFill="1" applyBorder="1" applyAlignment="1">
      <alignment horizontal="center" vertical="center"/>
    </xf>
    <xf numFmtId="4" fontId="5" fillId="4" borderId="7" xfId="2" applyNumberFormat="1" applyFont="1" applyFill="1" applyBorder="1" applyAlignment="1">
      <alignment horizontal="center" vertical="center"/>
    </xf>
    <xf numFmtId="4" fontId="3" fillId="4" borderId="14" xfId="2" applyNumberFormat="1" applyFont="1" applyFill="1" applyBorder="1" applyAlignment="1">
      <alignment horizontal="center" vertical="center"/>
    </xf>
    <xf numFmtId="4" fontId="3" fillId="4" borderId="10" xfId="2" applyNumberFormat="1" applyFont="1" applyFill="1" applyBorder="1" applyAlignment="1">
      <alignment horizontal="center" vertical="center"/>
    </xf>
    <xf numFmtId="0" fontId="6" fillId="2" borderId="16" xfId="0" applyFont="1" applyFill="1" applyBorder="1"/>
    <xf numFmtId="0" fontId="2" fillId="2" borderId="7" xfId="0" applyFont="1" applyFill="1" applyBorder="1"/>
    <xf numFmtId="0" fontId="2" fillId="2" borderId="5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2" borderId="16" xfId="0" applyFont="1" applyFill="1" applyBorder="1" applyAlignment="1">
      <alignment vertical="center"/>
    </xf>
    <xf numFmtId="0" fontId="0" fillId="5" borderId="2" xfId="0" applyFill="1" applyBorder="1"/>
    <xf numFmtId="2" fontId="6" fillId="6" borderId="20" xfId="0" applyNumberFormat="1" applyFont="1" applyFill="1" applyBorder="1" applyAlignment="1">
      <alignment horizontal="center"/>
    </xf>
    <xf numFmtId="2" fontId="6" fillId="6" borderId="0" xfId="0" applyNumberFormat="1" applyFont="1" applyFill="1" applyBorder="1" applyAlignment="1">
      <alignment horizontal="center"/>
    </xf>
    <xf numFmtId="2" fontId="6" fillId="6" borderId="21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wrapText="1"/>
    </xf>
    <xf numFmtId="0" fontId="0" fillId="7" borderId="2" xfId="0" applyFill="1" applyBorder="1"/>
    <xf numFmtId="2" fontId="6" fillId="8" borderId="22" xfId="0" applyNumberFormat="1" applyFont="1" applyFill="1" applyBorder="1" applyAlignment="1">
      <alignment horizontal="center"/>
    </xf>
    <xf numFmtId="2" fontId="6" fillId="8" borderId="23" xfId="0" applyNumberFormat="1" applyFont="1" applyFill="1" applyBorder="1" applyAlignment="1">
      <alignment horizontal="center"/>
    </xf>
    <xf numFmtId="0" fontId="6" fillId="8" borderId="20" xfId="0" applyFont="1" applyFill="1" applyBorder="1" applyAlignment="1">
      <alignment horizontal="center" wrapText="1"/>
    </xf>
    <xf numFmtId="2" fontId="6" fillId="8" borderId="20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20" xfId="0" applyFill="1" applyBorder="1"/>
    <xf numFmtId="0" fontId="6" fillId="0" borderId="20" xfId="0" applyFont="1" applyFill="1" applyBorder="1" applyAlignment="1">
      <alignment wrapText="1"/>
    </xf>
    <xf numFmtId="2" fontId="2" fillId="6" borderId="0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vertical="center" wrapText="1"/>
    </xf>
    <xf numFmtId="2" fontId="6" fillId="6" borderId="24" xfId="0" applyNumberFormat="1" applyFont="1" applyFill="1" applyBorder="1" applyAlignment="1">
      <alignment horizontal="center" vertical="center"/>
    </xf>
    <xf numFmtId="2" fontId="6" fillId="6" borderId="14" xfId="0" applyNumberFormat="1" applyFont="1" applyFill="1" applyBorder="1" applyAlignment="1">
      <alignment horizontal="center" vertical="center"/>
    </xf>
    <xf numFmtId="2" fontId="6" fillId="6" borderId="25" xfId="0" applyNumberFormat="1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 wrapText="1"/>
    </xf>
    <xf numFmtId="2" fontId="6" fillId="8" borderId="24" xfId="0" applyNumberFormat="1" applyFont="1" applyFill="1" applyBorder="1" applyAlignment="1">
      <alignment horizontal="center" vertical="center"/>
    </xf>
    <xf numFmtId="2" fontId="6" fillId="8" borderId="14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vertical="center"/>
    </xf>
    <xf numFmtId="0" fontId="6" fillId="9" borderId="3" xfId="0" applyFont="1" applyFill="1" applyBorder="1" applyAlignment="1">
      <alignment vertical="center" wrapText="1"/>
    </xf>
    <xf numFmtId="0" fontId="2" fillId="9" borderId="3" xfId="0" applyFont="1" applyFill="1" applyBorder="1" applyAlignment="1">
      <alignment vertical="center" wrapText="1"/>
    </xf>
    <xf numFmtId="0" fontId="0" fillId="9" borderId="3" xfId="0" applyFill="1" applyBorder="1" applyAlignment="1">
      <alignment vertical="center"/>
    </xf>
    <xf numFmtId="0" fontId="6" fillId="10" borderId="0" xfId="0" applyFont="1" applyFill="1" applyBorder="1" applyAlignment="1">
      <alignment horizontal="center" vertical="center" wrapText="1"/>
    </xf>
    <xf numFmtId="2" fontId="6" fillId="10" borderId="20" xfId="0" applyNumberFormat="1" applyFont="1" applyFill="1" applyBorder="1" applyAlignment="1">
      <alignment horizontal="center" vertical="center"/>
    </xf>
    <xf numFmtId="2" fontId="6" fillId="10" borderId="0" xfId="0" applyNumberFormat="1" applyFont="1" applyFill="1" applyBorder="1" applyAlignment="1">
      <alignment horizontal="center" vertical="center"/>
    </xf>
    <xf numFmtId="2" fontId="6" fillId="10" borderId="24" xfId="0" applyNumberFormat="1" applyFont="1" applyFill="1" applyBorder="1" applyAlignment="1">
      <alignment horizontal="center" vertical="center"/>
    </xf>
    <xf numFmtId="2" fontId="6" fillId="10" borderId="14" xfId="0" applyNumberFormat="1" applyFont="1" applyFill="1" applyBorder="1" applyAlignment="1">
      <alignment horizontal="center" vertical="center"/>
    </xf>
    <xf numFmtId="2" fontId="2" fillId="10" borderId="0" xfId="0" applyNumberFormat="1" applyFont="1" applyFill="1" applyBorder="1" applyAlignment="1">
      <alignment horizontal="center" vertical="center"/>
    </xf>
    <xf numFmtId="2" fontId="2" fillId="8" borderId="23" xfId="0" applyNumberFormat="1" applyFont="1" applyFill="1" applyBorder="1" applyAlignment="1">
      <alignment horizontal="center"/>
    </xf>
    <xf numFmtId="2" fontId="2" fillId="8" borderId="0" xfId="0" applyNumberFormat="1" applyFont="1" applyFill="1" applyBorder="1" applyAlignment="1">
      <alignment horizontal="center"/>
    </xf>
    <xf numFmtId="2" fontId="2" fillId="8" borderId="21" xfId="0" applyNumberFormat="1" applyFont="1" applyFill="1" applyBorder="1" applyAlignment="1">
      <alignment horizontal="center"/>
    </xf>
    <xf numFmtId="2" fontId="2" fillId="10" borderId="21" xfId="0" applyNumberFormat="1" applyFont="1" applyFill="1" applyBorder="1" applyAlignment="1">
      <alignment horizontal="center" vertical="center"/>
    </xf>
    <xf numFmtId="0" fontId="0" fillId="11" borderId="0" xfId="0" applyFill="1" applyBorder="1"/>
    <xf numFmtId="0" fontId="6" fillId="11" borderId="0" xfId="0" applyFont="1" applyFill="1" applyBorder="1" applyAlignment="1">
      <alignment vertical="center" wrapText="1"/>
    </xf>
    <xf numFmtId="0" fontId="2" fillId="11" borderId="0" xfId="0" applyFont="1" applyFill="1" applyBorder="1" applyAlignment="1">
      <alignment vertical="center" wrapText="1"/>
    </xf>
    <xf numFmtId="0" fontId="0" fillId="11" borderId="0" xfId="0" applyFill="1" applyBorder="1" applyAlignment="1">
      <alignment vertical="center"/>
    </xf>
    <xf numFmtId="0" fontId="2" fillId="9" borderId="4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6" borderId="3" xfId="0" applyNumberFormat="1" applyFont="1" applyFill="1" applyBorder="1" applyAlignment="1">
      <alignment horizontal="center" vertical="center" wrapText="1"/>
    </xf>
    <xf numFmtId="2" fontId="6" fillId="6" borderId="4" xfId="0" applyNumberFormat="1" applyFont="1" applyFill="1" applyBorder="1" applyAlignment="1">
      <alignment horizontal="center" vertical="center" wrapText="1"/>
    </xf>
    <xf numFmtId="2" fontId="6" fillId="6" borderId="2" xfId="0" applyNumberFormat="1" applyFont="1" applyFill="1" applyBorder="1" applyAlignment="1">
      <alignment horizontal="center" vertical="center" wrapText="1"/>
    </xf>
    <xf numFmtId="2" fontId="20" fillId="0" borderId="0" xfId="0" applyNumberFormat="1" applyFont="1" applyAlignment="1">
      <alignment horizontal="center"/>
    </xf>
    <xf numFmtId="0" fontId="22" fillId="14" borderId="27" xfId="0" applyFont="1" applyFill="1" applyBorder="1"/>
    <xf numFmtId="0" fontId="21" fillId="14" borderId="27" xfId="1" applyFont="1" applyFill="1" applyBorder="1" applyAlignment="1" applyProtection="1"/>
    <xf numFmtId="166" fontId="0" fillId="0" borderId="0" xfId="0" applyNumberFormat="1"/>
    <xf numFmtId="164" fontId="3" fillId="4" borderId="15" xfId="0" applyNumberFormat="1" applyFont="1" applyFill="1" applyBorder="1" applyAlignment="1">
      <alignment horizontal="center"/>
    </xf>
    <xf numFmtId="164" fontId="3" fillId="4" borderId="5" xfId="0" applyNumberFormat="1" applyFont="1" applyFill="1" applyBorder="1" applyAlignment="1">
      <alignment horizontal="center"/>
    </xf>
    <xf numFmtId="0" fontId="3" fillId="15" borderId="28" xfId="0" applyFont="1" applyFill="1" applyBorder="1" applyAlignment="1">
      <alignment horizontal="center"/>
    </xf>
    <xf numFmtId="0" fontId="3" fillId="15" borderId="29" xfId="0" applyFont="1" applyFill="1" applyBorder="1" applyAlignment="1">
      <alignment horizontal="center"/>
    </xf>
    <xf numFmtId="2" fontId="6" fillId="5" borderId="0" xfId="0" applyNumberFormat="1" applyFont="1" applyFill="1" applyBorder="1" applyAlignment="1">
      <alignment horizontal="center"/>
    </xf>
    <xf numFmtId="4" fontId="3" fillId="4" borderId="13" xfId="2" applyNumberFormat="1" applyFont="1" applyFill="1" applyBorder="1" applyAlignment="1">
      <alignment horizontal="center" vertical="center"/>
    </xf>
    <xf numFmtId="4" fontId="5" fillId="4" borderId="5" xfId="2" applyNumberFormat="1" applyFont="1" applyFill="1" applyBorder="1" applyAlignment="1">
      <alignment horizontal="center" vertical="center"/>
    </xf>
    <xf numFmtId="4" fontId="5" fillId="4" borderId="6" xfId="2" applyNumberFormat="1" applyFont="1" applyFill="1" applyBorder="1" applyAlignment="1">
      <alignment horizontal="center" vertical="center"/>
    </xf>
    <xf numFmtId="4" fontId="3" fillId="4" borderId="9" xfId="2" applyNumberFormat="1" applyFont="1" applyFill="1" applyBorder="1" applyAlignment="1">
      <alignment horizontal="center" vertical="center"/>
    </xf>
    <xf numFmtId="4" fontId="3" fillId="4" borderId="15" xfId="2" applyNumberFormat="1" applyFont="1" applyFill="1" applyBorder="1" applyAlignment="1">
      <alignment horizontal="center" vertical="center"/>
    </xf>
    <xf numFmtId="4" fontId="3" fillId="4" borderId="5" xfId="2" applyNumberFormat="1" applyFont="1" applyFill="1" applyBorder="1" applyAlignment="1">
      <alignment horizontal="center" vertical="center"/>
    </xf>
    <xf numFmtId="2" fontId="1" fillId="6" borderId="14" xfId="0" applyNumberFormat="1" applyFont="1" applyFill="1" applyBorder="1" applyAlignment="1">
      <alignment horizontal="center" vertical="center"/>
    </xf>
    <xf numFmtId="2" fontId="1" fillId="8" borderId="14" xfId="0" applyNumberFormat="1" applyFont="1" applyFill="1" applyBorder="1" applyAlignment="1">
      <alignment horizontal="center" vertical="center"/>
    </xf>
    <xf numFmtId="2" fontId="1" fillId="8" borderId="25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1" borderId="0" xfId="0" applyNumberFormat="1" applyFill="1" applyBorder="1"/>
    <xf numFmtId="2" fontId="6" fillId="10" borderId="25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20" fillId="0" borderId="0" xfId="0" applyFont="1" applyFill="1"/>
    <xf numFmtId="0" fontId="20" fillId="0" borderId="0" xfId="0" applyFont="1"/>
    <xf numFmtId="0" fontId="23" fillId="0" borderId="0" xfId="0" applyFont="1"/>
    <xf numFmtId="164" fontId="11" fillId="4" borderId="30" xfId="0" applyNumberFormat="1" applyFont="1" applyFill="1" applyBorder="1" applyAlignment="1">
      <alignment horizontal="center"/>
    </xf>
    <xf numFmtId="164" fontId="5" fillId="4" borderId="30" xfId="2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164" fontId="3" fillId="4" borderId="10" xfId="2" applyNumberFormat="1" applyFont="1" applyFill="1" applyBorder="1" applyAlignment="1">
      <alignment horizontal="center" vertical="center"/>
    </xf>
    <xf numFmtId="2" fontId="1" fillId="6" borderId="0" xfId="0" applyNumberFormat="1" applyFont="1" applyFill="1" applyBorder="1" applyAlignment="1">
      <alignment horizontal="center"/>
    </xf>
    <xf numFmtId="4" fontId="5" fillId="4" borderId="30" xfId="2" applyNumberFormat="1" applyFont="1" applyFill="1" applyBorder="1" applyAlignment="1">
      <alignment horizontal="center" vertical="center"/>
    </xf>
    <xf numFmtId="0" fontId="26" fillId="0" borderId="0" xfId="0" applyFont="1"/>
    <xf numFmtId="0" fontId="27" fillId="20" borderId="2" xfId="0" applyFont="1" applyFill="1" applyBorder="1" applyAlignment="1">
      <alignment horizontal="center" vertical="center"/>
    </xf>
    <xf numFmtId="0" fontId="27" fillId="20" borderId="3" xfId="0" applyFont="1" applyFill="1" applyBorder="1" applyAlignment="1">
      <alignment horizontal="center" vertical="center"/>
    </xf>
    <xf numFmtId="0" fontId="27" fillId="20" borderId="4" xfId="0" applyFont="1" applyFill="1" applyBorder="1" applyAlignment="1">
      <alignment horizontal="center" vertical="center"/>
    </xf>
    <xf numFmtId="0" fontId="1" fillId="21" borderId="0" xfId="0" applyFont="1" applyFill="1"/>
    <xf numFmtId="2" fontId="0" fillId="21" borderId="0" xfId="0" applyNumberFormat="1" applyFill="1" applyAlignment="1">
      <alignment horizontal="center"/>
    </xf>
    <xf numFmtId="0" fontId="25" fillId="0" borderId="0" xfId="0" applyFont="1"/>
    <xf numFmtId="0" fontId="21" fillId="14" borderId="31" xfId="1" applyFont="1" applyFill="1" applyBorder="1" applyAlignment="1" applyProtection="1"/>
    <xf numFmtId="0" fontId="0" fillId="13" borderId="23" xfId="0" applyFill="1" applyBorder="1"/>
    <xf numFmtId="0" fontId="20" fillId="11" borderId="26" xfId="0" applyFont="1" applyFill="1" applyBorder="1"/>
    <xf numFmtId="0" fontId="0" fillId="13" borderId="0" xfId="0" applyFill="1" applyBorder="1"/>
    <xf numFmtId="0" fontId="20" fillId="11" borderId="21" xfId="0" applyFont="1" applyFill="1" applyBorder="1"/>
    <xf numFmtId="0" fontId="0" fillId="13" borderId="14" xfId="0" applyFill="1" applyBorder="1"/>
    <xf numFmtId="0" fontId="20" fillId="11" borderId="25" xfId="0" applyFont="1" applyFill="1" applyBorder="1"/>
    <xf numFmtId="164" fontId="3" fillId="4" borderId="32" xfId="2" applyNumberFormat="1" applyFont="1" applyFill="1" applyBorder="1" applyAlignment="1">
      <alignment horizontal="center" vertical="center"/>
    </xf>
    <xf numFmtId="3" fontId="0" fillId="4" borderId="30" xfId="0" applyNumberFormat="1" applyFill="1" applyBorder="1" applyAlignment="1">
      <alignment horizontal="center" vertical="center"/>
    </xf>
    <xf numFmtId="164" fontId="28" fillId="4" borderId="8" xfId="2" applyNumberFormat="1" applyFont="1" applyFill="1" applyBorder="1" applyAlignment="1">
      <alignment horizontal="center" vertical="center"/>
    </xf>
    <xf numFmtId="2" fontId="6" fillId="5" borderId="32" xfId="0" applyNumberFormat="1" applyFont="1" applyFill="1" applyBorder="1" applyAlignment="1">
      <alignment horizontal="center"/>
    </xf>
    <xf numFmtId="2" fontId="6" fillId="5" borderId="33" xfId="0" applyNumberFormat="1" applyFont="1" applyFill="1" applyBorder="1" applyAlignment="1">
      <alignment horizontal="center"/>
    </xf>
    <xf numFmtId="2" fontId="6" fillId="5" borderId="34" xfId="0" applyNumberFormat="1" applyFont="1" applyFill="1" applyBorder="1" applyAlignment="1">
      <alignment horizontal="center"/>
    </xf>
    <xf numFmtId="0" fontId="14" fillId="13" borderId="30" xfId="0" applyFont="1" applyFill="1" applyBorder="1"/>
    <xf numFmtId="0" fontId="14" fillId="13" borderId="0" xfId="0" applyFont="1" applyFill="1" applyBorder="1"/>
    <xf numFmtId="0" fontId="22" fillId="14" borderId="35" xfId="0" applyFont="1" applyFill="1" applyBorder="1"/>
    <xf numFmtId="0" fontId="25" fillId="0" borderId="0" xfId="0" applyFont="1" applyFill="1"/>
    <xf numFmtId="164" fontId="3" fillId="4" borderId="34" xfId="2" applyNumberFormat="1" applyFont="1" applyFill="1" applyBorder="1" applyAlignment="1">
      <alignment horizontal="center" vertical="center"/>
    </xf>
    <xf numFmtId="2" fontId="20" fillId="0" borderId="0" xfId="0" applyNumberFormat="1" applyFont="1" applyFill="1"/>
    <xf numFmtId="0" fontId="18" fillId="16" borderId="22" xfId="0" applyFont="1" applyFill="1" applyBorder="1" applyAlignment="1">
      <alignment horizontal="center" vertical="center" textRotation="90"/>
    </xf>
    <xf numFmtId="0" fontId="18" fillId="16" borderId="20" xfId="0" applyFont="1" applyFill="1" applyBorder="1" applyAlignment="1">
      <alignment horizontal="center" vertical="center" textRotation="90"/>
    </xf>
    <xf numFmtId="0" fontId="18" fillId="16" borderId="24" xfId="0" applyFont="1" applyFill="1" applyBorder="1" applyAlignment="1">
      <alignment horizontal="center" vertical="center" textRotation="90"/>
    </xf>
    <xf numFmtId="0" fontId="20" fillId="11" borderId="36" xfId="0" applyFont="1" applyFill="1" applyBorder="1" applyAlignment="1">
      <alignment horizontal="center"/>
    </xf>
    <xf numFmtId="0" fontId="20" fillId="11" borderId="37" xfId="0" applyFont="1" applyFill="1" applyBorder="1" applyAlignment="1">
      <alignment horizontal="center"/>
    </xf>
    <xf numFmtId="0" fontId="20" fillId="11" borderId="35" xfId="0" applyFont="1" applyFill="1" applyBorder="1" applyAlignment="1">
      <alignment horizontal="center"/>
    </xf>
    <xf numFmtId="0" fontId="13" fillId="14" borderId="2" xfId="0" applyFont="1" applyFill="1" applyBorder="1" applyAlignment="1">
      <alignment horizontal="left" vertical="center"/>
    </xf>
    <xf numFmtId="0" fontId="13" fillId="14" borderId="3" xfId="0" applyFont="1" applyFill="1" applyBorder="1" applyAlignment="1">
      <alignment horizontal="left" vertical="center"/>
    </xf>
    <xf numFmtId="0" fontId="13" fillId="14" borderId="4" xfId="0" applyFont="1" applyFill="1" applyBorder="1" applyAlignment="1">
      <alignment horizontal="left" vertical="center"/>
    </xf>
    <xf numFmtId="2" fontId="12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3" fillId="12" borderId="2" xfId="0" applyFont="1" applyFill="1" applyBorder="1" applyAlignment="1">
      <alignment horizontal="left" vertical="center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5" borderId="22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6" xfId="0" applyBorder="1" applyAlignment="1">
      <alignment vertical="center"/>
    </xf>
    <xf numFmtId="0" fontId="15" fillId="17" borderId="2" xfId="0" applyFont="1" applyFill="1" applyBorder="1" applyAlignment="1">
      <alignment horizontal="center" vertical="center"/>
    </xf>
    <xf numFmtId="0" fontId="15" fillId="17" borderId="3" xfId="0" applyFont="1" applyFill="1" applyBorder="1" applyAlignment="1">
      <alignment vertical="center"/>
    </xf>
    <xf numFmtId="0" fontId="15" fillId="17" borderId="4" xfId="0" applyFont="1" applyFill="1" applyBorder="1" applyAlignment="1">
      <alignment vertical="center"/>
    </xf>
    <xf numFmtId="0" fontId="17" fillId="18" borderId="2" xfId="0" applyFont="1" applyFill="1" applyBorder="1" applyAlignment="1">
      <alignment horizontal="center"/>
    </xf>
    <xf numFmtId="0" fontId="17" fillId="18" borderId="3" xfId="0" applyFont="1" applyFill="1" applyBorder="1" applyAlignment="1">
      <alignment horizontal="center"/>
    </xf>
    <xf numFmtId="0" fontId="17" fillId="18" borderId="4" xfId="0" applyFont="1" applyFill="1" applyBorder="1" applyAlignment="1">
      <alignment horizontal="center"/>
    </xf>
    <xf numFmtId="0" fontId="16" fillId="19" borderId="2" xfId="0" applyFont="1" applyFill="1" applyBorder="1" applyAlignment="1">
      <alignment horizontal="center" vertical="center"/>
    </xf>
    <xf numFmtId="0" fontId="16" fillId="19" borderId="3" xfId="0" applyFont="1" applyFill="1" applyBorder="1" applyAlignment="1">
      <alignment horizontal="center" vertical="center"/>
    </xf>
    <xf numFmtId="0" fontId="16" fillId="19" borderId="4" xfId="0" applyFont="1" applyFill="1" applyBorder="1" applyAlignment="1">
      <alignment horizontal="center" vertical="center"/>
    </xf>
    <xf numFmtId="2" fontId="16" fillId="19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3" fillId="12" borderId="3" xfId="0" applyFont="1" applyFill="1" applyBorder="1" applyAlignment="1">
      <alignment horizontal="left" vertical="center"/>
    </xf>
    <xf numFmtId="0" fontId="13" fillId="12" borderId="4" xfId="0" applyFont="1" applyFill="1" applyBorder="1" applyAlignment="1">
      <alignment horizontal="left" vertical="center"/>
    </xf>
  </cellXfs>
  <cellStyles count="8">
    <cellStyle name="Comma 2" xfId="5"/>
    <cellStyle name="Hyperlink" xfId="1" builtinId="8"/>
    <cellStyle name="Normal" xfId="0" builtinId="0"/>
    <cellStyle name="Normal 2" xfId="4"/>
    <cellStyle name="Normal 3" xfId="6"/>
    <cellStyle name="Normal 4" xfId="7"/>
    <cellStyle name="Normal_Sheet1" xfId="2"/>
    <cellStyle name="Percent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72757829090133E-2"/>
          <c:y val="1.9647357358338679E-2"/>
          <c:w val="0.94639564461386383"/>
          <c:h val="0.88773613879177959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Annual Gross Operating Surplus</c:v>
                </c:pt>
              </c:strCache>
            </c:strRef>
          </c:tx>
          <c:cat>
            <c:strRef>
              <c:f>Annual!$C$84:$T$84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Annual!$C$80:$T$80</c:f>
              <c:numCache>
                <c:formatCode>#,##0.00</c:formatCode>
                <c:ptCount val="18"/>
                <c:pt idx="0">
                  <c:v>14.036794755090984</c:v>
                </c:pt>
                <c:pt idx="1">
                  <c:v>11.554750149011182</c:v>
                </c:pt>
                <c:pt idx="2">
                  <c:v>5.3090163295955755</c:v>
                </c:pt>
                <c:pt idx="3">
                  <c:v>10.625638546790265</c:v>
                </c:pt>
                <c:pt idx="4">
                  <c:v>18.375953598776764</c:v>
                </c:pt>
                <c:pt idx="5">
                  <c:v>14.473587180450256</c:v>
                </c:pt>
                <c:pt idx="6">
                  <c:v>18.448359250129535</c:v>
                </c:pt>
                <c:pt idx="7">
                  <c:v>7.3264410610426687</c:v>
                </c:pt>
                <c:pt idx="8">
                  <c:v>9.9770758838923541</c:v>
                </c:pt>
                <c:pt idx="9">
                  <c:v>10.79501911083144</c:v>
                </c:pt>
                <c:pt idx="10">
                  <c:v>13.206816531270821</c:v>
                </c:pt>
                <c:pt idx="11">
                  <c:v>14.460859752105765</c:v>
                </c:pt>
                <c:pt idx="12">
                  <c:v>13.870823092461807</c:v>
                </c:pt>
                <c:pt idx="13">
                  <c:v>5.8695714481862522</c:v>
                </c:pt>
                <c:pt idx="14">
                  <c:v>10.364992944056132</c:v>
                </c:pt>
                <c:pt idx="15">
                  <c:v>7.4429074466512271</c:v>
                </c:pt>
                <c:pt idx="16">
                  <c:v>5.246147845198414</c:v>
                </c:pt>
                <c:pt idx="17">
                  <c:v>6.19738138757271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Annual Gross Operating Surplus</c:v>
                </c:pt>
              </c:strCache>
            </c:strRef>
          </c:tx>
          <c:cat>
            <c:strRef>
              <c:f>Annual!$C$84:$T$84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Annual!$C$100:$T$100</c:f>
              <c:numCache>
                <c:formatCode>#,##0.00</c:formatCode>
                <c:ptCount val="18"/>
                <c:pt idx="0">
                  <c:v>14.256427660440457</c:v>
                </c:pt>
                <c:pt idx="1">
                  <c:v>11.176681584197958</c:v>
                </c:pt>
                <c:pt idx="2">
                  <c:v>4.1958019717519566</c:v>
                </c:pt>
                <c:pt idx="3">
                  <c:v>7.7901770836186381</c:v>
                </c:pt>
                <c:pt idx="4">
                  <c:v>16.96828819447682</c:v>
                </c:pt>
                <c:pt idx="5">
                  <c:v>14.965272777414981</c:v>
                </c:pt>
                <c:pt idx="6">
                  <c:v>17.033115255172511</c:v>
                </c:pt>
                <c:pt idx="7">
                  <c:v>9.0708137092987187</c:v>
                </c:pt>
                <c:pt idx="8">
                  <c:v>9.8666773910224741</c:v>
                </c:pt>
                <c:pt idx="9">
                  <c:v>9.627640659657219</c:v>
                </c:pt>
                <c:pt idx="10">
                  <c:v>11.459032755104733</c:v>
                </c:pt>
                <c:pt idx="11">
                  <c:v>13.61510309321012</c:v>
                </c:pt>
                <c:pt idx="12">
                  <c:v>12.733425978133484</c:v>
                </c:pt>
                <c:pt idx="13">
                  <c:v>5.6743240325824171</c:v>
                </c:pt>
                <c:pt idx="14">
                  <c:v>8.8556843344413174</c:v>
                </c:pt>
                <c:pt idx="15">
                  <c:v>4.8563583061203488</c:v>
                </c:pt>
                <c:pt idx="16">
                  <c:v>6.0636174234409328</c:v>
                </c:pt>
                <c:pt idx="17">
                  <c:v>5.8304840064143511</c:v>
                </c:pt>
              </c:numCache>
            </c:numRef>
          </c:val>
        </c:ser>
        <c:marker val="1"/>
        <c:axId val="84973440"/>
        <c:axId val="84974976"/>
      </c:lineChart>
      <c:catAx>
        <c:axId val="849734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974976"/>
        <c:crosses val="autoZero"/>
        <c:auto val="1"/>
        <c:lblAlgn val="ctr"/>
        <c:lblOffset val="100"/>
      </c:catAx>
      <c:valAx>
        <c:axId val="8497497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49734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6326489147"/>
          <c:y val="3.5040350246675601E-2"/>
          <c:w val="0.43579311409603144"/>
          <c:h val="0.1576959519064285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88" l="0.70000000000000062" r="0.70000000000000062" t="0.75000000000000688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353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Gross Operating Surplus</c:v>
                </c:pt>
              </c:strCache>
            </c:strRef>
          </c:tx>
          <c:marker>
            <c:symbol val="none"/>
          </c:marker>
          <c:cat>
            <c:strRef>
              <c:f>Quarterly!$C$65:$BY$65</c:f>
              <c:strCache>
                <c:ptCount val="7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</c:strCache>
            </c:strRef>
          </c:cat>
          <c:val>
            <c:numRef>
              <c:f>Quarterly!$C$61:$BY$61</c:f>
              <c:numCache>
                <c:formatCode>#,##0.00</c:formatCode>
                <c:ptCount val="75"/>
                <c:pt idx="0">
                  <c:v>7.6425618745602746</c:v>
                </c:pt>
                <c:pt idx="1">
                  <c:v>7.0861662336103954</c:v>
                </c:pt>
                <c:pt idx="2">
                  <c:v>-4.3180833982574702</c:v>
                </c:pt>
                <c:pt idx="3">
                  <c:v>3.3791602877244711</c:v>
                </c:pt>
                <c:pt idx="4">
                  <c:v>11.53700461200925</c:v>
                </c:pt>
                <c:pt idx="5">
                  <c:v>1.1741618880529718</c:v>
                </c:pt>
                <c:pt idx="6">
                  <c:v>-3.5091891703638347</c:v>
                </c:pt>
                <c:pt idx="7">
                  <c:v>2.9098744168180204</c:v>
                </c:pt>
                <c:pt idx="8">
                  <c:v>12.174543048877165</c:v>
                </c:pt>
                <c:pt idx="9">
                  <c:v>0.51918313771326008</c:v>
                </c:pt>
                <c:pt idx="10">
                  <c:v>-5.6340329539943372</c:v>
                </c:pt>
                <c:pt idx="11">
                  <c:v>0.62521814540153664</c:v>
                </c:pt>
                <c:pt idx="12">
                  <c:v>11.381179994828491</c:v>
                </c:pt>
                <c:pt idx="13">
                  <c:v>-0.92028149778095247</c:v>
                </c:pt>
                <c:pt idx="14">
                  <c:v>-7.1131341192578494</c:v>
                </c:pt>
                <c:pt idx="15">
                  <c:v>4.6175126446456671</c:v>
                </c:pt>
                <c:pt idx="16">
                  <c:v>9.9170982340652127</c:v>
                </c:pt>
                <c:pt idx="17">
                  <c:v>5.0373514072689831</c:v>
                </c:pt>
                <c:pt idx="18">
                  <c:v>-2.7597147628708529</c:v>
                </c:pt>
                <c:pt idx="19">
                  <c:v>3.7997408436641935</c:v>
                </c:pt>
                <c:pt idx="20">
                  <c:v>10.180948322732636</c:v>
                </c:pt>
                <c:pt idx="21">
                  <c:v>8.198316558272003</c:v>
                </c:pt>
                <c:pt idx="22">
                  <c:v>-3.3983784747662242</c:v>
                </c:pt>
                <c:pt idx="23">
                  <c:v>3.3366399478949793</c:v>
                </c:pt>
                <c:pt idx="24">
                  <c:v>8.9507119870703722</c:v>
                </c:pt>
                <c:pt idx="25">
                  <c:v>0.82489589490295534</c:v>
                </c:pt>
                <c:pt idx="26">
                  <c:v>-0.92882353922889227</c:v>
                </c:pt>
                <c:pt idx="27">
                  <c:v>4.6665699916139562</c:v>
                </c:pt>
                <c:pt idx="28">
                  <c:v>13.115421246871581</c:v>
                </c:pt>
                <c:pt idx="29">
                  <c:v>3.1039184825228938</c:v>
                </c:pt>
                <c:pt idx="30">
                  <c:v>-1.4506412985848083</c:v>
                </c:pt>
                <c:pt idx="31">
                  <c:v>-0.42758437780846448</c:v>
                </c:pt>
                <c:pt idx="32">
                  <c:v>6.7499629597755666</c:v>
                </c:pt>
                <c:pt idx="33">
                  <c:v>0.79559878063332912</c:v>
                </c:pt>
                <c:pt idx="34">
                  <c:v>-4.5774378816600034</c:v>
                </c:pt>
                <c:pt idx="35">
                  <c:v>5.5900113207156075</c:v>
                </c:pt>
                <c:pt idx="36">
                  <c:v>5.0946525245903018</c:v>
                </c:pt>
                <c:pt idx="37">
                  <c:v>6.6572516809154738</c:v>
                </c:pt>
                <c:pt idx="38">
                  <c:v>-5.5658804443984833</c:v>
                </c:pt>
                <c:pt idx="39">
                  <c:v>4.16629549136485</c:v>
                </c:pt>
                <c:pt idx="40">
                  <c:v>6.4713928608836859</c:v>
                </c:pt>
                <c:pt idx="41">
                  <c:v>5.0334103241134676</c:v>
                </c:pt>
                <c:pt idx="42">
                  <c:v>-4.5161494914514453</c:v>
                </c:pt>
                <c:pt idx="43">
                  <c:v>2.7353533973619215</c:v>
                </c:pt>
                <c:pt idx="44">
                  <c:v>6.7326147940351397</c:v>
                </c:pt>
                <c:pt idx="45">
                  <c:v>11.72235918929856</c:v>
                </c:pt>
                <c:pt idx="46">
                  <c:v>-5.4967056471611526</c:v>
                </c:pt>
                <c:pt idx="47">
                  <c:v>6.5434923530130655</c:v>
                </c:pt>
                <c:pt idx="48">
                  <c:v>3.5931582453988491</c:v>
                </c:pt>
                <c:pt idx="49">
                  <c:v>5.2634510131263408</c:v>
                </c:pt>
                <c:pt idx="50">
                  <c:v>-3.1991760728937697</c:v>
                </c:pt>
                <c:pt idx="51">
                  <c:v>5.6969155963001441</c:v>
                </c:pt>
                <c:pt idx="52">
                  <c:v>9.1653052450922097</c:v>
                </c:pt>
                <c:pt idx="53">
                  <c:v>3.2680620319070672</c:v>
                </c:pt>
                <c:pt idx="54">
                  <c:v>-6.9313837239339815</c:v>
                </c:pt>
                <c:pt idx="55">
                  <c:v>4.3358740769204065</c:v>
                </c:pt>
                <c:pt idx="56">
                  <c:v>6.1646816450296802</c:v>
                </c:pt>
                <c:pt idx="57">
                  <c:v>-0.11642023764356405</c:v>
                </c:pt>
                <c:pt idx="58">
                  <c:v>-5.1484090899152379</c:v>
                </c:pt>
                <c:pt idx="59">
                  <c:v>5.6822480208776431</c:v>
                </c:pt>
                <c:pt idx="60">
                  <c:v>11.471087340916984</c:v>
                </c:pt>
                <c:pt idx="61">
                  <c:v>-1.5361675207749717</c:v>
                </c:pt>
                <c:pt idx="62">
                  <c:v>-2.1897960577113498</c:v>
                </c:pt>
                <c:pt idx="63">
                  <c:v>0.23102803868773097</c:v>
                </c:pt>
                <c:pt idx="64">
                  <c:v>8.9054456973562957</c:v>
                </c:pt>
                <c:pt idx="65">
                  <c:v>2.2464511746365599</c:v>
                </c:pt>
                <c:pt idx="66">
                  <c:v>-3.2895052340428825</c:v>
                </c:pt>
                <c:pt idx="67">
                  <c:v>-0.2862677597690686</c:v>
                </c:pt>
                <c:pt idx="68">
                  <c:v>8.3580357989069718</c:v>
                </c:pt>
                <c:pt idx="69">
                  <c:v>-0.4078984449321077</c:v>
                </c:pt>
                <c:pt idx="70">
                  <c:v>-4.4022690232049495</c:v>
                </c:pt>
                <c:pt idx="71">
                  <c:v>3.1907259971324562</c:v>
                </c:pt>
                <c:pt idx="72">
                  <c:v>7.8090914415495805</c:v>
                </c:pt>
                <c:pt idx="73">
                  <c:v>5.2057133256270496E-2</c:v>
                </c:pt>
                <c:pt idx="74">
                  <c:v>-4.7495292884743892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Gross Operating Surplus</c:v>
                </c:pt>
              </c:strCache>
            </c:strRef>
          </c:tx>
          <c:marker>
            <c:symbol val="none"/>
          </c:marker>
          <c:cat>
            <c:strRef>
              <c:f>Quarterly!$C$65:$BY$65</c:f>
              <c:strCache>
                <c:ptCount val="7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</c:strCache>
            </c:strRef>
          </c:cat>
          <c:val>
            <c:numRef>
              <c:f>Quarterly!$C$81:$BY$81</c:f>
              <c:numCache>
                <c:formatCode>#,##0.00</c:formatCode>
                <c:ptCount val="75"/>
                <c:pt idx="0">
                  <c:v>9.4007185983365069</c:v>
                </c:pt>
                <c:pt idx="1">
                  <c:v>7.6261944595691276</c:v>
                </c:pt>
                <c:pt idx="2">
                  <c:v>-4.8883560691416594</c:v>
                </c:pt>
                <c:pt idx="3">
                  <c:v>1.8526323685678483</c:v>
                </c:pt>
                <c:pt idx="4">
                  <c:v>15.615735317055307</c:v>
                </c:pt>
                <c:pt idx="5">
                  <c:v>-0.94099252938176248</c:v>
                </c:pt>
                <c:pt idx="6">
                  <c:v>-4.1852899504621552</c:v>
                </c:pt>
                <c:pt idx="7">
                  <c:v>2.2329049468076159</c:v>
                </c:pt>
                <c:pt idx="8">
                  <c:v>15.94790832131919</c:v>
                </c:pt>
                <c:pt idx="9">
                  <c:v>-1.8478443165743867</c:v>
                </c:pt>
                <c:pt idx="10">
                  <c:v>-6.7073037117979757</c:v>
                </c:pt>
                <c:pt idx="11">
                  <c:v>1.2224494109058441</c:v>
                </c:pt>
                <c:pt idx="12">
                  <c:v>13.613206603502181</c:v>
                </c:pt>
                <c:pt idx="13">
                  <c:v>-3.4373017071184773</c:v>
                </c:pt>
                <c:pt idx="14">
                  <c:v>-9.4658146098849141</c:v>
                </c:pt>
                <c:pt idx="15">
                  <c:v>3.8984678801785999</c:v>
                </c:pt>
                <c:pt idx="16">
                  <c:v>13.560430724257271</c:v>
                </c:pt>
                <c:pt idx="17">
                  <c:v>3.1090571321395126</c:v>
                </c:pt>
                <c:pt idx="18">
                  <c:v>-5.3629680206974397</c:v>
                </c:pt>
                <c:pt idx="19">
                  <c:v>3.6394438043785939</c:v>
                </c:pt>
                <c:pt idx="20">
                  <c:v>12.024990418931498</c:v>
                </c:pt>
                <c:pt idx="21">
                  <c:v>9.4636730101321973</c:v>
                </c:pt>
                <c:pt idx="22">
                  <c:v>-6.2394623545574737</c:v>
                </c:pt>
                <c:pt idx="23">
                  <c:v>3.7725714779296067</c:v>
                </c:pt>
                <c:pt idx="24">
                  <c:v>11.856859818456991</c:v>
                </c:pt>
                <c:pt idx="25">
                  <c:v>-2.917164122662734E-2</c:v>
                </c:pt>
                <c:pt idx="26">
                  <c:v>-2.0231168571036577</c:v>
                </c:pt>
                <c:pt idx="27">
                  <c:v>2.3672394228395142</c:v>
                </c:pt>
                <c:pt idx="28">
                  <c:v>17.376010941277826</c:v>
                </c:pt>
                <c:pt idx="29">
                  <c:v>1.2222961100826062</c:v>
                </c:pt>
                <c:pt idx="30">
                  <c:v>-2.4507211033962126</c:v>
                </c:pt>
                <c:pt idx="31">
                  <c:v>0.3226987637308254</c:v>
                </c:pt>
                <c:pt idx="32">
                  <c:v>10.835986473474762</c:v>
                </c:pt>
                <c:pt idx="33">
                  <c:v>-1.029780374629339</c:v>
                </c:pt>
                <c:pt idx="34">
                  <c:v>-5.6005714921836303</c:v>
                </c:pt>
                <c:pt idx="35">
                  <c:v>5.1715980024721118</c:v>
                </c:pt>
                <c:pt idx="36">
                  <c:v>7.8301613047264977</c:v>
                </c:pt>
                <c:pt idx="37">
                  <c:v>5.9789188661717398</c:v>
                </c:pt>
                <c:pt idx="38">
                  <c:v>-7.4934204129599138</c:v>
                </c:pt>
                <c:pt idx="39">
                  <c:v>4.7696463844634707</c:v>
                </c:pt>
                <c:pt idx="40">
                  <c:v>5.7950880657303934</c:v>
                </c:pt>
                <c:pt idx="41">
                  <c:v>5.8435730149767133</c:v>
                </c:pt>
                <c:pt idx="42">
                  <c:v>-5.6146575635993354</c:v>
                </c:pt>
                <c:pt idx="43">
                  <c:v>2.6172515286360172</c:v>
                </c:pt>
                <c:pt idx="44">
                  <c:v>6.7611084662129839</c:v>
                </c:pt>
                <c:pt idx="45">
                  <c:v>10.694141886486033</c:v>
                </c:pt>
                <c:pt idx="46">
                  <c:v>-6.7117044580315612</c:v>
                </c:pt>
                <c:pt idx="47">
                  <c:v>7.1053308028289681</c:v>
                </c:pt>
                <c:pt idx="48">
                  <c:v>5.1240935412752622</c:v>
                </c:pt>
                <c:pt idx="49">
                  <c:v>4.1802360940577081</c:v>
                </c:pt>
                <c:pt idx="50">
                  <c:v>-4.9584805257729174</c:v>
                </c:pt>
                <c:pt idx="51">
                  <c:v>6.5286768415774619</c:v>
                </c:pt>
                <c:pt idx="52">
                  <c:v>10.322837668910941</c:v>
                </c:pt>
                <c:pt idx="53">
                  <c:v>1.989624635821726</c:v>
                </c:pt>
                <c:pt idx="54">
                  <c:v>-8.57083911403919</c:v>
                </c:pt>
                <c:pt idx="55">
                  <c:v>6.4984963467577872</c:v>
                </c:pt>
                <c:pt idx="56">
                  <c:v>7.5792842127583731</c:v>
                </c:pt>
                <c:pt idx="57">
                  <c:v>-2.5113490618314067</c:v>
                </c:pt>
                <c:pt idx="58">
                  <c:v>-6.4044461175066738</c:v>
                </c:pt>
                <c:pt idx="59">
                  <c:v>8.3131693019625583</c:v>
                </c:pt>
                <c:pt idx="60">
                  <c:v>12.112452998931419</c:v>
                </c:pt>
                <c:pt idx="61">
                  <c:v>-5.1333610612963954</c:v>
                </c:pt>
                <c:pt idx="62">
                  <c:v>-4.1581527500119559</c:v>
                </c:pt>
                <c:pt idx="63">
                  <c:v>1.525652486350229</c:v>
                </c:pt>
                <c:pt idx="64">
                  <c:v>10.698484802095605</c:v>
                </c:pt>
                <c:pt idx="65">
                  <c:v>-0.23418953235183437</c:v>
                </c:pt>
                <c:pt idx="66">
                  <c:v>-5.2267585488399373</c:v>
                </c:pt>
                <c:pt idx="67">
                  <c:v>2.5212926621605423</c:v>
                </c:pt>
                <c:pt idx="68">
                  <c:v>11.206269735809776</c:v>
                </c:pt>
                <c:pt idx="69">
                  <c:v>-3.2927754676691423</c:v>
                </c:pt>
                <c:pt idx="70">
                  <c:v>-5.3262314040816259</c:v>
                </c:pt>
                <c:pt idx="71">
                  <c:v>4.2009956429987758</c:v>
                </c:pt>
                <c:pt idx="72">
                  <c:v>11.791288692806425</c:v>
                </c:pt>
                <c:pt idx="73">
                  <c:v>-3.9987560482128313</c:v>
                </c:pt>
                <c:pt idx="74">
                  <c:v>-6.0164073427717293</c:v>
                </c:pt>
              </c:numCache>
            </c:numRef>
          </c:val>
        </c:ser>
        <c:marker val="1"/>
        <c:axId val="232668544"/>
        <c:axId val="232715392"/>
      </c:lineChart>
      <c:catAx>
        <c:axId val="2326685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2715392"/>
        <c:crosses val="autoZero"/>
        <c:auto val="1"/>
        <c:lblAlgn val="ctr"/>
        <c:lblOffset val="100"/>
      </c:catAx>
      <c:valAx>
        <c:axId val="232715392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26685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583613851244E-2"/>
          <c:w val="0.29273978468622303"/>
          <c:h val="0.1223179072876114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711" l="0.70000000000000062" r="0.70000000000000062" t="0.75000000000000711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386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Gross Operating Surplus</c:v>
                </c:pt>
              </c:strCache>
            </c:strRef>
          </c:tx>
          <c:marker>
            <c:symbol val="none"/>
          </c:marker>
          <c:cat>
            <c:strRef>
              <c:f>Quarterly!$F$85:$BY$85</c:f>
              <c:strCache>
                <c:ptCount val="7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</c:strCache>
            </c:strRef>
          </c:cat>
          <c:val>
            <c:numRef>
              <c:f>Quarterly!$F$101:$BY$101</c:f>
              <c:numCache>
                <c:formatCode>#,##0.00</c:formatCode>
                <c:ptCount val="72"/>
                <c:pt idx="0">
                  <c:v>14.019796728082282</c:v>
                </c:pt>
                <c:pt idx="1">
                  <c:v>18.144963962679952</c:v>
                </c:pt>
                <c:pt idx="2">
                  <c:v>11.622426412597559</c:v>
                </c:pt>
                <c:pt idx="3">
                  <c:v>12.566081594636294</c:v>
                </c:pt>
                <c:pt idx="4">
                  <c:v>12.055092034567886</c:v>
                </c:pt>
                <c:pt idx="5">
                  <c:v>12.69559182624973</c:v>
                </c:pt>
                <c:pt idx="6">
                  <c:v>11.96602593189793</c:v>
                </c:pt>
                <c:pt idx="7">
                  <c:v>9.5003992868979363</c:v>
                </c:pt>
                <c:pt idx="8">
                  <c:v>7.0694297091861937</c:v>
                </c:pt>
                <c:pt idx="9">
                  <c:v>6.3121729605465564</c:v>
                </c:pt>
                <c:pt idx="10">
                  <c:v>4.7897509857321259</c:v>
                </c:pt>
                <c:pt idx="11">
                  <c:v>3.147266437090706</c:v>
                </c:pt>
                <c:pt idx="12">
                  <c:v>7.2396229258372049</c:v>
                </c:pt>
                <c:pt idx="13">
                  <c:v>5.8299810459061456</c:v>
                </c:pt>
                <c:pt idx="14">
                  <c:v>12.193505155088799</c:v>
                </c:pt>
                <c:pt idx="15">
                  <c:v>17.451787608392362</c:v>
                </c:pt>
                <c:pt idx="16">
                  <c:v>16.533693137849394</c:v>
                </c:pt>
                <c:pt idx="17">
                  <c:v>16.81342600708588</c:v>
                </c:pt>
                <c:pt idx="18">
                  <c:v>20.328777106772073</c:v>
                </c:pt>
                <c:pt idx="19">
                  <c:v>19.538470668988214</c:v>
                </c:pt>
                <c:pt idx="20">
                  <c:v>19.005151679983541</c:v>
                </c:pt>
                <c:pt idx="21">
                  <c:v>17.676387824195334</c:v>
                </c:pt>
                <c:pt idx="22">
                  <c:v>9.6570624116206449</c:v>
                </c:pt>
                <c:pt idx="23">
                  <c:v>12.460370838740628</c:v>
                </c:pt>
                <c:pt idx="24">
                  <c:v>13.907722194287247</c:v>
                </c:pt>
                <c:pt idx="25">
                  <c:v>18.261916276485717</c:v>
                </c:pt>
                <c:pt idx="26">
                  <c:v>20.935081232988829</c:v>
                </c:pt>
                <c:pt idx="27">
                  <c:v>20.298104108350444</c:v>
                </c:pt>
                <c:pt idx="28">
                  <c:v>14.44315813347149</c:v>
                </c:pt>
                <c:pt idx="29">
                  <c:v>8.0029827682376951</c:v>
                </c:pt>
                <c:pt idx="30">
                  <c:v>5.5849814288509485</c:v>
                </c:pt>
                <c:pt idx="31">
                  <c:v>2.2349569994068612</c:v>
                </c:pt>
                <c:pt idx="32">
                  <c:v>8.4134616950518417</c:v>
                </c:pt>
                <c:pt idx="33">
                  <c:v>6.7323563392963681</c:v>
                </c:pt>
                <c:pt idx="34">
                  <c:v>12.939254593373617</c:v>
                </c:pt>
                <c:pt idx="35">
                  <c:v>11.769363911696017</c:v>
                </c:pt>
                <c:pt idx="36">
                  <c:v>10.262329196506743</c:v>
                </c:pt>
                <c:pt idx="37">
                  <c:v>11.706766116291709</c:v>
                </c:pt>
                <c:pt idx="38">
                  <c:v>10.006046626566652</c:v>
                </c:pt>
                <c:pt idx="39">
                  <c:v>11.22887533189758</c:v>
                </c:pt>
                <c:pt idx="40">
                  <c:v>9.700913921441062</c:v>
                </c:pt>
                <c:pt idx="41">
                  <c:v>9.970059313767079</c:v>
                </c:pt>
                <c:pt idx="42">
                  <c:v>16.973393787829043</c:v>
                </c:pt>
                <c:pt idx="43">
                  <c:v>15.772154198914029</c:v>
                </c:pt>
                <c:pt idx="44">
                  <c:v>20.063534291600376</c:v>
                </c:pt>
                <c:pt idx="45">
                  <c:v>16.531959152065355</c:v>
                </c:pt>
                <c:pt idx="46">
                  <c:v>9.7949977307857949</c:v>
                </c:pt>
                <c:pt idx="47">
                  <c:v>12.464293612168188</c:v>
                </c:pt>
                <c:pt idx="48">
                  <c:v>11.570671159688981</c:v>
                </c:pt>
                <c:pt idx="49">
                  <c:v>17.571918646357325</c:v>
                </c:pt>
                <c:pt idx="50">
                  <c:v>15.343208598284747</c:v>
                </c:pt>
                <c:pt idx="51">
                  <c:v>10.896089367665255</c:v>
                </c:pt>
                <c:pt idx="52">
                  <c:v>9.4680989564528986</c:v>
                </c:pt>
                <c:pt idx="53">
                  <c:v>6.4591524743701179</c:v>
                </c:pt>
                <c:pt idx="54">
                  <c:v>2.9700861852248162</c:v>
                </c:pt>
                <c:pt idx="55">
                  <c:v>4.9427495714128558</c:v>
                </c:pt>
                <c:pt idx="56">
                  <c:v>6.2969547753297146</c:v>
                </c:pt>
                <c:pt idx="57">
                  <c:v>11.609971849701473</c:v>
                </c:pt>
                <c:pt idx="58">
                  <c:v>10.023545385201597</c:v>
                </c:pt>
                <c:pt idx="59">
                  <c:v>13.45540237465905</c:v>
                </c:pt>
                <c:pt idx="60">
                  <c:v>7.6032335563920643</c:v>
                </c:pt>
                <c:pt idx="61">
                  <c:v>5.1266152369731</c:v>
                </c:pt>
                <c:pt idx="62">
                  <c:v>9.1651935673931604</c:v>
                </c:pt>
                <c:pt idx="63">
                  <c:v>7.9378168698360865</c:v>
                </c:pt>
                <c:pt idx="64">
                  <c:v>7.3807460679700831</c:v>
                </c:pt>
                <c:pt idx="65">
                  <c:v>6.8410000256662746</c:v>
                </c:pt>
                <c:pt idx="66">
                  <c:v>4.0673744913375875</c:v>
                </c:pt>
                <c:pt idx="67">
                  <c:v>2.8699614675765721</c:v>
                </c:pt>
                <c:pt idx="68">
                  <c:v>6.457012175233805</c:v>
                </c:pt>
                <c:pt idx="69">
                  <c:v>5.9176984482558277</c:v>
                </c:pt>
                <c:pt idx="70">
                  <c:v>6.4068681260661924</c:v>
                </c:pt>
                <c:pt idx="71">
                  <c:v>6.020343499650977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Gross Operating Surplus</c:v>
                </c:pt>
              </c:strCache>
            </c:strRef>
          </c:tx>
          <c:marker>
            <c:symbol val="none"/>
          </c:marker>
          <c:cat>
            <c:strRef>
              <c:f>Quarterly!$F$85:$BY$85</c:f>
              <c:strCache>
                <c:ptCount val="7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</c:strCache>
            </c:strRef>
          </c:cat>
          <c:val>
            <c:numRef>
              <c:f>Quarterly!$F$121:$BY$121</c:f>
              <c:numCache>
                <c:formatCode>#,##0.00</c:formatCode>
                <c:ptCount val="72"/>
                <c:pt idx="0">
                  <c:v>14.062820122262535</c:v>
                </c:pt>
                <c:pt idx="1">
                  <c:v>20.542689204720791</c:v>
                </c:pt>
                <c:pt idx="2">
                  <c:v>10.947332203077632</c:v>
                </c:pt>
                <c:pt idx="3">
                  <c:v>11.76745587044446</c:v>
                </c:pt>
                <c:pt idx="4">
                  <c:v>12.184746004423065</c:v>
                </c:pt>
                <c:pt idx="5">
                  <c:v>12.507061509407555</c:v>
                </c:pt>
                <c:pt idx="6">
                  <c:v>11.477097325364435</c:v>
                </c:pt>
                <c:pt idx="7">
                  <c:v>8.5428216449080185</c:v>
                </c:pt>
                <c:pt idx="8">
                  <c:v>7.4699997871063459</c:v>
                </c:pt>
                <c:pt idx="9">
                  <c:v>5.306007380952555</c:v>
                </c:pt>
                <c:pt idx="10">
                  <c:v>3.6007018730409244</c:v>
                </c:pt>
                <c:pt idx="11">
                  <c:v>0.53740027991953432</c:v>
                </c:pt>
                <c:pt idx="12">
                  <c:v>3.1953081014303808</c:v>
                </c:pt>
                <c:pt idx="13">
                  <c:v>3.1473715693860997</c:v>
                </c:pt>
                <c:pt idx="14">
                  <c:v>10.140130880765625</c:v>
                </c:pt>
                <c:pt idx="15">
                  <c:v>15.13148368710733</c:v>
                </c:pt>
                <c:pt idx="16">
                  <c:v>14.844455141201065</c:v>
                </c:pt>
                <c:pt idx="17">
                  <c:v>13.291653657952454</c:v>
                </c:pt>
                <c:pt idx="18">
                  <c:v>20.273823422692445</c:v>
                </c:pt>
                <c:pt idx="19">
                  <c:v>19.159890298028014</c:v>
                </c:pt>
                <c:pt idx="20">
                  <c:v>19.312954405607684</c:v>
                </c:pt>
                <c:pt idx="21">
                  <c:v>19.1338858014187</c:v>
                </c:pt>
                <c:pt idx="22">
                  <c:v>8.8024266101954147</c:v>
                </c:pt>
                <c:pt idx="23">
                  <c:v>13.695195285271854</c:v>
                </c:pt>
                <c:pt idx="24">
                  <c:v>12.155486861662999</c:v>
                </c:pt>
                <c:pt idx="25">
                  <c:v>17.689372599629387</c:v>
                </c:pt>
                <c:pt idx="26">
                  <c:v>19.162646922731732</c:v>
                </c:pt>
                <c:pt idx="27">
                  <c:v>18.642580839905797</c:v>
                </c:pt>
                <c:pt idx="28">
                  <c:v>16.272979180269207</c:v>
                </c:pt>
                <c:pt idx="29">
                  <c:v>9.7944140741185759</c:v>
                </c:pt>
                <c:pt idx="30">
                  <c:v>7.3516180934767288</c:v>
                </c:pt>
                <c:pt idx="31">
                  <c:v>3.8852517623928753</c:v>
                </c:pt>
                <c:pt idx="32">
                  <c:v>8.906339954741469</c:v>
                </c:pt>
                <c:pt idx="33">
                  <c:v>5.9528459850680111</c:v>
                </c:pt>
                <c:pt idx="34">
                  <c:v>13.456028599264203</c:v>
                </c:pt>
                <c:pt idx="35">
                  <c:v>11.181066508027616</c:v>
                </c:pt>
                <c:pt idx="36">
                  <c:v>10.756147514462667</c:v>
                </c:pt>
                <c:pt idx="37">
                  <c:v>8.6658522841326349</c:v>
                </c:pt>
                <c:pt idx="38">
                  <c:v>8.5270749458602815</c:v>
                </c:pt>
                <c:pt idx="39">
                  <c:v>10.731206127320794</c:v>
                </c:pt>
                <c:pt idx="40">
                  <c:v>8.4563365761398117</c:v>
                </c:pt>
                <c:pt idx="41">
                  <c:v>9.4466569738983814</c:v>
                </c:pt>
                <c:pt idx="42">
                  <c:v>14.462346942463894</c:v>
                </c:pt>
                <c:pt idx="43">
                  <c:v>13.131943735766127</c:v>
                </c:pt>
                <c:pt idx="44">
                  <c:v>18.079894731978158</c:v>
                </c:pt>
                <c:pt idx="45">
                  <c:v>16.269323890326611</c:v>
                </c:pt>
                <c:pt idx="46">
                  <c:v>9.4273410223661376</c:v>
                </c:pt>
                <c:pt idx="47">
                  <c:v>11.483875896427918</c:v>
                </c:pt>
                <c:pt idx="48">
                  <c:v>10.883647894987972</c:v>
                </c:pt>
                <c:pt idx="49">
                  <c:v>16.36722158324579</c:v>
                </c:pt>
                <c:pt idx="50">
                  <c:v>13.920352786239064</c:v>
                </c:pt>
                <c:pt idx="51">
                  <c:v>9.5904434261799736</c:v>
                </c:pt>
                <c:pt idx="52">
                  <c:v>9.5593955064256679</c:v>
                </c:pt>
                <c:pt idx="53">
                  <c:v>6.834827642265803</c:v>
                </c:pt>
                <c:pt idx="54">
                  <c:v>2.1200269855502576</c:v>
                </c:pt>
                <c:pt idx="55">
                  <c:v>4.5397376022007752</c:v>
                </c:pt>
                <c:pt idx="56">
                  <c:v>6.3210344381038714</c:v>
                </c:pt>
                <c:pt idx="57">
                  <c:v>10.801183178220535</c:v>
                </c:pt>
                <c:pt idx="58">
                  <c:v>7.8211231501822587</c:v>
                </c:pt>
                <c:pt idx="59">
                  <c:v>10.408830191396614</c:v>
                </c:pt>
                <c:pt idx="60">
                  <c:v>3.4899873918940041</c:v>
                </c:pt>
                <c:pt idx="61">
                  <c:v>2.1847661881043381</c:v>
                </c:pt>
                <c:pt idx="62">
                  <c:v>7.4618657333310301</c:v>
                </c:pt>
                <c:pt idx="63">
                  <c:v>6.2637004624135724</c:v>
                </c:pt>
                <c:pt idx="64">
                  <c:v>7.305805652772988</c:v>
                </c:pt>
                <c:pt idx="65">
                  <c:v>7.7980280305946188</c:v>
                </c:pt>
                <c:pt idx="66">
                  <c:v>4.4931931293011029</c:v>
                </c:pt>
                <c:pt idx="67">
                  <c:v>4.3835183295924827</c:v>
                </c:pt>
                <c:pt idx="68">
                  <c:v>6.0937319089937532</c:v>
                </c:pt>
                <c:pt idx="69">
                  <c:v>6.6518555159876076</c:v>
                </c:pt>
                <c:pt idx="70">
                  <c:v>5.8732772945842369</c:v>
                </c:pt>
                <c:pt idx="71">
                  <c:v>5.1014564447048381</c:v>
                </c:pt>
              </c:numCache>
            </c:numRef>
          </c:val>
        </c:ser>
        <c:marker val="1"/>
        <c:axId val="241633152"/>
        <c:axId val="241983488"/>
      </c:lineChart>
      <c:catAx>
        <c:axId val="2416331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1983488"/>
        <c:crosses val="autoZero"/>
        <c:auto val="1"/>
        <c:lblAlgn val="ctr"/>
        <c:lblOffset val="100"/>
      </c:catAx>
      <c:valAx>
        <c:axId val="24198348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16331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538"/>
          <c:h val="0.1223179686808810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733" l="0.70000000000000062" r="0.70000000000000062" t="0.75000000000000733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656"/>
          <c:h val="0.85618729096989965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Annual'!$B$3:$B$20</c:f>
              <c:numCache>
                <c:formatCode>0.00</c:formatCode>
                <c:ptCount val="18"/>
                <c:pt idx="0">
                  <c:v>28.051336767425063</c:v>
                </c:pt>
                <c:pt idx="1">
                  <c:v>2.9323601522555487</c:v>
                </c:pt>
                <c:pt idx="2">
                  <c:v>5.8897128239005587</c:v>
                </c:pt>
                <c:pt idx="3">
                  <c:v>-8.4427379522553014</c:v>
                </c:pt>
                <c:pt idx="4">
                  <c:v>8.5521140099705804</c:v>
                </c:pt>
                <c:pt idx="5">
                  <c:v>27.983286127830993</c:v>
                </c:pt>
                <c:pt idx="6">
                  <c:v>25.038582717566026</c:v>
                </c:pt>
                <c:pt idx="7">
                  <c:v>-8.3645711509631333</c:v>
                </c:pt>
                <c:pt idx="8">
                  <c:v>1.8956220582433208</c:v>
                </c:pt>
                <c:pt idx="9">
                  <c:v>-7.5798650727439618</c:v>
                </c:pt>
                <c:pt idx="10">
                  <c:v>33.994436706849953</c:v>
                </c:pt>
                <c:pt idx="11">
                  <c:v>22.151441510675792</c:v>
                </c:pt>
                <c:pt idx="12">
                  <c:v>14.587357442734913</c:v>
                </c:pt>
                <c:pt idx="13">
                  <c:v>0.49850111569774502</c:v>
                </c:pt>
                <c:pt idx="14">
                  <c:v>0.54346682229495535</c:v>
                </c:pt>
                <c:pt idx="15">
                  <c:v>7.6291127538856172</c:v>
                </c:pt>
                <c:pt idx="16">
                  <c:v>2.4859469435833419</c:v>
                </c:pt>
                <c:pt idx="17">
                  <c:v>-1.8343279051253689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Annual'!$E$3:$E$20</c:f>
              <c:numCache>
                <c:formatCode>0.00</c:formatCode>
                <c:ptCount val="18"/>
                <c:pt idx="0">
                  <c:v>8.8346590639372771</c:v>
                </c:pt>
                <c:pt idx="1">
                  <c:v>12.486778879731101</c:v>
                </c:pt>
                <c:pt idx="2">
                  <c:v>-3.0876760971714332</c:v>
                </c:pt>
                <c:pt idx="3">
                  <c:v>3.8156012630169904</c:v>
                </c:pt>
                <c:pt idx="4">
                  <c:v>21.390803870671274</c:v>
                </c:pt>
                <c:pt idx="5">
                  <c:v>16.06085180587872</c:v>
                </c:pt>
                <c:pt idx="6">
                  <c:v>15.774717098359231</c:v>
                </c:pt>
                <c:pt idx="7">
                  <c:v>11.522265021598905</c:v>
                </c:pt>
                <c:pt idx="8">
                  <c:v>10.72418337895534</c:v>
                </c:pt>
                <c:pt idx="9">
                  <c:v>7.3274723647715989</c:v>
                </c:pt>
                <c:pt idx="10">
                  <c:v>4.28875555291296</c:v>
                </c:pt>
                <c:pt idx="11">
                  <c:v>8.809183925346046</c:v>
                </c:pt>
                <c:pt idx="12">
                  <c:v>11.942502865862906</c:v>
                </c:pt>
                <c:pt idx="13">
                  <c:v>-1.0611271800539015</c:v>
                </c:pt>
                <c:pt idx="14">
                  <c:v>-1.192188506534293</c:v>
                </c:pt>
                <c:pt idx="15">
                  <c:v>-7.1791077691152614</c:v>
                </c:pt>
                <c:pt idx="16">
                  <c:v>-3.8378037263799616</c:v>
                </c:pt>
                <c:pt idx="17">
                  <c:v>-2.6383674442654175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Annual'!$I$3:$I$20</c:f>
              <c:numCache>
                <c:formatCode>0.00</c:formatCode>
                <c:ptCount val="18"/>
                <c:pt idx="0">
                  <c:v>14.607259630908336</c:v>
                </c:pt>
                <c:pt idx="1">
                  <c:v>12.454363372810864</c:v>
                </c:pt>
                <c:pt idx="2">
                  <c:v>8.2088160984380316</c:v>
                </c:pt>
                <c:pt idx="3">
                  <c:v>13.59110856251012</c:v>
                </c:pt>
                <c:pt idx="4">
                  <c:v>16.305450568621485</c:v>
                </c:pt>
                <c:pt idx="5">
                  <c:v>12.19783784659387</c:v>
                </c:pt>
                <c:pt idx="6">
                  <c:v>16.160817775819183</c:v>
                </c:pt>
                <c:pt idx="7">
                  <c:v>11.386552039280764</c:v>
                </c:pt>
                <c:pt idx="8">
                  <c:v>10.771435850920932</c:v>
                </c:pt>
                <c:pt idx="9">
                  <c:v>13.557382145208521</c:v>
                </c:pt>
                <c:pt idx="10">
                  <c:v>12.187282540388502</c:v>
                </c:pt>
                <c:pt idx="11">
                  <c:v>14.560691086943542</c:v>
                </c:pt>
                <c:pt idx="12">
                  <c:v>12.783086489107893</c:v>
                </c:pt>
                <c:pt idx="13">
                  <c:v>9.5021645411036708</c:v>
                </c:pt>
                <c:pt idx="14">
                  <c:v>14.123621197832776</c:v>
                </c:pt>
                <c:pt idx="15">
                  <c:v>8.6393432313169267</c:v>
                </c:pt>
                <c:pt idx="16">
                  <c:v>9.4576630446155114</c:v>
                </c:pt>
                <c:pt idx="17">
                  <c:v>8.9764434931087216</c:v>
                </c:pt>
              </c:numCache>
            </c:numRef>
          </c:val>
        </c:ser>
        <c:marker val="1"/>
        <c:axId val="233091072"/>
        <c:axId val="84608128"/>
      </c:lineChart>
      <c:catAx>
        <c:axId val="2330910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608128"/>
        <c:crosses val="autoZero"/>
        <c:auto val="1"/>
        <c:lblAlgn val="ctr"/>
        <c:lblOffset val="100"/>
        <c:tickLblSkip val="1"/>
        <c:tickMarkSkip val="1"/>
      </c:catAx>
      <c:valAx>
        <c:axId val="846081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30910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33E-2"/>
          <c:w val="0.75407166123779046"/>
          <c:h val="0.1070232990107006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4862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Annual'!$B$21</c:f>
              <c:numCache>
                <c:formatCode>0.00</c:formatCode>
                <c:ptCount val="1"/>
                <c:pt idx="0">
                  <c:v>8.6673208817681466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Annual'!$E$21</c:f>
              <c:numCache>
                <c:formatCode>0.00</c:formatCode>
                <c:ptCount val="1"/>
                <c:pt idx="0">
                  <c:v>6.3323057981956721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Annual'!$I$21</c:f>
              <c:numCache>
                <c:formatCode>0.00</c:formatCode>
                <c:ptCount val="1"/>
                <c:pt idx="0">
                  <c:v>12.192851084196091</c:v>
                </c:pt>
              </c:numCache>
            </c:numRef>
          </c:val>
          <c:shape val="cylinder"/>
        </c:ser>
        <c:shape val="box"/>
        <c:axId val="84621568"/>
        <c:axId val="84623360"/>
        <c:axId val="0"/>
      </c:bar3DChart>
      <c:catAx>
        <c:axId val="8462156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623360"/>
        <c:crosses val="autoZero"/>
        <c:auto val="1"/>
        <c:lblAlgn val="ctr"/>
        <c:lblOffset val="100"/>
        <c:tickLblSkip val="1"/>
        <c:tickMarkSkip val="1"/>
      </c:catAx>
      <c:valAx>
        <c:axId val="846233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62156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89651E-3"/>
          <c:w val="0.63463626492942471"/>
          <c:h val="0.100334300317723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178998632810325E-2"/>
          <c:y val="8.6666948785643336E-2"/>
          <c:w val="0.90731851390770057"/>
          <c:h val="0.86333614367234257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Annual'!$C$3:$C$20</c:f>
              <c:numCache>
                <c:formatCode>0.00</c:formatCode>
                <c:ptCount val="18"/>
                <c:pt idx="0">
                  <c:v>22.172749589969229</c:v>
                </c:pt>
                <c:pt idx="1">
                  <c:v>4.1708134609119618</c:v>
                </c:pt>
                <c:pt idx="2">
                  <c:v>2.8562640821494125</c:v>
                </c:pt>
                <c:pt idx="3">
                  <c:v>-6.9877558744423096</c:v>
                </c:pt>
                <c:pt idx="4">
                  <c:v>2.9457801287358349</c:v>
                </c:pt>
                <c:pt idx="5">
                  <c:v>29.13631688044898</c:v>
                </c:pt>
                <c:pt idx="6">
                  <c:v>28.775509195170134</c:v>
                </c:pt>
                <c:pt idx="7">
                  <c:v>-7.6616576460648487</c:v>
                </c:pt>
                <c:pt idx="8">
                  <c:v>0.92048150298010867</c:v>
                </c:pt>
                <c:pt idx="9">
                  <c:v>-12.95383745363781</c:v>
                </c:pt>
                <c:pt idx="10">
                  <c:v>36.868945484162033</c:v>
                </c:pt>
                <c:pt idx="11">
                  <c:v>22.186926558597179</c:v>
                </c:pt>
                <c:pt idx="12">
                  <c:v>10.815218649382665</c:v>
                </c:pt>
                <c:pt idx="13">
                  <c:v>2.3859306415134935</c:v>
                </c:pt>
                <c:pt idx="14">
                  <c:v>-4.8866017850473114</c:v>
                </c:pt>
                <c:pt idx="15">
                  <c:v>1.2670413416074884</c:v>
                </c:pt>
                <c:pt idx="16">
                  <c:v>7.9361588106379219</c:v>
                </c:pt>
                <c:pt idx="17">
                  <c:v>-2.2595778733515561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Annual'!$D$3:$D$20</c:f>
              <c:numCache>
                <c:formatCode>0.00</c:formatCode>
                <c:ptCount val="18"/>
                <c:pt idx="0">
                  <c:v>61.167088100358256</c:v>
                </c:pt>
                <c:pt idx="1">
                  <c:v>-2.3562222592219433</c:v>
                </c:pt>
                <c:pt idx="2">
                  <c:v>19.709386284282051</c:v>
                </c:pt>
                <c:pt idx="3">
                  <c:v>-14.138099595407667</c:v>
                </c:pt>
                <c:pt idx="4">
                  <c:v>32.32501856609592</c:v>
                </c:pt>
                <c:pt idx="5">
                  <c:v>24.179546645595934</c:v>
                </c:pt>
                <c:pt idx="6">
                  <c:v>12.218738347745985</c:v>
                </c:pt>
                <c:pt idx="7">
                  <c:v>-11.131754788926562</c:v>
                </c:pt>
                <c:pt idx="8">
                  <c:v>5.8843901005505144</c:v>
                </c:pt>
                <c:pt idx="9">
                  <c:v>13.371598563425808</c:v>
                </c:pt>
                <c:pt idx="10">
                  <c:v>25.389891194238473</c:v>
                </c:pt>
                <c:pt idx="11">
                  <c:v>22.035496493637538</c:v>
                </c:pt>
                <c:pt idx="12">
                  <c:v>26.927862236982314</c:v>
                </c:pt>
                <c:pt idx="13">
                  <c:v>-4.8923637809596885</c:v>
                </c:pt>
                <c:pt idx="14">
                  <c:v>17.239677428830351</c:v>
                </c:pt>
                <c:pt idx="15">
                  <c:v>23.499160036986098</c:v>
                </c:pt>
                <c:pt idx="16">
                  <c:v>-8.6620588031037453</c:v>
                </c:pt>
                <c:pt idx="17">
                  <c:v>-0.80644456030976897</c:v>
                </c:pt>
              </c:numCache>
            </c:numRef>
          </c:val>
        </c:ser>
        <c:marker val="1"/>
        <c:axId val="84639744"/>
        <c:axId val="84641280"/>
      </c:lineChart>
      <c:catAx>
        <c:axId val="846397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641280"/>
        <c:crosses val="autoZero"/>
        <c:auto val="1"/>
        <c:lblAlgn val="ctr"/>
        <c:lblOffset val="100"/>
        <c:tickLblSkip val="1"/>
        <c:tickMarkSkip val="1"/>
      </c:catAx>
      <c:valAx>
        <c:axId val="846412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6397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505E-2"/>
          <c:w val="0.7528468024966658"/>
          <c:h val="0.106666980060328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2018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Annual'!$F$3:$F$20</c:f>
              <c:numCache>
                <c:formatCode>0.00</c:formatCode>
                <c:ptCount val="18"/>
                <c:pt idx="0">
                  <c:v>9.358310133334955</c:v>
                </c:pt>
                <c:pt idx="1">
                  <c:v>12.706564979483714</c:v>
                </c:pt>
                <c:pt idx="2">
                  <c:v>-4.0466485358351445</c:v>
                </c:pt>
                <c:pt idx="3">
                  <c:v>5.4774481464892553</c:v>
                </c:pt>
                <c:pt idx="4">
                  <c:v>24.620858507845345</c:v>
                </c:pt>
                <c:pt idx="5">
                  <c:v>15.600945015126092</c:v>
                </c:pt>
                <c:pt idx="6">
                  <c:v>18.631952643586203</c:v>
                </c:pt>
                <c:pt idx="7">
                  <c:v>13.974980326466</c:v>
                </c:pt>
                <c:pt idx="8">
                  <c:v>10.496892975874259</c:v>
                </c:pt>
                <c:pt idx="9">
                  <c:v>5.2488171520012914</c:v>
                </c:pt>
                <c:pt idx="10">
                  <c:v>1.4338265249190814</c:v>
                </c:pt>
                <c:pt idx="11">
                  <c:v>7.8327943055137492</c:v>
                </c:pt>
                <c:pt idx="12">
                  <c:v>9.7747744037328061</c:v>
                </c:pt>
                <c:pt idx="13">
                  <c:v>-11.265101092690008</c:v>
                </c:pt>
                <c:pt idx="14">
                  <c:v>-3.3700882392665008</c:v>
                </c:pt>
                <c:pt idx="15">
                  <c:v>-16.18203751618362</c:v>
                </c:pt>
                <c:pt idx="16">
                  <c:v>-13.222179343330337</c:v>
                </c:pt>
                <c:pt idx="17">
                  <c:v>-11.317132190873258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Annual'!$G$3:$G$20</c:f>
              <c:numCache>
                <c:formatCode>0.00</c:formatCode>
                <c:ptCount val="18"/>
                <c:pt idx="0">
                  <c:v>0.55825804829353254</c:v>
                </c:pt>
                <c:pt idx="1">
                  <c:v>5.6294037988616132</c:v>
                </c:pt>
                <c:pt idx="2">
                  <c:v>3.7576911233651185</c:v>
                </c:pt>
                <c:pt idx="3">
                  <c:v>-1.6119228389543783</c:v>
                </c:pt>
                <c:pt idx="4">
                  <c:v>11.715137242605884</c:v>
                </c:pt>
                <c:pt idx="5">
                  <c:v>5.0485280925077234</c:v>
                </c:pt>
                <c:pt idx="6">
                  <c:v>18.923703304894271</c:v>
                </c:pt>
                <c:pt idx="7">
                  <c:v>-2.6324821208354074</c:v>
                </c:pt>
                <c:pt idx="8">
                  <c:v>1.2771655027361419</c:v>
                </c:pt>
                <c:pt idx="9">
                  <c:v>10.398433326605904</c:v>
                </c:pt>
                <c:pt idx="10">
                  <c:v>12.266480676969424</c:v>
                </c:pt>
                <c:pt idx="11">
                  <c:v>14.158874960345283</c:v>
                </c:pt>
                <c:pt idx="12">
                  <c:v>4.8875360855555074</c:v>
                </c:pt>
                <c:pt idx="13">
                  <c:v>43.091549026672375</c:v>
                </c:pt>
                <c:pt idx="14">
                  <c:v>0.8709615870743701</c:v>
                </c:pt>
                <c:pt idx="15">
                  <c:v>17.47361537541855</c:v>
                </c:pt>
                <c:pt idx="16">
                  <c:v>16.708597284952113</c:v>
                </c:pt>
                <c:pt idx="17">
                  <c:v>7.9880252760988286</c:v>
                </c:pt>
              </c:numCache>
            </c:numRef>
          </c:val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Annual'!$H$3:$H$20</c:f>
              <c:numCache>
                <c:formatCode>0.00</c:formatCode>
                <c:ptCount val="18"/>
                <c:pt idx="0">
                  <c:v>23.092222867586678</c:v>
                </c:pt>
                <c:pt idx="1">
                  <c:v>24.025137789677302</c:v>
                </c:pt>
                <c:pt idx="2">
                  <c:v>-5.6839252760891847</c:v>
                </c:pt>
                <c:pt idx="3">
                  <c:v>-2.0993450939470177</c:v>
                </c:pt>
                <c:pt idx="4">
                  <c:v>5.8965999127682771</c:v>
                </c:pt>
                <c:pt idx="5">
                  <c:v>43.841601471233083</c:v>
                </c:pt>
                <c:pt idx="6">
                  <c:v>-17.202141121231271</c:v>
                </c:pt>
                <c:pt idx="7">
                  <c:v>6.4365649182597267</c:v>
                </c:pt>
                <c:pt idx="8">
                  <c:v>32.378242478444157</c:v>
                </c:pt>
                <c:pt idx="9">
                  <c:v>29.227193989487652</c:v>
                </c:pt>
                <c:pt idx="10">
                  <c:v>23.805843055115059</c:v>
                </c:pt>
                <c:pt idx="11">
                  <c:v>10.985649962084079</c:v>
                </c:pt>
                <c:pt idx="12">
                  <c:v>38.090187637952667</c:v>
                </c:pt>
                <c:pt idx="13">
                  <c:v>26.420691723674715</c:v>
                </c:pt>
                <c:pt idx="14">
                  <c:v>6.740776587671947</c:v>
                </c:pt>
                <c:pt idx="15">
                  <c:v>6.7868038459021189</c:v>
                </c:pt>
                <c:pt idx="16">
                  <c:v>5.2684572894242843</c:v>
                </c:pt>
                <c:pt idx="17">
                  <c:v>8.3776956582814712</c:v>
                </c:pt>
              </c:numCache>
            </c:numRef>
          </c:val>
        </c:ser>
        <c:marker val="1"/>
        <c:axId val="84658432"/>
        <c:axId val="84660224"/>
      </c:lineChart>
      <c:catAx>
        <c:axId val="846584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660224"/>
        <c:crosses val="autoZero"/>
        <c:auto val="1"/>
        <c:lblAlgn val="ctr"/>
        <c:lblOffset val="100"/>
        <c:tickLblSkip val="1"/>
        <c:tickMarkSkip val="1"/>
      </c:catAx>
      <c:valAx>
        <c:axId val="846602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6584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722E-2"/>
          <c:y val="8.4967591425370928E-2"/>
          <c:w val="0.91410048622366291"/>
          <c:h val="0.80065614996984136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Annual'!$J$3:$J$20</c:f>
              <c:numCache>
                <c:formatCode>0.00</c:formatCode>
                <c:ptCount val="18"/>
                <c:pt idx="0">
                  <c:v>11.107614385478147</c:v>
                </c:pt>
                <c:pt idx="1">
                  <c:v>6.6925814766514407</c:v>
                </c:pt>
                <c:pt idx="2">
                  <c:v>2.2134479558231566</c:v>
                </c:pt>
                <c:pt idx="3">
                  <c:v>8.1349283779448811</c:v>
                </c:pt>
                <c:pt idx="4">
                  <c:v>25.7235744109169</c:v>
                </c:pt>
                <c:pt idx="5">
                  <c:v>18.228462541692348</c:v>
                </c:pt>
                <c:pt idx="6">
                  <c:v>11.659196888940407</c:v>
                </c:pt>
                <c:pt idx="7">
                  <c:v>11.916330444355157</c:v>
                </c:pt>
                <c:pt idx="8">
                  <c:v>10.66920507755129</c:v>
                </c:pt>
                <c:pt idx="9">
                  <c:v>10.618955926359916</c:v>
                </c:pt>
                <c:pt idx="10">
                  <c:v>10.889646632806789</c:v>
                </c:pt>
                <c:pt idx="11">
                  <c:v>13.517703850956284</c:v>
                </c:pt>
                <c:pt idx="12">
                  <c:v>15.818473688394349</c:v>
                </c:pt>
                <c:pt idx="13">
                  <c:v>12.774600256164842</c:v>
                </c:pt>
                <c:pt idx="14">
                  <c:v>28.059686122557419</c:v>
                </c:pt>
                <c:pt idx="15">
                  <c:v>12.458341545130805</c:v>
                </c:pt>
                <c:pt idx="16">
                  <c:v>15.032255452311711</c:v>
                </c:pt>
                <c:pt idx="17">
                  <c:v>12.571495446449823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Annual'!$K$3:$K$20</c:f>
              <c:numCache>
                <c:formatCode>0.00</c:formatCode>
                <c:ptCount val="18"/>
                <c:pt idx="0">
                  <c:v>17.168155922803489</c:v>
                </c:pt>
                <c:pt idx="1">
                  <c:v>12.346919602347723</c:v>
                </c:pt>
                <c:pt idx="2">
                  <c:v>10.657792079784597</c:v>
                </c:pt>
                <c:pt idx="3">
                  <c:v>13.234516763608728</c:v>
                </c:pt>
                <c:pt idx="4">
                  <c:v>19.1416534559459</c:v>
                </c:pt>
                <c:pt idx="5">
                  <c:v>11.076569486079018</c:v>
                </c:pt>
                <c:pt idx="6">
                  <c:v>19.261723380585014</c:v>
                </c:pt>
                <c:pt idx="7">
                  <c:v>12.558864859466675</c:v>
                </c:pt>
                <c:pt idx="8">
                  <c:v>10.698465045799113</c:v>
                </c:pt>
                <c:pt idx="9">
                  <c:v>13.634694646831655</c:v>
                </c:pt>
                <c:pt idx="10">
                  <c:v>12.183435247831882</c:v>
                </c:pt>
                <c:pt idx="11">
                  <c:v>7.3216215892796139</c:v>
                </c:pt>
                <c:pt idx="12">
                  <c:v>20.80584168785234</c:v>
                </c:pt>
                <c:pt idx="13">
                  <c:v>5.2664523117085453</c:v>
                </c:pt>
                <c:pt idx="14">
                  <c:v>11.261089754571495</c:v>
                </c:pt>
                <c:pt idx="15">
                  <c:v>9.9223700003070849</c:v>
                </c:pt>
                <c:pt idx="16">
                  <c:v>3.5383844372317332</c:v>
                </c:pt>
                <c:pt idx="17">
                  <c:v>3.2707418606697209</c:v>
                </c:pt>
              </c:numCache>
            </c:numRef>
          </c:val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Annual'!$L$3:$L$20</c:f>
              <c:numCache>
                <c:formatCode>0.00</c:formatCode>
                <c:ptCount val="18"/>
                <c:pt idx="0">
                  <c:v>15.651950468813894</c:v>
                </c:pt>
                <c:pt idx="1">
                  <c:v>17.653328691264392</c:v>
                </c:pt>
                <c:pt idx="2">
                  <c:v>8.3200674103683312</c:v>
                </c:pt>
                <c:pt idx="3">
                  <c:v>17.700984973108454</c:v>
                </c:pt>
                <c:pt idx="4">
                  <c:v>8.4500521758945428</c:v>
                </c:pt>
                <c:pt idx="5">
                  <c:v>9.1789366115243034</c:v>
                </c:pt>
                <c:pt idx="6">
                  <c:v>15.843317567000559</c:v>
                </c:pt>
                <c:pt idx="7">
                  <c:v>10.274543165520955</c:v>
                </c:pt>
                <c:pt idx="8">
                  <c:v>11.552237692617588</c:v>
                </c:pt>
                <c:pt idx="9">
                  <c:v>16.206933666829666</c:v>
                </c:pt>
                <c:pt idx="10">
                  <c:v>13.325323200996861</c:v>
                </c:pt>
                <c:pt idx="11">
                  <c:v>21.280438223832942</c:v>
                </c:pt>
                <c:pt idx="12">
                  <c:v>5.9748132447011466</c:v>
                </c:pt>
                <c:pt idx="13">
                  <c:v>8.3406217531644096</c:v>
                </c:pt>
                <c:pt idx="14">
                  <c:v>7.0701644079042572</c:v>
                </c:pt>
                <c:pt idx="15">
                  <c:v>5.9344813006412798</c:v>
                </c:pt>
                <c:pt idx="16">
                  <c:v>9.2857866332686534</c:v>
                </c:pt>
                <c:pt idx="17">
                  <c:v>10.719876874717309</c:v>
                </c:pt>
              </c:numCache>
            </c:numRef>
          </c:val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Annual'!$M$3:$M$20</c:f>
              <c:numCache>
                <c:formatCode>0.00</c:formatCode>
                <c:ptCount val="18"/>
                <c:pt idx="0">
                  <c:v>14.169276396231718</c:v>
                </c:pt>
                <c:pt idx="1">
                  <c:v>9.5715739072513593</c:v>
                </c:pt>
                <c:pt idx="2">
                  <c:v>14.358239233650135</c:v>
                </c:pt>
                <c:pt idx="3">
                  <c:v>14.542183969569278</c:v>
                </c:pt>
                <c:pt idx="4">
                  <c:v>20.825655188947973</c:v>
                </c:pt>
                <c:pt idx="5">
                  <c:v>9.2755856088030573</c:v>
                </c:pt>
                <c:pt idx="6">
                  <c:v>24.68941753000502</c:v>
                </c:pt>
                <c:pt idx="7">
                  <c:v>14.807431791386922</c:v>
                </c:pt>
                <c:pt idx="8">
                  <c:v>12.384011608455712</c:v>
                </c:pt>
                <c:pt idx="9">
                  <c:v>12.835138257282749</c:v>
                </c:pt>
                <c:pt idx="10">
                  <c:v>10.832904684316272</c:v>
                </c:pt>
                <c:pt idx="11">
                  <c:v>10.699615873679708</c:v>
                </c:pt>
                <c:pt idx="12">
                  <c:v>6.7650254187489063</c:v>
                </c:pt>
                <c:pt idx="13">
                  <c:v>21.906164556938869</c:v>
                </c:pt>
                <c:pt idx="14">
                  <c:v>15.54719403254134</c:v>
                </c:pt>
                <c:pt idx="15">
                  <c:v>1.5287830446786088</c:v>
                </c:pt>
                <c:pt idx="16">
                  <c:v>8.6693718117131819</c:v>
                </c:pt>
                <c:pt idx="17">
                  <c:v>4.6808921023038872</c:v>
                </c:pt>
              </c:numCache>
            </c:numRef>
          </c:val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Annual'!$N$3:$N$20</c:f>
              <c:numCache>
                <c:formatCode>0.00</c:formatCode>
                <c:ptCount val="18"/>
                <c:pt idx="0">
                  <c:v>14.671301022840932</c:v>
                </c:pt>
                <c:pt idx="1">
                  <c:v>10.533118950296592</c:v>
                </c:pt>
                <c:pt idx="2">
                  <c:v>17.550240495406641</c:v>
                </c:pt>
                <c:pt idx="3">
                  <c:v>10.418513271338199</c:v>
                </c:pt>
                <c:pt idx="4">
                  <c:v>14.339437930293212</c:v>
                </c:pt>
                <c:pt idx="5">
                  <c:v>13.528369967716793</c:v>
                </c:pt>
                <c:pt idx="6">
                  <c:v>15.345934556992436</c:v>
                </c:pt>
                <c:pt idx="7">
                  <c:v>6.4834020067690927</c:v>
                </c:pt>
                <c:pt idx="8">
                  <c:v>4.6583530618335356</c:v>
                </c:pt>
                <c:pt idx="9">
                  <c:v>10.586547067669327</c:v>
                </c:pt>
                <c:pt idx="10">
                  <c:v>12.337800175677641</c:v>
                </c:pt>
                <c:pt idx="11">
                  <c:v>15.001765822833596</c:v>
                </c:pt>
                <c:pt idx="12">
                  <c:v>18.173406335443438</c:v>
                </c:pt>
                <c:pt idx="13">
                  <c:v>8.6441520940530143</c:v>
                </c:pt>
                <c:pt idx="14">
                  <c:v>6.6232161822930182</c:v>
                </c:pt>
                <c:pt idx="15">
                  <c:v>8.6599435270679219</c:v>
                </c:pt>
                <c:pt idx="16">
                  <c:v>8.7283578370250385</c:v>
                </c:pt>
                <c:pt idx="17">
                  <c:v>8.4162283331883092</c:v>
                </c:pt>
              </c:numCache>
            </c:numRef>
          </c:val>
        </c:ser>
        <c:marker val="1"/>
        <c:axId val="84756736"/>
        <c:axId val="84758528"/>
      </c:lineChart>
      <c:catAx>
        <c:axId val="847567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758528"/>
        <c:crosses val="autoZero"/>
        <c:auto val="1"/>
        <c:lblAlgn val="ctr"/>
        <c:lblOffset val="100"/>
        <c:tickLblSkip val="1"/>
        <c:tickMarkSkip val="1"/>
      </c:catAx>
      <c:valAx>
        <c:axId val="847585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7567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922204213938432"/>
          <c:y val="1.6340023970992063E-2"/>
          <c:w val="0.52998379254457695"/>
          <c:h val="0.222222930226208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4296E-2"/>
          <c:y val="2.5555555555555581E-2"/>
          <c:w val="0.91219657043408664"/>
          <c:h val="0.8700028320404833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Annual'!$C$21</c:f>
              <c:numCache>
                <c:formatCode>0.00</c:formatCode>
                <c:ptCount val="1"/>
                <c:pt idx="0">
                  <c:v>7.6493725385401445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Annual'!$D$21</c:f>
              <c:numCache>
                <c:formatCode>0.00</c:formatCode>
                <c:ptCount val="1"/>
                <c:pt idx="0">
                  <c:v>13.442272789488886</c:v>
                </c:pt>
              </c:numCache>
            </c:numRef>
          </c:val>
          <c:shape val="cylinder"/>
        </c:ser>
        <c:shape val="box"/>
        <c:axId val="84767488"/>
        <c:axId val="84769024"/>
        <c:axId val="0"/>
      </c:bar3DChart>
      <c:catAx>
        <c:axId val="8476748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769024"/>
        <c:crosses val="autoZero"/>
        <c:auto val="1"/>
        <c:lblAlgn val="ctr"/>
        <c:lblOffset val="100"/>
        <c:tickLblSkip val="1"/>
        <c:tickMarkSkip val="1"/>
      </c:catAx>
      <c:valAx>
        <c:axId val="847690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76748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389E-2"/>
          <c:y val="1.6666823832649665E-2"/>
          <c:w val="0.66218604885927823"/>
          <c:h val="0.100000314331965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833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Annual'!$F$21</c:f>
              <c:numCache>
                <c:formatCode>0.00</c:formatCode>
                <c:ptCount val="1"/>
                <c:pt idx="0">
                  <c:v>4.2086098997885495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Annual'!$G$21</c:f>
              <c:numCache>
                <c:formatCode>0.00</c:formatCode>
                <c:ptCount val="1"/>
                <c:pt idx="0">
                  <c:v>9.472753097398158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Annual'!$H$21</c:f>
              <c:numCache>
                <c:formatCode>0.00</c:formatCode>
                <c:ptCount val="1"/>
                <c:pt idx="0">
                  <c:v>14.799347649794207</c:v>
                </c:pt>
              </c:numCache>
            </c:numRef>
          </c:val>
          <c:shape val="cylinder"/>
        </c:ser>
        <c:shape val="box"/>
        <c:axId val="84802944"/>
        <c:axId val="84808832"/>
        <c:axId val="0"/>
      </c:bar3DChart>
      <c:catAx>
        <c:axId val="8480294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808832"/>
        <c:crosses val="autoZero"/>
        <c:auto val="1"/>
        <c:lblAlgn val="ctr"/>
        <c:lblOffset val="100"/>
        <c:tickLblSkip val="1"/>
        <c:tickMarkSkip val="1"/>
      </c:catAx>
      <c:valAx>
        <c:axId val="848088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80294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288E-2"/>
          <c:w val="0.65000072083073734"/>
          <c:h val="0.100000320081941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8328"/>
          <c:h val="0.87043330570185951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Annual'!$J$21</c:f>
              <c:numCache>
                <c:formatCode>0.00</c:formatCode>
                <c:ptCount val="1"/>
                <c:pt idx="0">
                  <c:v>13.227027804471426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Annual'!$K$21</c:f>
              <c:numCache>
                <c:formatCode>0.00</c:formatCode>
                <c:ptCount val="1"/>
                <c:pt idx="0">
                  <c:v>11.852738451816908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Annual'!$L$21</c:f>
              <c:numCache>
                <c:formatCode>0.00</c:formatCode>
                <c:ptCount val="1"/>
                <c:pt idx="0">
                  <c:v>11.820214336787195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Annual'!$M$21</c:f>
              <c:numCache>
                <c:formatCode>0.00</c:formatCode>
                <c:ptCount val="1"/>
                <c:pt idx="0">
                  <c:v>12.671581389805816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Annual'!$N$21</c:f>
              <c:numCache>
                <c:formatCode>0.00</c:formatCode>
                <c:ptCount val="1"/>
                <c:pt idx="0">
                  <c:v>11.372227146596599</c:v>
                </c:pt>
              </c:numCache>
            </c:numRef>
          </c:val>
          <c:shape val="cylinder"/>
        </c:ser>
        <c:shape val="box"/>
        <c:axId val="84852736"/>
        <c:axId val="84854272"/>
        <c:axId val="0"/>
      </c:bar3DChart>
      <c:catAx>
        <c:axId val="8485273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854272"/>
        <c:crosses val="autoZero"/>
        <c:auto val="1"/>
        <c:lblAlgn val="ctr"/>
        <c:lblOffset val="100"/>
        <c:tickLblSkip val="1"/>
        <c:tickMarkSkip val="1"/>
      </c:catAx>
      <c:valAx>
        <c:axId val="8485427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85273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50974060060674264"/>
          <c:y val="1.6611290640693041E-2"/>
          <c:w val="0.46266267852882031"/>
          <c:h val="0.239203192086540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Annualised'!$B$3:$B$75</c:f>
              <c:numCache>
                <c:formatCode>0.00</c:formatCode>
                <c:ptCount val="29"/>
                <c:pt idx="0">
                  <c:v>47.039106015585737</c:v>
                </c:pt>
                <c:pt idx="1">
                  <c:v>48.061308095051544</c:v>
                </c:pt>
                <c:pt idx="2">
                  <c:v>-0.17419134860345822</c:v>
                </c:pt>
                <c:pt idx="3">
                  <c:v>1.8105609216670229</c:v>
                </c:pt>
                <c:pt idx="4">
                  <c:v>2.5406082768773008</c:v>
                </c:pt>
                <c:pt idx="5">
                  <c:v>19.489979342582327</c:v>
                </c:pt>
                <c:pt idx="6">
                  <c:v>24.331136490098562</c:v>
                </c:pt>
                <c:pt idx="7">
                  <c:v>1.2949789904262285</c:v>
                </c:pt>
                <c:pt idx="8">
                  <c:v>10.798199459211496</c:v>
                </c:pt>
                <c:pt idx="9">
                  <c:v>9.3179488936649175</c:v>
                </c:pt>
                <c:pt idx="10">
                  <c:v>-14.06764368426666</c:v>
                </c:pt>
                <c:pt idx="11">
                  <c:v>-3.5572999986344582</c:v>
                </c:pt>
                <c:pt idx="12">
                  <c:v>-1.4803602803092055</c:v>
                </c:pt>
                <c:pt idx="13">
                  <c:v>8.485707695551941</c:v>
                </c:pt>
                <c:pt idx="14">
                  <c:v>-6.8925901881853893</c:v>
                </c:pt>
                <c:pt idx="15">
                  <c:v>-5.4432284982907326</c:v>
                </c:pt>
                <c:pt idx="16">
                  <c:v>0.14567935332668547</c:v>
                </c:pt>
                <c:pt idx="17">
                  <c:v>-7.8296833858679253</c:v>
                </c:pt>
                <c:pt idx="18">
                  <c:v>25.711193789295045</c:v>
                </c:pt>
                <c:pt idx="19">
                  <c:v>31.224554671417216</c:v>
                </c:pt>
                <c:pt idx="20">
                  <c:v>0.23755394805863253</c:v>
                </c:pt>
                <c:pt idx="21">
                  <c:v>16.769788225970366</c:v>
                </c:pt>
                <c:pt idx="22">
                  <c:v>-8.0799175004367108</c:v>
                </c:pt>
                <c:pt idx="23">
                  <c:v>-13.828833563581219</c:v>
                </c:pt>
                <c:pt idx="24">
                  <c:v>2.7472556425325036</c:v>
                </c:pt>
                <c:pt idx="25">
                  <c:v>4.6256708215258344</c:v>
                </c:pt>
                <c:pt idx="26">
                  <c:v>-7.3884125675368635</c:v>
                </c:pt>
                <c:pt idx="27">
                  <c:v>-8.1678871517318292</c:v>
                </c:pt>
                <c:pt idx="28">
                  <c:v>4.1887733799764302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Annualised'!$E$3:$E$75</c:f>
              <c:numCache>
                <c:formatCode>0.00</c:formatCode>
                <c:ptCount val="29"/>
                <c:pt idx="0">
                  <c:v>15.982671817289937</c:v>
                </c:pt>
                <c:pt idx="1">
                  <c:v>7.6461760737280411</c:v>
                </c:pt>
                <c:pt idx="2">
                  <c:v>4.5216603579218635</c:v>
                </c:pt>
                <c:pt idx="3">
                  <c:v>7.7338544731081109</c:v>
                </c:pt>
                <c:pt idx="4">
                  <c:v>7.8057107811781838</c:v>
                </c:pt>
                <c:pt idx="5">
                  <c:v>16.031546543756924</c:v>
                </c:pt>
                <c:pt idx="6">
                  <c:v>18.17377589902059</c:v>
                </c:pt>
                <c:pt idx="7">
                  <c:v>5.3754100924711201</c:v>
                </c:pt>
                <c:pt idx="8">
                  <c:v>5.3397739357108165</c:v>
                </c:pt>
                <c:pt idx="9">
                  <c:v>-1.9830938055301353</c:v>
                </c:pt>
                <c:pt idx="10">
                  <c:v>-4.1162009554198455</c:v>
                </c:pt>
                <c:pt idx="11">
                  <c:v>-3.2533153305317564</c:v>
                </c:pt>
                <c:pt idx="12">
                  <c:v>-1.0672124913512089</c:v>
                </c:pt>
                <c:pt idx="13">
                  <c:v>1.884387007575876</c:v>
                </c:pt>
                <c:pt idx="14">
                  <c:v>0.59866540316934447</c:v>
                </c:pt>
                <c:pt idx="15">
                  <c:v>-6.9860816381331832</c:v>
                </c:pt>
                <c:pt idx="16">
                  <c:v>-8.3472126202491861</c:v>
                </c:pt>
                <c:pt idx="17">
                  <c:v>-7.2301165078225509</c:v>
                </c:pt>
                <c:pt idx="18">
                  <c:v>-5.3522044544336076</c:v>
                </c:pt>
                <c:pt idx="19">
                  <c:v>-9.7370030955324598</c:v>
                </c:pt>
                <c:pt idx="20">
                  <c:v>0.38300777241816547</c:v>
                </c:pt>
                <c:pt idx="21">
                  <c:v>-3.1903980799701368</c:v>
                </c:pt>
                <c:pt idx="22">
                  <c:v>-4.2686317709009263</c:v>
                </c:pt>
                <c:pt idx="23">
                  <c:v>-8.9818114051107756</c:v>
                </c:pt>
                <c:pt idx="24">
                  <c:v>-7.0024289740017913</c:v>
                </c:pt>
                <c:pt idx="25">
                  <c:v>-2.338328425603438</c:v>
                </c:pt>
                <c:pt idx="26">
                  <c:v>-0.43969021172196415</c:v>
                </c:pt>
                <c:pt idx="27">
                  <c:v>1.3091252745994248</c:v>
                </c:pt>
                <c:pt idx="28">
                  <c:v>5.8408133461068736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Annualised'!$I$3:$I$75</c:f>
              <c:numCache>
                <c:formatCode>0.00</c:formatCode>
                <c:ptCount val="29"/>
                <c:pt idx="0">
                  <c:v>15.939516687970945</c:v>
                </c:pt>
                <c:pt idx="1">
                  <c:v>14.452021488049949</c:v>
                </c:pt>
                <c:pt idx="2">
                  <c:v>13.870181269098403</c:v>
                </c:pt>
                <c:pt idx="3">
                  <c:v>14.115310825967137</c:v>
                </c:pt>
                <c:pt idx="4">
                  <c:v>13.506404625459153</c:v>
                </c:pt>
                <c:pt idx="5">
                  <c:v>15.764681104414228</c:v>
                </c:pt>
                <c:pt idx="6">
                  <c:v>10.0756959586921</c:v>
                </c:pt>
                <c:pt idx="7">
                  <c:v>12.072194328695025</c:v>
                </c:pt>
                <c:pt idx="8">
                  <c:v>11.324431535065118</c:v>
                </c:pt>
                <c:pt idx="9">
                  <c:v>10.177183399034144</c:v>
                </c:pt>
                <c:pt idx="10">
                  <c:v>8.5174028738504983</c:v>
                </c:pt>
                <c:pt idx="11">
                  <c:v>8.1667828700389258</c:v>
                </c:pt>
                <c:pt idx="12">
                  <c:v>10.466552627411133</c:v>
                </c:pt>
                <c:pt idx="13">
                  <c:v>14.935708432921334</c:v>
                </c:pt>
                <c:pt idx="14">
                  <c:v>13.356138622996786</c:v>
                </c:pt>
                <c:pt idx="15">
                  <c:v>17.472363910930255</c:v>
                </c:pt>
                <c:pt idx="16">
                  <c:v>8.4216673567485323</c:v>
                </c:pt>
                <c:pt idx="17">
                  <c:v>7.8535246316805054</c:v>
                </c:pt>
                <c:pt idx="18">
                  <c:v>9.9568334527513187</c:v>
                </c:pt>
                <c:pt idx="19">
                  <c:v>8.941391571795986</c:v>
                </c:pt>
                <c:pt idx="20">
                  <c:v>10.282272970441685</c:v>
                </c:pt>
                <c:pt idx="21">
                  <c:v>9.3586050784525998</c:v>
                </c:pt>
                <c:pt idx="22">
                  <c:v>9.3244833989054818</c:v>
                </c:pt>
                <c:pt idx="23">
                  <c:v>8.6978322403907562</c:v>
                </c:pt>
                <c:pt idx="24">
                  <c:v>10.287897459364045</c:v>
                </c:pt>
                <c:pt idx="25">
                  <c:v>9.5073712189049413</c:v>
                </c:pt>
                <c:pt idx="26">
                  <c:v>9.4140200645145011</c:v>
                </c:pt>
                <c:pt idx="27">
                  <c:v>6.5946542585728531</c:v>
                </c:pt>
                <c:pt idx="28">
                  <c:v>8.7400742291247102</c:v>
                </c:pt>
              </c:numCache>
            </c:numRef>
          </c:val>
        </c:ser>
        <c:marker val="1"/>
        <c:axId val="84893696"/>
        <c:axId val="84895232"/>
      </c:lineChart>
      <c:catAx>
        <c:axId val="848936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895232"/>
        <c:crosses val="autoZero"/>
        <c:auto val="1"/>
        <c:lblAlgn val="ctr"/>
        <c:lblOffset val="100"/>
        <c:tickLblSkip val="4"/>
        <c:tickMarkSkip val="1"/>
      </c:catAx>
      <c:valAx>
        <c:axId val="848952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8936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20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33" r="0.75000000000000733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829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Annualised'!$A$76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Annualised'!$B$76</c:f>
              <c:numCache>
                <c:formatCode>0.00</c:formatCode>
                <c:ptCount val="1"/>
                <c:pt idx="0">
                  <c:v>8.8360178716055948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Annualised'!$E$76</c:f>
              <c:numCache>
                <c:formatCode>0.00</c:formatCode>
                <c:ptCount val="1"/>
                <c:pt idx="0">
                  <c:v>6.3580418752328294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Annualised'!$I$76</c:f>
              <c:numCache>
                <c:formatCode>0.00</c:formatCode>
                <c:ptCount val="1"/>
                <c:pt idx="0">
                  <c:v>12.173792499925929</c:v>
                </c:pt>
              </c:numCache>
            </c:numRef>
          </c:val>
          <c:shape val="cylinder"/>
        </c:ser>
        <c:shape val="box"/>
        <c:axId val="84907520"/>
        <c:axId val="84909056"/>
        <c:axId val="0"/>
      </c:bar3DChart>
      <c:catAx>
        <c:axId val="8490752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909056"/>
        <c:crosses val="autoZero"/>
        <c:auto val="1"/>
        <c:lblAlgn val="ctr"/>
        <c:lblOffset val="100"/>
        <c:tickLblSkip val="1"/>
        <c:tickMarkSkip val="1"/>
      </c:catAx>
      <c:valAx>
        <c:axId val="849090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907520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488E-2"/>
          <c:w val="0.83876223415998263"/>
          <c:h val="0.1003343820923018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33" r="0.75000000000000733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7408519811312512E-2"/>
          <c:y val="2.9351670407715288E-2"/>
          <c:w val="0.92259148018868775"/>
          <c:h val="0.93573425493759654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Annualised'!$C$3:$C$75</c:f>
              <c:numCache>
                <c:formatCode>0.00</c:formatCode>
                <c:ptCount val="29"/>
                <c:pt idx="0">
                  <c:v>46.081591264750251</c:v>
                </c:pt>
                <c:pt idx="1">
                  <c:v>52.152744540521368</c:v>
                </c:pt>
                <c:pt idx="2">
                  <c:v>-1.5898850592921934</c:v>
                </c:pt>
                <c:pt idx="3">
                  <c:v>-4.2503344543333368</c:v>
                </c:pt>
                <c:pt idx="4">
                  <c:v>-1.9870959375988828</c:v>
                </c:pt>
                <c:pt idx="5">
                  <c:v>16.992903134945646</c:v>
                </c:pt>
                <c:pt idx="6">
                  <c:v>21.110484475964213</c:v>
                </c:pt>
                <c:pt idx="7">
                  <c:v>-11.341928601082889</c:v>
                </c:pt>
                <c:pt idx="8">
                  <c:v>15.650552413350043</c:v>
                </c:pt>
                <c:pt idx="9">
                  <c:v>13.139776157349974</c:v>
                </c:pt>
                <c:pt idx="10">
                  <c:v>-16.177108433954597</c:v>
                </c:pt>
                <c:pt idx="11">
                  <c:v>-3.976145024727177</c:v>
                </c:pt>
                <c:pt idx="12">
                  <c:v>-1.1422657535138272</c:v>
                </c:pt>
                <c:pt idx="13">
                  <c:v>7.3498490660152447</c:v>
                </c:pt>
                <c:pt idx="14">
                  <c:v>-16.458898289473645</c:v>
                </c:pt>
                <c:pt idx="15">
                  <c:v>-36.924342401339963</c:v>
                </c:pt>
                <c:pt idx="16">
                  <c:v>-15.311292498147397</c:v>
                </c:pt>
                <c:pt idx="17">
                  <c:v>-12.739206157523098</c:v>
                </c:pt>
                <c:pt idx="18">
                  <c:v>29.545805181014007</c:v>
                </c:pt>
                <c:pt idx="19">
                  <c:v>60.661911855645712</c:v>
                </c:pt>
                <c:pt idx="20">
                  <c:v>-0.39234273637408318</c:v>
                </c:pt>
                <c:pt idx="21">
                  <c:v>22.393557746509568</c:v>
                </c:pt>
                <c:pt idx="22">
                  <c:v>-7.6436167333736265</c:v>
                </c:pt>
                <c:pt idx="23">
                  <c:v>-9.7550402660032418</c:v>
                </c:pt>
                <c:pt idx="24">
                  <c:v>4.0892032999471422</c:v>
                </c:pt>
                <c:pt idx="25">
                  <c:v>7.5599744563727702</c:v>
                </c:pt>
                <c:pt idx="26">
                  <c:v>-11.004542020200278</c:v>
                </c:pt>
                <c:pt idx="27">
                  <c:v>-27.842255575135194</c:v>
                </c:pt>
                <c:pt idx="28">
                  <c:v>3.2483812376179406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Annualised'!$D$3:$D$75</c:f>
              <c:numCache>
                <c:formatCode>0.00</c:formatCode>
                <c:ptCount val="29"/>
                <c:pt idx="0">
                  <c:v>49.808262708849092</c:v>
                </c:pt>
                <c:pt idx="1">
                  <c:v>31.064345771807496</c:v>
                </c:pt>
                <c:pt idx="2">
                  <c:v>5.273320377783886</c:v>
                </c:pt>
                <c:pt idx="3">
                  <c:v>14.227659601861319</c:v>
                </c:pt>
                <c:pt idx="4">
                  <c:v>15.30910674827286</c:v>
                </c:pt>
                <c:pt idx="5">
                  <c:v>31.532642128358194</c:v>
                </c:pt>
                <c:pt idx="6">
                  <c:v>35.916084568657908</c:v>
                </c:pt>
                <c:pt idx="7">
                  <c:v>22.996498418380273</c:v>
                </c:pt>
                <c:pt idx="8">
                  <c:v>-0.83324936096708413</c:v>
                </c:pt>
                <c:pt idx="9">
                  <c:v>-7.0761577970240896</c:v>
                </c:pt>
                <c:pt idx="10">
                  <c:v>-7.3062932120357376</c:v>
                </c:pt>
                <c:pt idx="11">
                  <c:v>-3.0388245133625968</c:v>
                </c:pt>
                <c:pt idx="12">
                  <c:v>-2.4255112830792598</c:v>
                </c:pt>
                <c:pt idx="13">
                  <c:v>14.418090143144019</c:v>
                </c:pt>
                <c:pt idx="14">
                  <c:v>20.835370397890131</c:v>
                </c:pt>
                <c:pt idx="15">
                  <c:v>33.149565410112224</c:v>
                </c:pt>
                <c:pt idx="16">
                  <c:v>43.924276760920513</c:v>
                </c:pt>
                <c:pt idx="17">
                  <c:v>16.227838081393219</c:v>
                </c:pt>
                <c:pt idx="18">
                  <c:v>18.026951628479441</c:v>
                </c:pt>
                <c:pt idx="19">
                  <c:v>14.129244662475438</c:v>
                </c:pt>
                <c:pt idx="20">
                  <c:v>1.2873337167451955</c:v>
                </c:pt>
                <c:pt idx="21">
                  <c:v>-3.9196222857898464</c:v>
                </c:pt>
                <c:pt idx="22">
                  <c:v>-9.0395563587853687</c:v>
                </c:pt>
                <c:pt idx="23">
                  <c:v>-17.159208582820646</c:v>
                </c:pt>
                <c:pt idx="24">
                  <c:v>0.54786668734022981</c:v>
                </c:pt>
                <c:pt idx="25">
                  <c:v>-9.1258114140835644</c:v>
                </c:pt>
                <c:pt idx="26">
                  <c:v>0.68728721684034977</c:v>
                </c:pt>
                <c:pt idx="27">
                  <c:v>9.3537090297495329</c:v>
                </c:pt>
                <c:pt idx="28">
                  <c:v>5.7843155193399189</c:v>
                </c:pt>
              </c:numCache>
            </c:numRef>
          </c:val>
        </c:ser>
        <c:marker val="1"/>
        <c:axId val="84987904"/>
        <c:axId val="84989440"/>
      </c:lineChart>
      <c:catAx>
        <c:axId val="849879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989440"/>
        <c:crosses val="autoZero"/>
        <c:auto val="1"/>
        <c:lblAlgn val="ctr"/>
        <c:lblOffset val="100"/>
        <c:tickLblSkip val="4"/>
        <c:tickMarkSkip val="4"/>
      </c:catAx>
      <c:valAx>
        <c:axId val="849894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9879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8024"/>
          <c:h val="0.106667117254120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33" r="0.75000000000000733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Annualised'!$F$3:$F$75</c:f>
              <c:numCache>
                <c:formatCode>0.00</c:formatCode>
                <c:ptCount val="29"/>
                <c:pt idx="0">
                  <c:v>15.118026047991256</c:v>
                </c:pt>
                <c:pt idx="1">
                  <c:v>5.822036167860337</c:v>
                </c:pt>
                <c:pt idx="2">
                  <c:v>2.5069634952003028</c:v>
                </c:pt>
                <c:pt idx="3">
                  <c:v>8.597942090867889</c:v>
                </c:pt>
                <c:pt idx="4">
                  <c:v>6.4013992502471808</c:v>
                </c:pt>
                <c:pt idx="5">
                  <c:v>15.741178132473571</c:v>
                </c:pt>
                <c:pt idx="6">
                  <c:v>15.757405526749462</c:v>
                </c:pt>
                <c:pt idx="7">
                  <c:v>1.289719365186395</c:v>
                </c:pt>
                <c:pt idx="8">
                  <c:v>-4.6023269183303945</c:v>
                </c:pt>
                <c:pt idx="9">
                  <c:v>-14.493953857352777</c:v>
                </c:pt>
                <c:pt idx="10">
                  <c:v>-15.11754316694012</c:v>
                </c:pt>
                <c:pt idx="11">
                  <c:v>-10.378412191026007</c:v>
                </c:pt>
                <c:pt idx="12">
                  <c:v>-4.1943945518160035</c:v>
                </c:pt>
                <c:pt idx="13">
                  <c:v>0.38964182734198521</c:v>
                </c:pt>
                <c:pt idx="14">
                  <c:v>5.8603258785897588E-2</c:v>
                </c:pt>
                <c:pt idx="15">
                  <c:v>-10.224205451669</c:v>
                </c:pt>
                <c:pt idx="16">
                  <c:v>-14.274591125207134</c:v>
                </c:pt>
                <c:pt idx="17">
                  <c:v>-17.12524589659122</c:v>
                </c:pt>
                <c:pt idx="18">
                  <c:v>-13.79483946853323</c:v>
                </c:pt>
                <c:pt idx="19">
                  <c:v>-20.478361659205461</c:v>
                </c:pt>
                <c:pt idx="20">
                  <c:v>-7.2878024453977783</c:v>
                </c:pt>
                <c:pt idx="21">
                  <c:v>-12.877215530750908</c:v>
                </c:pt>
                <c:pt idx="22">
                  <c:v>-13.795925531815758</c:v>
                </c:pt>
                <c:pt idx="23">
                  <c:v>-21.085058953947264</c:v>
                </c:pt>
                <c:pt idx="24">
                  <c:v>-15.683367931526909</c:v>
                </c:pt>
                <c:pt idx="25">
                  <c:v>-11.829269607229968</c:v>
                </c:pt>
                <c:pt idx="26">
                  <c:v>-9.2901159596425202</c:v>
                </c:pt>
                <c:pt idx="27">
                  <c:v>-6.4807308357700739</c:v>
                </c:pt>
                <c:pt idx="28">
                  <c:v>1.6631064166109524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Annualised'!$G$3:$G$75</c:f>
              <c:numCache>
                <c:formatCode>0.00</c:formatCode>
                <c:ptCount val="29"/>
                <c:pt idx="0">
                  <c:v>19.506715900897316</c:v>
                </c:pt>
                <c:pt idx="1">
                  <c:v>16.87751209653851</c:v>
                </c:pt>
                <c:pt idx="2">
                  <c:v>14.951607325258212</c:v>
                </c:pt>
                <c:pt idx="3">
                  <c:v>5.0059714221475611</c:v>
                </c:pt>
                <c:pt idx="4">
                  <c:v>3.9579230774928633</c:v>
                </c:pt>
                <c:pt idx="5">
                  <c:v>5.6518856052745505</c:v>
                </c:pt>
                <c:pt idx="6">
                  <c:v>7.6970489731548231</c:v>
                </c:pt>
                <c:pt idx="7">
                  <c:v>1.0148454461423522</c:v>
                </c:pt>
                <c:pt idx="8">
                  <c:v>37.38512038284081</c:v>
                </c:pt>
                <c:pt idx="9">
                  <c:v>40.063873016080144</c:v>
                </c:pt>
                <c:pt idx="10">
                  <c:v>47.795757448999396</c:v>
                </c:pt>
                <c:pt idx="11">
                  <c:v>46.433144234152572</c:v>
                </c:pt>
                <c:pt idx="12">
                  <c:v>4.6485256147232583</c:v>
                </c:pt>
                <c:pt idx="13">
                  <c:v>3.7256869318594856</c:v>
                </c:pt>
                <c:pt idx="14">
                  <c:v>-1.7438015224715258</c:v>
                </c:pt>
                <c:pt idx="15">
                  <c:v>-2.7450083554309783</c:v>
                </c:pt>
                <c:pt idx="16">
                  <c:v>7.1326828449273352</c:v>
                </c:pt>
                <c:pt idx="17">
                  <c:v>18.801784989790253</c:v>
                </c:pt>
                <c:pt idx="18">
                  <c:v>17.198267078162292</c:v>
                </c:pt>
                <c:pt idx="19">
                  <c:v>16.2440255122888</c:v>
                </c:pt>
                <c:pt idx="20">
                  <c:v>19.805904127070313</c:v>
                </c:pt>
                <c:pt idx="21">
                  <c:v>17.622616117547793</c:v>
                </c:pt>
                <c:pt idx="22">
                  <c:v>16.154707415554398</c:v>
                </c:pt>
                <c:pt idx="23">
                  <c:v>18.786357587447892</c:v>
                </c:pt>
                <c:pt idx="24">
                  <c:v>9.0071693425427402</c:v>
                </c:pt>
                <c:pt idx="25">
                  <c:v>9.4451425461662346</c:v>
                </c:pt>
                <c:pt idx="26">
                  <c:v>9.173087619231616</c:v>
                </c:pt>
                <c:pt idx="27">
                  <c:v>8.4475724928426796</c:v>
                </c:pt>
                <c:pt idx="28">
                  <c:v>7.8416921387941043</c:v>
                </c:pt>
              </c:numCache>
            </c:numRef>
          </c:val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Annualised'!$H$3:$H$75</c:f>
              <c:numCache>
                <c:formatCode>0.00</c:formatCode>
                <c:ptCount val="29"/>
                <c:pt idx="0">
                  <c:v>19.396819123447262</c:v>
                </c:pt>
                <c:pt idx="1">
                  <c:v>11.535595723654165</c:v>
                </c:pt>
                <c:pt idx="2">
                  <c:v>9.0437103084715744</c:v>
                </c:pt>
                <c:pt idx="3">
                  <c:v>2.896882564958343</c:v>
                </c:pt>
                <c:pt idx="4">
                  <c:v>22.091764958130913</c:v>
                </c:pt>
                <c:pt idx="5">
                  <c:v>31.168343336642977</c:v>
                </c:pt>
                <c:pt idx="6">
                  <c:v>51.987983405135388</c:v>
                </c:pt>
                <c:pt idx="7">
                  <c:v>50.645106220841427</c:v>
                </c:pt>
                <c:pt idx="8">
                  <c:v>44.754050162833771</c:v>
                </c:pt>
                <c:pt idx="9">
                  <c:v>41.116708504289498</c:v>
                </c:pt>
                <c:pt idx="10">
                  <c:v>16.080709124854707</c:v>
                </c:pt>
                <c:pt idx="11">
                  <c:v>3.9472951506905773</c:v>
                </c:pt>
                <c:pt idx="12">
                  <c:v>8.0934175365284347</c:v>
                </c:pt>
                <c:pt idx="13">
                  <c:v>6.2218097399684984</c:v>
                </c:pt>
                <c:pt idx="14">
                  <c:v>5.8819245160547116</c:v>
                </c:pt>
                <c:pt idx="15">
                  <c:v>6.6382753184503498</c:v>
                </c:pt>
                <c:pt idx="16">
                  <c:v>2.8870608029804194</c:v>
                </c:pt>
                <c:pt idx="17">
                  <c:v>6.0998795053365056</c:v>
                </c:pt>
                <c:pt idx="18">
                  <c:v>6.1909132979228181</c:v>
                </c:pt>
                <c:pt idx="19">
                  <c:v>14.945376065180321</c:v>
                </c:pt>
                <c:pt idx="20">
                  <c:v>9.856998857603644</c:v>
                </c:pt>
                <c:pt idx="21">
                  <c:v>3.7054250464762788</c:v>
                </c:pt>
                <c:pt idx="22">
                  <c:v>4.2141474951623268</c:v>
                </c:pt>
                <c:pt idx="23">
                  <c:v>2.206973293768554</c:v>
                </c:pt>
                <c:pt idx="24">
                  <c:v>2.894453205381514</c:v>
                </c:pt>
                <c:pt idx="25">
                  <c:v>7.4285326271474013</c:v>
                </c:pt>
                <c:pt idx="26">
                  <c:v>12.186232033560275</c:v>
                </c:pt>
                <c:pt idx="27">
                  <c:v>12.592995826528744</c:v>
                </c:pt>
                <c:pt idx="28">
                  <c:v>13.301907989395151</c:v>
                </c:pt>
              </c:numCache>
            </c:numRef>
          </c:val>
        </c:ser>
        <c:marker val="1"/>
        <c:axId val="85011072"/>
        <c:axId val="85021056"/>
      </c:lineChart>
      <c:catAx>
        <c:axId val="850110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5021056"/>
        <c:crosses val="autoZero"/>
        <c:auto val="1"/>
        <c:lblAlgn val="ctr"/>
        <c:lblOffset val="100"/>
        <c:tickLblSkip val="4"/>
        <c:tickMarkSkip val="1"/>
      </c:catAx>
      <c:valAx>
        <c:axId val="850210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50110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3879E-2"/>
          <c:w val="0.26997254930290104"/>
          <c:h val="0.117684244693294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33" r="0.75000000000000733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Annualised'!$J$3:$J$75</c:f>
              <c:numCache>
                <c:formatCode>0.00</c:formatCode>
                <c:ptCount val="29"/>
                <c:pt idx="0">
                  <c:v>14.401623728854428</c:v>
                </c:pt>
                <c:pt idx="1">
                  <c:v>14.474088826359338</c:v>
                </c:pt>
                <c:pt idx="2">
                  <c:v>12.676675621595223</c:v>
                </c:pt>
                <c:pt idx="3">
                  <c:v>12.759666544205755</c:v>
                </c:pt>
                <c:pt idx="4">
                  <c:v>16.130213714705643</c:v>
                </c:pt>
                <c:pt idx="5">
                  <c:v>18.018784652780802</c:v>
                </c:pt>
                <c:pt idx="6">
                  <c:v>15.225086733031212</c:v>
                </c:pt>
                <c:pt idx="7">
                  <c:v>14.277348022180192</c:v>
                </c:pt>
                <c:pt idx="8">
                  <c:v>14.970962547368652</c:v>
                </c:pt>
                <c:pt idx="9">
                  <c:v>14.345744472845398</c:v>
                </c:pt>
                <c:pt idx="10">
                  <c:v>9.5344845224964523</c:v>
                </c:pt>
                <c:pt idx="11">
                  <c:v>12.463970877060451</c:v>
                </c:pt>
                <c:pt idx="12">
                  <c:v>21.068322666346528</c:v>
                </c:pt>
                <c:pt idx="13">
                  <c:v>31.700135653322203</c:v>
                </c:pt>
                <c:pt idx="14">
                  <c:v>25.838936260061292</c:v>
                </c:pt>
                <c:pt idx="15">
                  <c:v>32.937219901202198</c:v>
                </c:pt>
                <c:pt idx="16">
                  <c:v>11.196704643688427</c:v>
                </c:pt>
                <c:pt idx="17">
                  <c:v>10.39202446595066</c:v>
                </c:pt>
                <c:pt idx="18">
                  <c:v>14.051844591024787</c:v>
                </c:pt>
                <c:pt idx="19">
                  <c:v>13.911052060185069</c:v>
                </c:pt>
                <c:pt idx="20">
                  <c:v>15.937281834226964</c:v>
                </c:pt>
                <c:pt idx="21">
                  <c:v>15.288185489791786</c:v>
                </c:pt>
                <c:pt idx="22">
                  <c:v>15.257424198264214</c:v>
                </c:pt>
                <c:pt idx="23">
                  <c:v>14.222224105277876</c:v>
                </c:pt>
                <c:pt idx="24">
                  <c:v>14.129811697145245</c:v>
                </c:pt>
                <c:pt idx="25">
                  <c:v>12.175155134148845</c:v>
                </c:pt>
                <c:pt idx="26">
                  <c:v>14.001264639116501</c:v>
                </c:pt>
                <c:pt idx="27">
                  <c:v>10.207777027217446</c:v>
                </c:pt>
                <c:pt idx="28">
                  <c:v>11.13744407250935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Annualised'!$K$3:$K$75</c:f>
              <c:numCache>
                <c:formatCode>0.00</c:formatCode>
                <c:ptCount val="29"/>
                <c:pt idx="0">
                  <c:v>6.4920702637021144</c:v>
                </c:pt>
                <c:pt idx="1">
                  <c:v>7.9726797906413669</c:v>
                </c:pt>
                <c:pt idx="2">
                  <c:v>8.3762020654572247</c:v>
                </c:pt>
                <c:pt idx="3">
                  <c:v>6.4355749847386621</c:v>
                </c:pt>
                <c:pt idx="4">
                  <c:v>20.743494373231439</c:v>
                </c:pt>
                <c:pt idx="5">
                  <c:v>22.888677519113294</c:v>
                </c:pt>
                <c:pt idx="6">
                  <c:v>15.595974676085319</c:v>
                </c:pt>
                <c:pt idx="7">
                  <c:v>24.020861586921729</c:v>
                </c:pt>
                <c:pt idx="8">
                  <c:v>9.6352554585811294</c:v>
                </c:pt>
                <c:pt idx="9">
                  <c:v>5.9538463399225421</c:v>
                </c:pt>
                <c:pt idx="10">
                  <c:v>5.30242266608448</c:v>
                </c:pt>
                <c:pt idx="11">
                  <c:v>0.98631649881347105</c:v>
                </c:pt>
                <c:pt idx="12">
                  <c:v>6.5955653376024266</c:v>
                </c:pt>
                <c:pt idx="13">
                  <c:v>10.942088093702166</c:v>
                </c:pt>
                <c:pt idx="14">
                  <c:v>11.626035376683676</c:v>
                </c:pt>
                <c:pt idx="15">
                  <c:v>15.42292597731606</c:v>
                </c:pt>
                <c:pt idx="16">
                  <c:v>12.485917415771171</c:v>
                </c:pt>
                <c:pt idx="17">
                  <c:v>11.315278050080119</c:v>
                </c:pt>
                <c:pt idx="18">
                  <c:v>11.578098384591497</c:v>
                </c:pt>
                <c:pt idx="19">
                  <c:v>6.5452515590181672</c:v>
                </c:pt>
                <c:pt idx="20">
                  <c:v>6.551274690794588</c:v>
                </c:pt>
                <c:pt idx="21">
                  <c:v>3.5152720821269114</c:v>
                </c:pt>
                <c:pt idx="22">
                  <c:v>2.61694281294564</c:v>
                </c:pt>
                <c:pt idx="23">
                  <c:v>1.0455602779904838</c:v>
                </c:pt>
                <c:pt idx="24">
                  <c:v>3.6956612806238271</c:v>
                </c:pt>
                <c:pt idx="25">
                  <c:v>1.8231275310736206</c:v>
                </c:pt>
                <c:pt idx="26">
                  <c:v>2.9410597691124227</c:v>
                </c:pt>
                <c:pt idx="27">
                  <c:v>3.8480683983225759</c:v>
                </c:pt>
                <c:pt idx="28">
                  <c:v>6.1914320756226049</c:v>
                </c:pt>
              </c:numCache>
            </c:numRef>
          </c:val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Annualised'!$L$3:$L$75</c:f>
              <c:numCache>
                <c:formatCode>0.00</c:formatCode>
                <c:ptCount val="29"/>
                <c:pt idx="0">
                  <c:v>24.770260741809558</c:v>
                </c:pt>
                <c:pt idx="1">
                  <c:v>18.746070520993207</c:v>
                </c:pt>
                <c:pt idx="2">
                  <c:v>18.049035249662595</c:v>
                </c:pt>
                <c:pt idx="3">
                  <c:v>23.670584134284564</c:v>
                </c:pt>
                <c:pt idx="4">
                  <c:v>8.7683591381612178</c:v>
                </c:pt>
                <c:pt idx="5">
                  <c:v>10.804264987530303</c:v>
                </c:pt>
                <c:pt idx="6">
                  <c:v>2.5385252901375526</c:v>
                </c:pt>
                <c:pt idx="7">
                  <c:v>2.3859648448923845</c:v>
                </c:pt>
                <c:pt idx="8">
                  <c:v>8.0221484538107912</c:v>
                </c:pt>
                <c:pt idx="9">
                  <c:v>8.3298119142095732</c:v>
                </c:pt>
                <c:pt idx="10">
                  <c:v>8.3876263963808739</c:v>
                </c:pt>
                <c:pt idx="11">
                  <c:v>8.6220321208041675</c:v>
                </c:pt>
                <c:pt idx="12">
                  <c:v>6.0413689323870816</c:v>
                </c:pt>
                <c:pt idx="13">
                  <c:v>7.1473910860681498</c:v>
                </c:pt>
                <c:pt idx="14">
                  <c:v>6.3473601593602051</c:v>
                </c:pt>
                <c:pt idx="15">
                  <c:v>8.7125193906875147</c:v>
                </c:pt>
                <c:pt idx="16">
                  <c:v>5.0430994453910181</c:v>
                </c:pt>
                <c:pt idx="17">
                  <c:v>5.4196229989093343</c:v>
                </c:pt>
                <c:pt idx="18">
                  <c:v>7.1007031374627845</c:v>
                </c:pt>
                <c:pt idx="19">
                  <c:v>6.331159250348958</c:v>
                </c:pt>
                <c:pt idx="20">
                  <c:v>7.9955323684995498</c:v>
                </c:pt>
                <c:pt idx="21">
                  <c:v>8.9594832451785411</c:v>
                </c:pt>
                <c:pt idx="22">
                  <c:v>10.049593349084553</c:v>
                </c:pt>
                <c:pt idx="23">
                  <c:v>10.015137858513015</c:v>
                </c:pt>
                <c:pt idx="24">
                  <c:v>12.189496355536997</c:v>
                </c:pt>
                <c:pt idx="25">
                  <c:v>13.890522840765545</c:v>
                </c:pt>
                <c:pt idx="26">
                  <c:v>11.839605027048638</c:v>
                </c:pt>
                <c:pt idx="27">
                  <c:v>5.2487844638248813</c:v>
                </c:pt>
                <c:pt idx="28">
                  <c:v>8.3348839883035755</c:v>
                </c:pt>
              </c:numCache>
            </c:numRef>
          </c:val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Annualised'!$M$3:$M$75</c:f>
              <c:numCache>
                <c:formatCode>0.00</c:formatCode>
                <c:ptCount val="29"/>
                <c:pt idx="0">
                  <c:v>11.415341237547619</c:v>
                </c:pt>
                <c:pt idx="1">
                  <c:v>16.657456562000704</c:v>
                </c:pt>
                <c:pt idx="2">
                  <c:v>14.885790767807606</c:v>
                </c:pt>
                <c:pt idx="3">
                  <c:v>0.2300977157049576</c:v>
                </c:pt>
                <c:pt idx="4">
                  <c:v>5.5127752109895249</c:v>
                </c:pt>
                <c:pt idx="5">
                  <c:v>8.0102041254567453</c:v>
                </c:pt>
                <c:pt idx="6">
                  <c:v>6.796088659395827</c:v>
                </c:pt>
                <c:pt idx="7">
                  <c:v>6.5291113867261084</c:v>
                </c:pt>
                <c:pt idx="8">
                  <c:v>19.102953977240876</c:v>
                </c:pt>
                <c:pt idx="9">
                  <c:v>22.276219715500574</c:v>
                </c:pt>
                <c:pt idx="10">
                  <c:v>21.247850085039531</c:v>
                </c:pt>
                <c:pt idx="11">
                  <c:v>24.864331846079228</c:v>
                </c:pt>
                <c:pt idx="12">
                  <c:v>14.000437890552517</c:v>
                </c:pt>
                <c:pt idx="13">
                  <c:v>16.052774633444365</c:v>
                </c:pt>
                <c:pt idx="14">
                  <c:v>14.866302207496885</c:v>
                </c:pt>
                <c:pt idx="15">
                  <c:v>17.127797413468141</c:v>
                </c:pt>
                <c:pt idx="16">
                  <c:v>-0.59430964232209016</c:v>
                </c:pt>
                <c:pt idx="17">
                  <c:v>-2.5715652906289157</c:v>
                </c:pt>
                <c:pt idx="18">
                  <c:v>3.4482009916030512</c:v>
                </c:pt>
                <c:pt idx="19">
                  <c:v>5.7449156225409785</c:v>
                </c:pt>
                <c:pt idx="20">
                  <c:v>13.354519923768343</c:v>
                </c:pt>
                <c:pt idx="21">
                  <c:v>8.7109494826101024</c:v>
                </c:pt>
                <c:pt idx="22">
                  <c:v>6.6091933898209776</c:v>
                </c:pt>
                <c:pt idx="23">
                  <c:v>6.3666521400328815</c:v>
                </c:pt>
                <c:pt idx="24">
                  <c:v>10.488051675823137</c:v>
                </c:pt>
                <c:pt idx="25">
                  <c:v>5.1517698403404593</c:v>
                </c:pt>
                <c:pt idx="26">
                  <c:v>2.0713424644558915</c:v>
                </c:pt>
                <c:pt idx="27">
                  <c:v>2.5869102173242347</c:v>
                </c:pt>
                <c:pt idx="28">
                  <c:v>7.1349900698367845</c:v>
                </c:pt>
              </c:numCache>
            </c:numRef>
          </c:val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Annualised'!$A$3:$A$75</c:f>
              <c:strCache>
                <c:ptCount val="29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  <c:pt idx="28">
                  <c:v>2014q1</c:v>
                </c:pt>
              </c:strCache>
            </c:strRef>
          </c:cat>
          <c:val>
            <c:numRef>
              <c:f>'Growth Rates Annualised'!$N$3:$N$75</c:f>
              <c:numCache>
                <c:formatCode>0.00</c:formatCode>
                <c:ptCount val="29"/>
                <c:pt idx="0">
                  <c:v>13.594023372355748</c:v>
                </c:pt>
                <c:pt idx="1">
                  <c:v>15.071154031683005</c:v>
                </c:pt>
                <c:pt idx="2">
                  <c:v>16.624791069272561</c:v>
                </c:pt>
                <c:pt idx="3">
                  <c:v>14.652954912859817</c:v>
                </c:pt>
                <c:pt idx="4">
                  <c:v>14.036943136758998</c:v>
                </c:pt>
                <c:pt idx="5">
                  <c:v>17.593759574306748</c:v>
                </c:pt>
                <c:pt idx="6">
                  <c:v>19.816352073528932</c:v>
                </c:pt>
                <c:pt idx="7">
                  <c:v>20.84167017280874</c:v>
                </c:pt>
                <c:pt idx="8">
                  <c:v>17.887709812416652</c:v>
                </c:pt>
                <c:pt idx="9">
                  <c:v>9.8156610417570906</c:v>
                </c:pt>
                <c:pt idx="10">
                  <c:v>4.3797957761547446</c:v>
                </c:pt>
                <c:pt idx="11">
                  <c:v>3.8450827432000669</c:v>
                </c:pt>
                <c:pt idx="12">
                  <c:v>4.986509686805273</c:v>
                </c:pt>
                <c:pt idx="13">
                  <c:v>6.9884554802177936</c:v>
                </c:pt>
                <c:pt idx="14">
                  <c:v>8.2174919514544982</c:v>
                </c:pt>
                <c:pt idx="15">
                  <c:v>6.2939824482057007</c:v>
                </c:pt>
                <c:pt idx="16">
                  <c:v>9.0373914212268343</c:v>
                </c:pt>
                <c:pt idx="17">
                  <c:v>8.3408818975012942</c:v>
                </c:pt>
                <c:pt idx="18">
                  <c:v>8.465974036144301</c:v>
                </c:pt>
                <c:pt idx="19">
                  <c:v>11.914302081269636</c:v>
                </c:pt>
                <c:pt idx="20">
                  <c:v>8.9874857792946621</c:v>
                </c:pt>
                <c:pt idx="21">
                  <c:v>8.8998067010309345</c:v>
                </c:pt>
                <c:pt idx="22">
                  <c:v>9.4406142275148852</c:v>
                </c:pt>
                <c:pt idx="23">
                  <c:v>6.1198212527455951</c:v>
                </c:pt>
                <c:pt idx="24">
                  <c:v>6.4121682075753101</c:v>
                </c:pt>
                <c:pt idx="25">
                  <c:v>8.941646327934313</c:v>
                </c:pt>
                <c:pt idx="26">
                  <c:v>7.9962774715441247</c:v>
                </c:pt>
                <c:pt idx="27">
                  <c:v>8.7074441510241929</c:v>
                </c:pt>
                <c:pt idx="28">
                  <c:v>10.326635532049231</c:v>
                </c:pt>
              </c:numCache>
            </c:numRef>
          </c:val>
        </c:ser>
        <c:marker val="1"/>
        <c:axId val="85044608"/>
        <c:axId val="85058688"/>
      </c:lineChart>
      <c:catAx>
        <c:axId val="850446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5058688"/>
        <c:crosses val="autoZero"/>
        <c:auto val="1"/>
        <c:lblAlgn val="ctr"/>
        <c:lblOffset val="100"/>
        <c:tickLblSkip val="4"/>
        <c:tickMarkSkip val="1"/>
      </c:catAx>
      <c:valAx>
        <c:axId val="850586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50446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186"/>
          <c:h val="0.22222286552416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33" r="0.75000000000000733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83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Annualised'!$A$76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Annualised'!$C$76</c:f>
              <c:numCache>
                <c:formatCode>0.00</c:formatCode>
                <c:ptCount val="1"/>
                <c:pt idx="0">
                  <c:v>7.7348182771596381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Annualised'!$D$76</c:f>
              <c:numCache>
                <c:formatCode>0.00</c:formatCode>
                <c:ptCount val="1"/>
                <c:pt idx="0">
                  <c:v>13.639937194071292</c:v>
                </c:pt>
              </c:numCache>
            </c:numRef>
          </c:val>
          <c:shape val="cylinder"/>
        </c:ser>
        <c:shape val="box"/>
        <c:axId val="85417984"/>
        <c:axId val="85419520"/>
        <c:axId val="0"/>
      </c:bar3DChart>
      <c:catAx>
        <c:axId val="8541798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5419520"/>
        <c:crosses val="autoZero"/>
        <c:auto val="1"/>
        <c:lblAlgn val="ctr"/>
        <c:lblOffset val="100"/>
        <c:tickLblSkip val="1"/>
        <c:tickMarkSkip val="1"/>
      </c:catAx>
      <c:valAx>
        <c:axId val="854195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541798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086"/>
          <c:h val="0.1000003386673431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33" r="0.75000000000000733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83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Annualised'!$A$76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Annualised'!$F$76</c:f>
              <c:numCache>
                <c:formatCode>0.00</c:formatCode>
                <c:ptCount val="1"/>
                <c:pt idx="0">
                  <c:v>4.2341721244351174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Annualised'!$G$76</c:f>
              <c:numCache>
                <c:formatCode>0.00</c:formatCode>
                <c:ptCount val="1"/>
                <c:pt idx="0">
                  <c:v>9.4299512100984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Annualised'!$H$76</c:f>
              <c:numCache>
                <c:formatCode>0.00</c:formatCode>
                <c:ptCount val="1"/>
                <c:pt idx="0">
                  <c:v>14.957521082901849</c:v>
                </c:pt>
              </c:numCache>
            </c:numRef>
          </c:val>
          <c:shape val="cylinder"/>
        </c:ser>
        <c:shape val="box"/>
        <c:axId val="86313600"/>
        <c:axId val="86327680"/>
        <c:axId val="0"/>
      </c:bar3DChart>
      <c:catAx>
        <c:axId val="8631360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6327680"/>
        <c:crosses val="autoZero"/>
        <c:auto val="1"/>
        <c:lblAlgn val="ctr"/>
        <c:lblOffset val="100"/>
        <c:tickLblSkip val="1"/>
        <c:tickMarkSkip val="1"/>
      </c:catAx>
      <c:valAx>
        <c:axId val="863276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631360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6704"/>
          <c:h val="0.100000224330933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33" r="0.75000000000000733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472E-2"/>
          <c:y val="2.5470653377630131E-2"/>
          <c:w val="0.91883189715648372"/>
          <c:h val="0.87539915052519401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Annualised'!$A$76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Annualised'!$J$76</c:f>
              <c:numCache>
                <c:formatCode>0.00</c:formatCode>
                <c:ptCount val="1"/>
                <c:pt idx="0">
                  <c:v>13.265316612568956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Annualised'!$K$76</c:f>
              <c:numCache>
                <c:formatCode>0.00</c:formatCode>
                <c:ptCount val="1"/>
                <c:pt idx="0">
                  <c:v>11.838638593376025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Annualised'!$L$76</c:f>
              <c:numCache>
                <c:formatCode>0.00</c:formatCode>
                <c:ptCount val="1"/>
                <c:pt idx="0">
                  <c:v>11.826723314387733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Annualised'!$M$76</c:f>
              <c:numCache>
                <c:formatCode>0.00</c:formatCode>
                <c:ptCount val="1"/>
                <c:pt idx="0">
                  <c:v>12.627595011484987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Annualised'!$N$76</c:f>
              <c:numCache>
                <c:formatCode>0.00</c:formatCode>
                <c:ptCount val="1"/>
                <c:pt idx="0">
                  <c:v>11.376486341235587</c:v>
                </c:pt>
              </c:numCache>
            </c:numRef>
          </c:val>
          <c:shape val="cylinder"/>
        </c:ser>
        <c:shape val="box"/>
        <c:axId val="86346752"/>
        <c:axId val="86352640"/>
        <c:axId val="0"/>
      </c:bar3DChart>
      <c:catAx>
        <c:axId val="8634675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6352640"/>
        <c:crosses val="autoZero"/>
        <c:auto val="1"/>
        <c:lblAlgn val="ctr"/>
        <c:lblOffset val="100"/>
        <c:tickLblSkip val="1"/>
        <c:tickMarkSkip val="1"/>
      </c:catAx>
      <c:valAx>
        <c:axId val="863526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634675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39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33" r="0.75000000000000733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336E-2"/>
          <c:w val="0.91382258927620619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Contributions'!$B$3:$B$20</c:f>
              <c:numCache>
                <c:formatCode>0.00</c:formatCode>
                <c:ptCount val="18"/>
                <c:pt idx="0">
                  <c:v>13.529078029259276</c:v>
                </c:pt>
                <c:pt idx="1">
                  <c:v>12.525827470223911</c:v>
                </c:pt>
                <c:pt idx="2">
                  <c:v>12.729459811282196</c:v>
                </c:pt>
                <c:pt idx="3">
                  <c:v>10.81243689546662</c:v>
                </c:pt>
                <c:pt idx="4">
                  <c:v>10.034453788456204</c:v>
                </c:pt>
                <c:pt idx="5">
                  <c:v>11.170698240597559</c:v>
                </c:pt>
                <c:pt idx="6">
                  <c:v>11.934812406937056</c:v>
                </c:pt>
                <c:pt idx="7">
                  <c:v>10.026987201703115</c:v>
                </c:pt>
                <c:pt idx="8">
                  <c:v>9.2995084820055745</c:v>
                </c:pt>
                <c:pt idx="9">
                  <c:v>7.8398278344085304</c:v>
                </c:pt>
                <c:pt idx="10">
                  <c:v>9.4249276041931456</c:v>
                </c:pt>
                <c:pt idx="11">
                  <c:v>10.133058560369822</c:v>
                </c:pt>
                <c:pt idx="12">
                  <c:v>10.299699429612652</c:v>
                </c:pt>
                <c:pt idx="13">
                  <c:v>9.7952304317473207</c:v>
                </c:pt>
                <c:pt idx="14">
                  <c:v>9.0472668648643175</c:v>
                </c:pt>
                <c:pt idx="15">
                  <c:v>9.2865070010364654</c:v>
                </c:pt>
                <c:pt idx="16">
                  <c:v>8.9732604536746354</c:v>
                </c:pt>
                <c:pt idx="17">
                  <c:v>8.3233687494421851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Contributions'!$E$3:$E$20</c:f>
              <c:numCache>
                <c:formatCode>0.00</c:formatCode>
                <c:ptCount val="18"/>
                <c:pt idx="0">
                  <c:v>32.569156085078191</c:v>
                </c:pt>
                <c:pt idx="1">
                  <c:v>32.952948465790186</c:v>
                </c:pt>
                <c:pt idx="2">
                  <c:v>30.649476800760777</c:v>
                </c:pt>
                <c:pt idx="3">
                  <c:v>29.519330504480983</c:v>
                </c:pt>
                <c:pt idx="4">
                  <c:v>30.635442434663069</c:v>
                </c:pt>
                <c:pt idx="5">
                  <c:v>30.9273875364166</c:v>
                </c:pt>
                <c:pt idx="6">
                  <c:v>30.594840911591486</c:v>
                </c:pt>
                <c:pt idx="7">
                  <c:v>31.28248374060929</c:v>
                </c:pt>
                <c:pt idx="8">
                  <c:v>31.526642549831429</c:v>
                </c:pt>
                <c:pt idx="9">
                  <c:v>30.86516171159608</c:v>
                </c:pt>
                <c:pt idx="10">
                  <c:v>28.879573286036337</c:v>
                </c:pt>
                <c:pt idx="11">
                  <c:v>27.657967257995935</c:v>
                </c:pt>
                <c:pt idx="12">
                  <c:v>27.463922542748705</c:v>
                </c:pt>
                <c:pt idx="13">
                  <c:v>25.713431947348525</c:v>
                </c:pt>
                <c:pt idx="14">
                  <c:v>23.339965682433476</c:v>
                </c:pt>
                <c:pt idx="15">
                  <c:v>20.660992564294055</c:v>
                </c:pt>
                <c:pt idx="16">
                  <c:v>18.732214405279642</c:v>
                </c:pt>
                <c:pt idx="17">
                  <c:v>17.233210194631017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Contributions'!$I$3:$I$20</c:f>
              <c:numCache>
                <c:formatCode>0.00</c:formatCode>
                <c:ptCount val="18"/>
                <c:pt idx="0">
                  <c:v>53.901765885662513</c:v>
                </c:pt>
                <c:pt idx="1">
                  <c:v>54.521224063985905</c:v>
                </c:pt>
                <c:pt idx="2">
                  <c:v>56.62106338795703</c:v>
                </c:pt>
                <c:pt idx="3">
                  <c:v>59.668232600052399</c:v>
                </c:pt>
                <c:pt idx="4">
                  <c:v>59.330103776880726</c:v>
                </c:pt>
                <c:pt idx="5">
                  <c:v>57.90191422298583</c:v>
                </c:pt>
                <c:pt idx="6">
                  <c:v>57.470346681471462</c:v>
                </c:pt>
                <c:pt idx="7">
                  <c:v>58.690529057687598</c:v>
                </c:pt>
                <c:pt idx="8">
                  <c:v>59.173848968163</c:v>
                </c:pt>
                <c:pt idx="9">
                  <c:v>61.295010453995388</c:v>
                </c:pt>
                <c:pt idx="10">
                  <c:v>61.695499109770523</c:v>
                </c:pt>
                <c:pt idx="11">
                  <c:v>62.208974181634247</c:v>
                </c:pt>
                <c:pt idx="12">
                  <c:v>62.236378027638651</c:v>
                </c:pt>
                <c:pt idx="13">
                  <c:v>64.49076603625636</c:v>
                </c:pt>
                <c:pt idx="14">
                  <c:v>67.611717283110622</c:v>
                </c:pt>
                <c:pt idx="15">
                  <c:v>70.050998137228675</c:v>
                </c:pt>
                <c:pt idx="16">
                  <c:v>72.292636592169984</c:v>
                </c:pt>
                <c:pt idx="17">
                  <c:v>74.441636552252405</c:v>
                </c:pt>
              </c:numCache>
            </c:numRef>
          </c:val>
        </c:ser>
        <c:marker val="1"/>
        <c:axId val="87218048"/>
        <c:axId val="87219584"/>
      </c:lineChart>
      <c:catAx>
        <c:axId val="872180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7219584"/>
        <c:crosses val="autoZero"/>
        <c:auto val="1"/>
        <c:lblAlgn val="ctr"/>
        <c:lblOffset val="100"/>
        <c:tickLblSkip val="1"/>
        <c:tickMarkSkip val="1"/>
      </c:catAx>
      <c:valAx>
        <c:axId val="872195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7218048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882E-2"/>
          <c:w val="0.75284666836000924"/>
          <c:h val="0.1066669999583394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33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Contributions'!$B$21</c:f>
              <c:numCache>
                <c:formatCode>0.00</c:formatCode>
                <c:ptCount val="1"/>
                <c:pt idx="0">
                  <c:v>10.288133847515589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Contributions'!$E$21</c:f>
              <c:numCache>
                <c:formatCode>0.00</c:formatCode>
                <c:ptCount val="1"/>
                <c:pt idx="0">
                  <c:v>27.844674923421437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Contributions'!$I$21</c:f>
              <c:numCache>
                <c:formatCode>0.00</c:formatCode>
                <c:ptCount val="1"/>
                <c:pt idx="0">
                  <c:v>61.866813612161309</c:v>
                </c:pt>
              </c:numCache>
            </c:numRef>
          </c:val>
          <c:shape val="cylinder"/>
        </c:ser>
        <c:shape val="box"/>
        <c:axId val="87253760"/>
        <c:axId val="87255296"/>
        <c:axId val="0"/>
      </c:bar3DChart>
      <c:catAx>
        <c:axId val="8725376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7255296"/>
        <c:crosses val="autoZero"/>
        <c:auto val="1"/>
        <c:lblAlgn val="ctr"/>
        <c:lblOffset val="100"/>
        <c:tickLblSkip val="1"/>
        <c:tickMarkSkip val="1"/>
      </c:catAx>
      <c:valAx>
        <c:axId val="872552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72537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882E-2"/>
          <c:w val="0.83739966053676063"/>
          <c:h val="0.100000166645835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Contributions'!$C$3:$C$20</c:f>
              <c:numCache>
                <c:formatCode>0.00</c:formatCode>
                <c:ptCount val="18"/>
                <c:pt idx="0">
                  <c:v>10.962042675565318</c:v>
                </c:pt>
                <c:pt idx="1">
                  <c:v>10.271262700371677</c:v>
                </c:pt>
                <c:pt idx="2">
                  <c:v>10.139215676395228</c:v>
                </c:pt>
                <c:pt idx="3">
                  <c:v>8.7491386437092817</c:v>
                </c:pt>
                <c:pt idx="4">
                  <c:v>7.7002657475297793</c:v>
                </c:pt>
                <c:pt idx="5">
                  <c:v>8.6494289415718288</c:v>
                </c:pt>
                <c:pt idx="6">
                  <c:v>9.5172602538162838</c:v>
                </c:pt>
                <c:pt idx="7">
                  <c:v>8.0572245287417896</c:v>
                </c:pt>
                <c:pt idx="8">
                  <c:v>7.4011428972611064</c:v>
                </c:pt>
                <c:pt idx="9">
                  <c:v>5.8766300523050834</c:v>
                </c:pt>
                <c:pt idx="10">
                  <c:v>7.2163568835805743</c:v>
                </c:pt>
                <c:pt idx="11">
                  <c:v>7.7608033135462744</c:v>
                </c:pt>
                <c:pt idx="12">
                  <c:v>7.6287499348445076</c:v>
                </c:pt>
                <c:pt idx="13">
                  <c:v>7.3913570667328052</c:v>
                </c:pt>
                <c:pt idx="14">
                  <c:v>6.4582487569244131</c:v>
                </c:pt>
                <c:pt idx="15">
                  <c:v>6.237177739403486</c:v>
                </c:pt>
                <c:pt idx="16">
                  <c:v>6.3472944197511776</c:v>
                </c:pt>
                <c:pt idx="17">
                  <c:v>5.8620844624597828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Contributions'!$D$3:$D$20</c:f>
              <c:numCache>
                <c:formatCode>0.00</c:formatCode>
                <c:ptCount val="18"/>
                <c:pt idx="0">
                  <c:v>2.5670353536939583</c:v>
                </c:pt>
                <c:pt idx="1">
                  <c:v>2.2545647698522346</c:v>
                </c:pt>
                <c:pt idx="2">
                  <c:v>2.5902441348869694</c:v>
                </c:pt>
                <c:pt idx="3">
                  <c:v>2.0632982517573395</c:v>
                </c:pt>
                <c:pt idx="4">
                  <c:v>2.3341880409264237</c:v>
                </c:pt>
                <c:pt idx="5">
                  <c:v>2.521269299025731</c:v>
                </c:pt>
                <c:pt idx="6">
                  <c:v>2.4175521531207695</c:v>
                </c:pt>
                <c:pt idx="7">
                  <c:v>1.9697626729613262</c:v>
                </c:pt>
                <c:pt idx="8">
                  <c:v>1.8983655847444676</c:v>
                </c:pt>
                <c:pt idx="9">
                  <c:v>1.9631977821034485</c:v>
                </c:pt>
                <c:pt idx="10">
                  <c:v>2.20857072061257</c:v>
                </c:pt>
                <c:pt idx="11">
                  <c:v>2.372255246823546</c:v>
                </c:pt>
                <c:pt idx="12">
                  <c:v>2.6709494947681436</c:v>
                </c:pt>
                <c:pt idx="13">
                  <c:v>2.403873365014515</c:v>
                </c:pt>
                <c:pt idx="14">
                  <c:v>2.5890181079399039</c:v>
                </c:pt>
                <c:pt idx="15">
                  <c:v>3.0493292616329799</c:v>
                </c:pt>
                <c:pt idx="16">
                  <c:v>2.6259660339234583</c:v>
                </c:pt>
                <c:pt idx="17">
                  <c:v>2.4612842869824019</c:v>
                </c:pt>
              </c:numCache>
            </c:numRef>
          </c:val>
        </c:ser>
        <c:marker val="1"/>
        <c:axId val="87292160"/>
        <c:axId val="162799616"/>
      </c:lineChart>
      <c:catAx>
        <c:axId val="872921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2799616"/>
        <c:crosses val="autoZero"/>
        <c:auto val="1"/>
        <c:lblAlgn val="ctr"/>
        <c:lblOffset val="100"/>
        <c:tickLblSkip val="1"/>
        <c:tickMarkSkip val="1"/>
      </c:catAx>
      <c:valAx>
        <c:axId val="1627996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72921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4038"/>
          <c:y val="1.6611401835640121E-2"/>
          <c:w val="0.75162396835227063"/>
          <c:h val="0.1063125804926558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722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Contributions'!$F$3:$F$20</c:f>
              <c:numCache>
                <c:formatCode>0.00</c:formatCode>
                <c:ptCount val="18"/>
                <c:pt idx="0">
                  <c:v>25.313240441717273</c:v>
                </c:pt>
                <c:pt idx="1">
                  <c:v>25.661571635640612</c:v>
                </c:pt>
                <c:pt idx="2">
                  <c:v>23.631602767883241</c:v>
                </c:pt>
                <c:pt idx="3">
                  <c:v>23.124566848370531</c:v>
                </c:pt>
                <c:pt idx="4">
                  <c:v>24.637475829983739</c:v>
                </c:pt>
                <c:pt idx="5">
                  <c:v>24.773702701055679</c:v>
                </c:pt>
                <c:pt idx="6">
                  <c:v>25.112146414542515</c:v>
                </c:pt>
                <c:pt idx="7">
                  <c:v>26.24126745016487</c:v>
                </c:pt>
                <c:pt idx="8">
                  <c:v>26.391792214416171</c:v>
                </c:pt>
                <c:pt idx="9">
                  <c:v>25.337632885051132</c:v>
                </c:pt>
                <c:pt idx="10">
                  <c:v>23.058634146425007</c:v>
                </c:pt>
                <c:pt idx="11">
                  <c:v>21.885091727968874</c:v>
                </c:pt>
                <c:pt idx="12">
                  <c:v>21.310724715389853</c:v>
                </c:pt>
                <c:pt idx="13">
                  <c:v>17.89464962821603</c:v>
                </c:pt>
                <c:pt idx="14">
                  <c:v>15.884870185108573</c:v>
                </c:pt>
                <c:pt idx="15">
                  <c:v>12.697727393399369</c:v>
                </c:pt>
                <c:pt idx="16">
                  <c:v>10.388869786447311</c:v>
                </c:pt>
                <c:pt idx="17">
                  <c:v>8.7055707493683681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Contributions'!$G$3:$G$20</c:f>
              <c:numCache>
                <c:formatCode>0.00</c:formatCode>
                <c:ptCount val="18"/>
                <c:pt idx="0">
                  <c:v>4.8535631873538803</c:v>
                </c:pt>
                <c:pt idx="1">
                  <c:v>4.6113895330831873</c:v>
                </c:pt>
                <c:pt idx="2">
                  <c:v>4.5920000783993133</c:v>
                </c:pt>
                <c:pt idx="3">
                  <c:v>4.1914585378832347</c:v>
                </c:pt>
                <c:pt idx="4">
                  <c:v>4.0032163677370827</c:v>
                </c:pt>
                <c:pt idx="5">
                  <c:v>3.6579044863470243</c:v>
                </c:pt>
                <c:pt idx="6">
                  <c:v>3.7169953726643965</c:v>
                </c:pt>
                <c:pt idx="7">
                  <c:v>3.3181618537225419</c:v>
                </c:pt>
                <c:pt idx="8">
                  <c:v>3.0587438812615222</c:v>
                </c:pt>
                <c:pt idx="9">
                  <c:v>3.0802499297321808</c:v>
                </c:pt>
                <c:pt idx="10">
                  <c:v>3.102564329409871</c:v>
                </c:pt>
                <c:pt idx="11">
                  <c:v>3.1174134749229112</c:v>
                </c:pt>
                <c:pt idx="12">
                  <c:v>2.9004513568850165</c:v>
                </c:pt>
                <c:pt idx="13">
                  <c:v>3.9274448295048954</c:v>
                </c:pt>
                <c:pt idx="14">
                  <c:v>3.63936103984418</c:v>
                </c:pt>
                <c:pt idx="15">
                  <c:v>4.0772815870526387</c:v>
                </c:pt>
                <c:pt idx="16">
                  <c:v>4.4864942976714772</c:v>
                </c:pt>
                <c:pt idx="17">
                  <c:v>4.5779594052376824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Contributions'!$H$3:$H$20</c:f>
              <c:numCache>
                <c:formatCode>0.00</c:formatCode>
                <c:ptCount val="18"/>
                <c:pt idx="0">
                  <c:v>2.4023524560070459</c:v>
                </c:pt>
                <c:pt idx="1">
                  <c:v>2.6799872970663734</c:v>
                </c:pt>
                <c:pt idx="2">
                  <c:v>2.4258739544782242</c:v>
                </c:pt>
                <c:pt idx="3">
                  <c:v>2.2033051182272141</c:v>
                </c:pt>
                <c:pt idx="4">
                  <c:v>1.9947502369422487</c:v>
                </c:pt>
                <c:pt idx="5">
                  <c:v>2.4957803490138977</c:v>
                </c:pt>
                <c:pt idx="6">
                  <c:v>1.7656991243845728</c:v>
                </c:pt>
                <c:pt idx="7">
                  <c:v>1.7230544367218812</c:v>
                </c:pt>
                <c:pt idx="8">
                  <c:v>2.0761064541537371</c:v>
                </c:pt>
                <c:pt idx="9">
                  <c:v>2.4472788968127666</c:v>
                </c:pt>
                <c:pt idx="10">
                  <c:v>2.7183748102014635</c:v>
                </c:pt>
                <c:pt idx="11">
                  <c:v>2.6554620551041563</c:v>
                </c:pt>
                <c:pt idx="12">
                  <c:v>3.2527464704738289</c:v>
                </c:pt>
                <c:pt idx="13">
                  <c:v>3.8913374896276012</c:v>
                </c:pt>
                <c:pt idx="14">
                  <c:v>3.8157344574807204</c:v>
                </c:pt>
                <c:pt idx="15">
                  <c:v>3.8859835838420476</c:v>
                </c:pt>
                <c:pt idx="16">
                  <c:v>3.8568503211608576</c:v>
                </c:pt>
                <c:pt idx="17">
                  <c:v>3.9496800400249699</c:v>
                </c:pt>
              </c:numCache>
            </c:numRef>
          </c:val>
        </c:ser>
        <c:marker val="1"/>
        <c:axId val="162882688"/>
        <c:axId val="162884224"/>
      </c:lineChart>
      <c:catAx>
        <c:axId val="1628826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2884224"/>
        <c:crosses val="autoZero"/>
        <c:auto val="1"/>
        <c:lblAlgn val="ctr"/>
        <c:lblOffset val="100"/>
        <c:tickLblSkip val="1"/>
        <c:tickMarkSkip val="1"/>
      </c:catAx>
      <c:valAx>
        <c:axId val="1628842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28826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72845127686"/>
          <c:y val="1.6556162963705968E-2"/>
          <c:w val="0.75040510511266456"/>
          <c:h val="0.1059601785445611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722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Contributions'!$J$3:$J$20</c:f>
              <c:numCache>
                <c:formatCode>0.00</c:formatCode>
                <c:ptCount val="18"/>
                <c:pt idx="0">
                  <c:v>14.614296515303543</c:v>
                </c:pt>
                <c:pt idx="1">
                  <c:v>14.024856646778957</c:v>
                </c:pt>
                <c:pt idx="2">
                  <c:v>13.758029861337972</c:v>
                </c:pt>
                <c:pt idx="3">
                  <c:v>13.802032930359706</c:v>
                </c:pt>
                <c:pt idx="4">
                  <c:v>14.835139856513187</c:v>
                </c:pt>
                <c:pt idx="5">
                  <c:v>15.256222461389216</c:v>
                </c:pt>
                <c:pt idx="6">
                  <c:v>14.555688309958443</c:v>
                </c:pt>
                <c:pt idx="7">
                  <c:v>14.935427428680365</c:v>
                </c:pt>
                <c:pt idx="8">
                  <c:v>15.044524147597226</c:v>
                </c:pt>
                <c:pt idx="9">
                  <c:v>15.180565262575621</c:v>
                </c:pt>
                <c:pt idx="10">
                  <c:v>15.103015664526081</c:v>
                </c:pt>
                <c:pt idx="11">
                  <c:v>15.090068246080616</c:v>
                </c:pt>
                <c:pt idx="12">
                  <c:v>15.503021015734586</c:v>
                </c:pt>
                <c:pt idx="13">
                  <c:v>16.544671695967747</c:v>
                </c:pt>
                <c:pt idx="14">
                  <c:v>19.463434338229067</c:v>
                </c:pt>
                <c:pt idx="15">
                  <c:v>20.874514257491931</c:v>
                </c:pt>
                <c:pt idx="16">
                  <c:v>22.639643214545313</c:v>
                </c:pt>
                <c:pt idx="17">
                  <c:v>24.081704973407927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Contributions'!$K$3:$K$20</c:f>
              <c:numCache>
                <c:formatCode>0.00</c:formatCode>
                <c:ptCount val="18"/>
                <c:pt idx="0">
                  <c:v>13.528758034595359</c:v>
                </c:pt>
                <c:pt idx="1">
                  <c:v>13.671160800758535</c:v>
                </c:pt>
                <c:pt idx="2">
                  <c:v>14.519015552946879</c:v>
                </c:pt>
                <c:pt idx="3">
                  <c:v>15.252351879391368</c:v>
                </c:pt>
                <c:pt idx="4">
                  <c:v>15.53575289553052</c:v>
                </c:pt>
                <c:pt idx="5">
                  <c:v>15.010255656592989</c:v>
                </c:pt>
                <c:pt idx="6">
                  <c:v>15.296089094828528</c:v>
                </c:pt>
                <c:pt idx="7">
                  <c:v>15.785253329932603</c:v>
                </c:pt>
                <c:pt idx="8">
                  <c:v>15.904761620882635</c:v>
                </c:pt>
                <c:pt idx="9">
                  <c:v>16.486104410753235</c:v>
                </c:pt>
                <c:pt idx="10">
                  <c:v>16.593252076001232</c:v>
                </c:pt>
                <c:pt idx="11">
                  <c:v>15.67410204940049</c:v>
                </c:pt>
                <c:pt idx="12">
                  <c:v>16.796465416977551</c:v>
                </c:pt>
                <c:pt idx="13">
                  <c:v>16.731636014784176</c:v>
                </c:pt>
                <c:pt idx="14">
                  <c:v>17.101358259457747</c:v>
                </c:pt>
                <c:pt idx="15">
                  <c:v>17.927590281324875</c:v>
                </c:pt>
                <c:pt idx="16">
                  <c:v>17.500758315365172</c:v>
                </c:pt>
                <c:pt idx="17">
                  <c:v>17.077464128790197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Contributions'!$L$3:$L$20</c:f>
              <c:numCache>
                <c:formatCode>0.00</c:formatCode>
                <c:ptCount val="18"/>
                <c:pt idx="0">
                  <c:v>19.421708519150531</c:v>
                </c:pt>
                <c:pt idx="1">
                  <c:v>20.553128799936481</c:v>
                </c:pt>
                <c:pt idx="2">
                  <c:v>21.366660220213756</c:v>
                </c:pt>
                <c:pt idx="3">
                  <c:v>23.331225734548784</c:v>
                </c:pt>
                <c:pt idx="4">
                  <c:v>21.632125145171329</c:v>
                </c:pt>
                <c:pt idx="5">
                  <c:v>20.543355075317958</c:v>
                </c:pt>
                <c:pt idx="6">
                  <c:v>20.334504475018925</c:v>
                </c:pt>
                <c:pt idx="7">
                  <c:v>20.558920532640915</c:v>
                </c:pt>
                <c:pt idx="8">
                  <c:v>20.874332822485041</c:v>
                </c:pt>
                <c:pt idx="9">
                  <c:v>22.127104031843981</c:v>
                </c:pt>
                <c:pt idx="10">
                  <c:v>22.497604311894186</c:v>
                </c:pt>
                <c:pt idx="11">
                  <c:v>24.015463047148199</c:v>
                </c:pt>
                <c:pt idx="12">
                  <c:v>22.575684091249062</c:v>
                </c:pt>
                <c:pt idx="13">
                  <c:v>23.145297340107103</c:v>
                </c:pt>
                <c:pt idx="14">
                  <c:v>22.765653503783241</c:v>
                </c:pt>
                <c:pt idx="15">
                  <c:v>22.999727764268904</c:v>
                </c:pt>
                <c:pt idx="16">
                  <c:v>23.698450063552542</c:v>
                </c:pt>
                <c:pt idx="17">
                  <c:v>24.793323944348032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Contributions'!$M$3:$M$20</c:f>
              <c:numCache>
                <c:formatCode>0.00</c:formatCode>
                <c:ptCount val="18"/>
                <c:pt idx="0">
                  <c:v>3.2654610016561274</c:v>
                </c:pt>
                <c:pt idx="1">
                  <c:v>3.2183160747898003</c:v>
                </c:pt>
                <c:pt idx="2">
                  <c:v>3.532205258231917</c:v>
                </c:pt>
                <c:pt idx="3">
                  <c:v>3.7534635850242708</c:v>
                </c:pt>
                <c:pt idx="4">
                  <c:v>3.8772448831120863</c:v>
                </c:pt>
                <c:pt idx="5">
                  <c:v>3.6853581513359592</c:v>
                </c:pt>
                <c:pt idx="6">
                  <c:v>3.9264541516955584</c:v>
                </c:pt>
                <c:pt idx="7">
                  <c:v>4.1329673986319992</c:v>
                </c:pt>
                <c:pt idx="8">
                  <c:v>4.227664539741343</c:v>
                </c:pt>
                <c:pt idx="9">
                  <c:v>4.3513580149743376</c:v>
                </c:pt>
                <c:pt idx="10">
                  <c:v>4.3269139898300324</c:v>
                </c:pt>
                <c:pt idx="11">
                  <c:v>4.2158806668482507</c:v>
                </c:pt>
                <c:pt idx="12">
                  <c:v>3.9926809874985225</c:v>
                </c:pt>
                <c:pt idx="13">
                  <c:v>4.6059667751958608</c:v>
                </c:pt>
                <c:pt idx="14">
                  <c:v>4.889101932847872</c:v>
                </c:pt>
                <c:pt idx="15">
                  <c:v>4.7339482072634311</c:v>
                </c:pt>
                <c:pt idx="16">
                  <c:v>4.8502511074905916</c:v>
                </c:pt>
                <c:pt idx="17">
                  <c:v>4.7975648757453415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Contributions'!$N$3:$N$20</c:f>
              <c:numCache>
                <c:formatCode>0.00</c:formatCode>
                <c:ptCount val="18"/>
                <c:pt idx="0">
                  <c:v>3.0715418149569604</c:v>
                </c:pt>
                <c:pt idx="1">
                  <c:v>3.0537617417221354</c:v>
                </c:pt>
                <c:pt idx="2">
                  <c:v>3.4451524952265133</c:v>
                </c:pt>
                <c:pt idx="3">
                  <c:v>3.5291584707282673</c:v>
                </c:pt>
                <c:pt idx="4">
                  <c:v>3.449840996553605</c:v>
                </c:pt>
                <c:pt idx="5">
                  <c:v>3.4067228783497079</c:v>
                </c:pt>
                <c:pt idx="6">
                  <c:v>3.3576106499700051</c:v>
                </c:pt>
                <c:pt idx="7">
                  <c:v>3.2779603678017168</c:v>
                </c:pt>
                <c:pt idx="8">
                  <c:v>3.1225658374567598</c:v>
                </c:pt>
                <c:pt idx="9">
                  <c:v>3.1498787338482162</c:v>
                </c:pt>
                <c:pt idx="10">
                  <c:v>3.1747130675189834</c:v>
                </c:pt>
                <c:pt idx="11">
                  <c:v>3.2134601721566964</c:v>
                </c:pt>
                <c:pt idx="12">
                  <c:v>3.3685265161789304</c:v>
                </c:pt>
                <c:pt idx="13">
                  <c:v>3.4631942102014772</c:v>
                </c:pt>
                <c:pt idx="14">
                  <c:v>3.3921692487927051</c:v>
                </c:pt>
                <c:pt idx="15">
                  <c:v>3.5152176268795459</c:v>
                </c:pt>
                <c:pt idx="16">
                  <c:v>3.6035338912163768</c:v>
                </c:pt>
                <c:pt idx="17">
                  <c:v>3.6915786299608935</c:v>
                </c:pt>
              </c:numCache>
            </c:numRef>
          </c:val>
        </c:ser>
        <c:marker val="1"/>
        <c:axId val="195744896"/>
        <c:axId val="195746432"/>
      </c:lineChart>
      <c:catAx>
        <c:axId val="1957448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746432"/>
        <c:crosses val="autoZero"/>
        <c:auto val="1"/>
        <c:lblAlgn val="ctr"/>
        <c:lblOffset val="100"/>
        <c:tickLblSkip val="1"/>
        <c:tickMarkSkip val="1"/>
      </c:catAx>
      <c:valAx>
        <c:axId val="1957464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7448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9078"/>
          <c:y val="1.6556397942517263E-2"/>
          <c:w val="0.70826581459926263"/>
          <c:h val="0.2549669681382738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8328"/>
          <c:h val="0.87043330570185951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Contributions'!$C$21</c:f>
              <c:numCache>
                <c:formatCode>0.00</c:formatCode>
                <c:ptCount val="1"/>
                <c:pt idx="0">
                  <c:v>7.9014269274727997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Contributions'!$D$21</c:f>
              <c:numCache>
                <c:formatCode>0.00</c:formatCode>
                <c:ptCount val="1"/>
                <c:pt idx="0">
                  <c:v>2.3867069200427888</c:v>
                </c:pt>
              </c:numCache>
            </c:numRef>
          </c:val>
          <c:shape val="cylinder"/>
        </c:ser>
        <c:shape val="box"/>
        <c:axId val="212336000"/>
        <c:axId val="212464768"/>
        <c:axId val="0"/>
      </c:bar3DChart>
      <c:catAx>
        <c:axId val="21233600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2464768"/>
        <c:crosses val="autoZero"/>
        <c:auto val="1"/>
        <c:lblAlgn val="ctr"/>
        <c:lblOffset val="100"/>
        <c:tickLblSkip val="1"/>
        <c:tickMarkSkip val="1"/>
      </c:catAx>
      <c:valAx>
        <c:axId val="2124647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23360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355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Contributions'!$F$21</c:f>
              <c:numCache>
                <c:formatCode>0.00</c:formatCode>
                <c:ptCount val="1"/>
                <c:pt idx="0">
                  <c:v>21.225063195619395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Contributions'!$G$21</c:f>
              <c:numCache>
                <c:formatCode>0.00</c:formatCode>
                <c:ptCount val="1"/>
                <c:pt idx="0">
                  <c:v>3.8284807527062799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Contributions'!$H$21</c:f>
              <c:numCache>
                <c:formatCode>0.00</c:formatCode>
                <c:ptCount val="1"/>
                <c:pt idx="0">
                  <c:v>2.791130975095756</c:v>
                </c:pt>
              </c:numCache>
            </c:numRef>
          </c:val>
          <c:shape val="cylinder"/>
        </c:ser>
        <c:shape val="box"/>
        <c:axId val="220469504"/>
        <c:axId val="220491776"/>
        <c:axId val="0"/>
      </c:bar3DChart>
      <c:catAx>
        <c:axId val="22046950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491776"/>
        <c:crosses val="autoZero"/>
        <c:auto val="1"/>
        <c:lblAlgn val="ctr"/>
        <c:lblOffset val="100"/>
        <c:tickLblSkip val="1"/>
        <c:tickMarkSkip val="1"/>
      </c:catAx>
      <c:valAx>
        <c:axId val="2204917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4695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94081555638"/>
          <c:y val="1.6556396904061115E-2"/>
          <c:w val="0.83468400052578606"/>
          <c:h val="9.933771058170444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Contributions'!$J$21</c:f>
              <c:numCache>
                <c:formatCode>0.00</c:formatCode>
                <c:ptCount val="1"/>
                <c:pt idx="0">
                  <c:v>16.40593649035986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Contributions'!$K$21</c:f>
              <c:numCache>
                <c:formatCode>0.00</c:formatCode>
                <c:ptCount val="1"/>
                <c:pt idx="0">
                  <c:v>15.91067387879523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Contributions'!$L$21</c:f>
              <c:numCache>
                <c:formatCode>0.00</c:formatCode>
                <c:ptCount val="1"/>
                <c:pt idx="0">
                  <c:v>22.068570523482165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Contributions'!$M$21</c:f>
              <c:numCache>
                <c:formatCode>0.00</c:formatCode>
                <c:ptCount val="1"/>
                <c:pt idx="0">
                  <c:v>4.1323778667729609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Contributions'!$N$21</c:f>
              <c:numCache>
                <c:formatCode>0.00</c:formatCode>
                <c:ptCount val="1"/>
                <c:pt idx="0">
                  <c:v>3.3492548527510837</c:v>
                </c:pt>
              </c:numCache>
            </c:numRef>
          </c:val>
          <c:shape val="cylinder"/>
        </c:ser>
        <c:shape val="box"/>
        <c:axId val="220519040"/>
        <c:axId val="221450624"/>
        <c:axId val="0"/>
      </c:bar3DChart>
      <c:catAx>
        <c:axId val="22051904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450624"/>
        <c:crosses val="autoZero"/>
        <c:auto val="1"/>
        <c:lblAlgn val="ctr"/>
        <c:lblOffset val="100"/>
        <c:tickLblSkip val="1"/>
        <c:tickMarkSkip val="1"/>
      </c:catAx>
      <c:valAx>
        <c:axId val="2214506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519040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400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336E-2"/>
          <c:w val="0.91382258927620619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Contributions'!$A$3:$A$21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'National Contributions'!$B$3:$B$21</c:f>
              <c:numCache>
                <c:formatCode>0.00</c:formatCode>
                <c:ptCount val="19"/>
                <c:pt idx="0">
                  <c:v>16.204962141093024</c:v>
                </c:pt>
                <c:pt idx="1">
                  <c:v>17.066425096591281</c:v>
                </c:pt>
                <c:pt idx="2">
                  <c:v>17.281792389940481</c:v>
                </c:pt>
                <c:pt idx="3">
                  <c:v>16.769092026541372</c:v>
                </c:pt>
                <c:pt idx="4">
                  <c:v>13.935881809577724</c:v>
                </c:pt>
                <c:pt idx="5">
                  <c:v>12.381135539434771</c:v>
                </c:pt>
                <c:pt idx="6">
                  <c:v>12.293160728451303</c:v>
                </c:pt>
                <c:pt idx="7">
                  <c:v>11.985476572643469</c:v>
                </c:pt>
                <c:pt idx="8">
                  <c:v>12.576546891363421</c:v>
                </c:pt>
                <c:pt idx="9">
                  <c:v>12.316720831460405</c:v>
                </c:pt>
                <c:pt idx="10">
                  <c:v>10.060298494820508</c:v>
                </c:pt>
                <c:pt idx="11">
                  <c:v>10.458845638480295</c:v>
                </c:pt>
                <c:pt idx="12">
                  <c:v>10.695443522089008</c:v>
                </c:pt>
                <c:pt idx="13">
                  <c:v>9.9084543118090771</c:v>
                </c:pt>
                <c:pt idx="14">
                  <c:v>10.159566315044177</c:v>
                </c:pt>
                <c:pt idx="15">
                  <c:v>9.0843567595117261</c:v>
                </c:pt>
                <c:pt idx="16">
                  <c:v>8.1747289063011355</c:v>
                </c:pt>
                <c:pt idx="17">
                  <c:v>8.7556588201730623</c:v>
                </c:pt>
                <c:pt idx="18">
                  <c:v>8.5986511446456166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Contributions'!$A$3:$A$21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'National Contributions'!$E$3:$E$21</c:f>
              <c:numCache>
                <c:formatCode>0.00</c:formatCode>
                <c:ptCount val="19"/>
                <c:pt idx="0">
                  <c:v>20.056897599463873</c:v>
                </c:pt>
                <c:pt idx="1">
                  <c:v>20.075137501478149</c:v>
                </c:pt>
                <c:pt idx="2">
                  <c:v>20.099560758470037</c:v>
                </c:pt>
                <c:pt idx="3">
                  <c:v>19.929785633351671</c:v>
                </c:pt>
                <c:pt idx="4">
                  <c:v>20.065757024054079</c:v>
                </c:pt>
                <c:pt idx="5">
                  <c:v>20.292422476952524</c:v>
                </c:pt>
                <c:pt idx="6">
                  <c:v>20.763285939765382</c:v>
                </c:pt>
                <c:pt idx="7">
                  <c:v>20.49519485500382</c:v>
                </c:pt>
                <c:pt idx="8">
                  <c:v>20.228871018246572</c:v>
                </c:pt>
                <c:pt idx="9">
                  <c:v>20.165050822522343</c:v>
                </c:pt>
                <c:pt idx="10">
                  <c:v>20.088836986453032</c:v>
                </c:pt>
                <c:pt idx="11">
                  <c:v>19.810196360144019</c:v>
                </c:pt>
                <c:pt idx="12">
                  <c:v>19.765042219401469</c:v>
                </c:pt>
                <c:pt idx="13">
                  <c:v>19.570550100708413</c:v>
                </c:pt>
                <c:pt idx="14">
                  <c:v>19.059219234252087</c:v>
                </c:pt>
                <c:pt idx="15">
                  <c:v>18.909452625341476</c:v>
                </c:pt>
                <c:pt idx="16">
                  <c:v>18.493413261192902</c:v>
                </c:pt>
                <c:pt idx="17">
                  <c:v>18.125750881564258</c:v>
                </c:pt>
                <c:pt idx="18">
                  <c:v>17.790629436633999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Contributions'!$A$3:$A$21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'National Contributions'!$I$3:$I$21</c:f>
              <c:numCache>
                <c:formatCode>0.00</c:formatCode>
                <c:ptCount val="19"/>
                <c:pt idx="0">
                  <c:v>16.332378322013994</c:v>
                </c:pt>
                <c:pt idx="1">
                  <c:v>16.266163733085058</c:v>
                </c:pt>
                <c:pt idx="2">
                  <c:v>16.111351662936872</c:v>
                </c:pt>
                <c:pt idx="3">
                  <c:v>16.118731403592307</c:v>
                </c:pt>
                <c:pt idx="4">
                  <c:v>16.059050215893809</c:v>
                </c:pt>
                <c:pt idx="5">
                  <c:v>15.97408662129047</c:v>
                </c:pt>
                <c:pt idx="6">
                  <c:v>16.038040475627675</c:v>
                </c:pt>
                <c:pt idx="7">
                  <c:v>15.996841722518729</c:v>
                </c:pt>
                <c:pt idx="8">
                  <c:v>16.12288815819538</c:v>
                </c:pt>
                <c:pt idx="9">
                  <c:v>16.117272521419558</c:v>
                </c:pt>
                <c:pt idx="10">
                  <c:v>16.397882120129122</c:v>
                </c:pt>
                <c:pt idx="11">
                  <c:v>16.279910258356868</c:v>
                </c:pt>
                <c:pt idx="12">
                  <c:v>16.168072238740034</c:v>
                </c:pt>
                <c:pt idx="13">
                  <c:v>16.317529278490163</c:v>
                </c:pt>
                <c:pt idx="14">
                  <c:v>16.305375543679872</c:v>
                </c:pt>
                <c:pt idx="15">
                  <c:v>16.390117699066607</c:v>
                </c:pt>
                <c:pt idx="16">
                  <c:v>16.448021932079154</c:v>
                </c:pt>
                <c:pt idx="17">
                  <c:v>16.416568342960364</c:v>
                </c:pt>
                <c:pt idx="18">
                  <c:v>16.369075718702184</c:v>
                </c:pt>
              </c:numCache>
            </c:numRef>
          </c:val>
        </c:ser>
        <c:marker val="1"/>
        <c:axId val="221480448"/>
        <c:axId val="221481984"/>
      </c:lineChart>
      <c:catAx>
        <c:axId val="2214804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481984"/>
        <c:crosses val="autoZero"/>
        <c:auto val="1"/>
        <c:lblAlgn val="ctr"/>
        <c:lblOffset val="100"/>
        <c:tickLblSkip val="1"/>
        <c:tickMarkSkip val="1"/>
      </c:catAx>
      <c:valAx>
        <c:axId val="221481984"/>
        <c:scaling>
          <c:orientation val="minMax"/>
          <c:min val="7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480448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22"/>
          <c:y val="1.6666666666666701E-2"/>
          <c:w val="0.75284672342786463"/>
          <c:h val="0.1066670166229221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33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Contributions'!$B$22</c:f>
              <c:numCache>
                <c:formatCode>0.00</c:formatCode>
                <c:ptCount val="1"/>
                <c:pt idx="0">
                  <c:v>12.037220944209045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Contributions'!$E$22</c:f>
              <c:numCache>
                <c:formatCode>0.00</c:formatCode>
                <c:ptCount val="1"/>
                <c:pt idx="0">
                  <c:v>19.672897617631591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Contributions'!$I$22</c:f>
              <c:numCache>
                <c:formatCode>0.00</c:formatCode>
                <c:ptCount val="1"/>
                <c:pt idx="0">
                  <c:v>16.222597787830427</c:v>
                </c:pt>
              </c:numCache>
            </c:numRef>
          </c:val>
          <c:shape val="cylinder"/>
        </c:ser>
        <c:shape val="box"/>
        <c:axId val="227160448"/>
        <c:axId val="227161984"/>
        <c:axId val="0"/>
      </c:bar3DChart>
      <c:catAx>
        <c:axId val="22716044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7161984"/>
        <c:crosses val="autoZero"/>
        <c:auto val="1"/>
        <c:lblAlgn val="ctr"/>
        <c:lblOffset val="100"/>
        <c:tickLblSkip val="1"/>
        <c:tickMarkSkip val="1"/>
      </c:catAx>
      <c:valAx>
        <c:axId val="2271619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71604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9334"/>
          <c:h val="0.1000003499562562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Contributions'!$C$3:$C$21</c:f>
              <c:numCache>
                <c:formatCode>0.00</c:formatCode>
                <c:ptCount val="19"/>
                <c:pt idx="0">
                  <c:v>31.219885239761684</c:v>
                </c:pt>
                <c:pt idx="1">
                  <c:v>29.28963769979805</c:v>
                </c:pt>
                <c:pt idx="2">
                  <c:v>28.92453081455869</c:v>
                </c:pt>
                <c:pt idx="3">
                  <c:v>30.820293094463185</c:v>
                </c:pt>
                <c:pt idx="4">
                  <c:v>28.257792407700549</c:v>
                </c:pt>
                <c:pt idx="5">
                  <c:v>28.002506571344831</c:v>
                </c:pt>
                <c:pt idx="6">
                  <c:v>28.855298944900348</c:v>
                </c:pt>
                <c:pt idx="7">
                  <c:v>28.355031923435565</c:v>
                </c:pt>
                <c:pt idx="8">
                  <c:v>29.6223686770327</c:v>
                </c:pt>
                <c:pt idx="9">
                  <c:v>29.458492509253986</c:v>
                </c:pt>
                <c:pt idx="10">
                  <c:v>26.981005008372478</c:v>
                </c:pt>
                <c:pt idx="11">
                  <c:v>28.691210289195347</c:v>
                </c:pt>
                <c:pt idx="12">
                  <c:v>29.088603995393907</c:v>
                </c:pt>
                <c:pt idx="13">
                  <c:v>28.699887895102982</c:v>
                </c:pt>
                <c:pt idx="14">
                  <c:v>28.311171794812058</c:v>
                </c:pt>
                <c:pt idx="15">
                  <c:v>27.922455694521133</c:v>
                </c:pt>
                <c:pt idx="16">
                  <c:v>27.533739594230209</c:v>
                </c:pt>
                <c:pt idx="17">
                  <c:v>27.145023493939284</c:v>
                </c:pt>
                <c:pt idx="18">
                  <c:v>26.75630739364836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Contributions'!$D$3:$D$21</c:f>
              <c:numCache>
                <c:formatCode>0.00</c:formatCode>
                <c:ptCount val="19"/>
                <c:pt idx="0">
                  <c:v>4.368765339010511</c:v>
                </c:pt>
                <c:pt idx="1">
                  <c:v>6.1343775999025345</c:v>
                </c:pt>
                <c:pt idx="2">
                  <c:v>6.0984701370025842</c:v>
                </c:pt>
                <c:pt idx="3">
                  <c:v>6.0220877142669469</c:v>
                </c:pt>
                <c:pt idx="4">
                  <c:v>4.4252885359751204</c:v>
                </c:pt>
                <c:pt idx="5">
                  <c:v>4.3590716181944229</c:v>
                </c:pt>
                <c:pt idx="6">
                  <c:v>4.1404213103185707</c:v>
                </c:pt>
                <c:pt idx="7">
                  <c:v>3.6622552322715274</c:v>
                </c:pt>
                <c:pt idx="8">
                  <c:v>3.7499384385689067</c:v>
                </c:pt>
                <c:pt idx="9">
                  <c:v>3.7681572693470096</c:v>
                </c:pt>
                <c:pt idx="10">
                  <c:v>3.4964844527192112</c:v>
                </c:pt>
                <c:pt idx="11">
                  <c:v>3.3997566632450966</c:v>
                </c:pt>
                <c:pt idx="12">
                  <c:v>3.485435261469251</c:v>
                </c:pt>
                <c:pt idx="13">
                  <c:v>3.4522894212594823</c:v>
                </c:pt>
                <c:pt idx="14">
                  <c:v>3.4191435810497137</c:v>
                </c:pt>
                <c:pt idx="15">
                  <c:v>3.3859977408399451</c:v>
                </c:pt>
                <c:pt idx="16">
                  <c:v>3.3528519006301765</c:v>
                </c:pt>
                <c:pt idx="17">
                  <c:v>3.3197060604204078</c:v>
                </c:pt>
                <c:pt idx="18">
                  <c:v>3.2865602202106392</c:v>
                </c:pt>
              </c:numCache>
            </c:numRef>
          </c:val>
        </c:ser>
        <c:marker val="1"/>
        <c:axId val="227194368"/>
        <c:axId val="227195904"/>
      </c:lineChart>
      <c:catAx>
        <c:axId val="2271943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7195904"/>
        <c:crosses val="autoZero"/>
        <c:auto val="1"/>
        <c:lblAlgn val="ctr"/>
        <c:lblOffset val="100"/>
        <c:tickLblSkip val="1"/>
        <c:tickMarkSkip val="1"/>
      </c:catAx>
      <c:valAx>
        <c:axId val="2271959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71943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45"/>
          <c:y val="1.6611295681063183E-2"/>
          <c:w val="0.75162388792310808"/>
          <c:h val="0.106312292358803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722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Contributions'!$F$3:$F$21</c:f>
              <c:numCache>
                <c:formatCode>0.00</c:formatCode>
                <c:ptCount val="19"/>
                <c:pt idx="0">
                  <c:v>20.924039137211555</c:v>
                </c:pt>
                <c:pt idx="1">
                  <c:v>20.995846665370575</c:v>
                </c:pt>
                <c:pt idx="2">
                  <c:v>20.985825312423927</c:v>
                </c:pt>
                <c:pt idx="3">
                  <c:v>20.933221406863463</c:v>
                </c:pt>
                <c:pt idx="4">
                  <c:v>21.141974358104061</c:v>
                </c:pt>
                <c:pt idx="5">
                  <c:v>21.237797622631735</c:v>
                </c:pt>
                <c:pt idx="6">
                  <c:v>21.191725942724304</c:v>
                </c:pt>
                <c:pt idx="7">
                  <c:v>21.157836666166858</c:v>
                </c:pt>
                <c:pt idx="8">
                  <c:v>21.28418387808674</c:v>
                </c:pt>
                <c:pt idx="9">
                  <c:v>21.24472540096156</c:v>
                </c:pt>
                <c:pt idx="10">
                  <c:v>21.237648667473373</c:v>
                </c:pt>
                <c:pt idx="11">
                  <c:v>21.157434320181739</c:v>
                </c:pt>
                <c:pt idx="12">
                  <c:v>21.168502088615178</c:v>
                </c:pt>
                <c:pt idx="13">
                  <c:v>21.153336565540972</c:v>
                </c:pt>
                <c:pt idx="14">
                  <c:v>21.138171042466766</c:v>
                </c:pt>
                <c:pt idx="15">
                  <c:v>21.12300551939256</c:v>
                </c:pt>
                <c:pt idx="16">
                  <c:v>21.107839996318354</c:v>
                </c:pt>
                <c:pt idx="17">
                  <c:v>21.092674473244148</c:v>
                </c:pt>
                <c:pt idx="18">
                  <c:v>21.077508950169943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Contributions'!$G$3:$G$21</c:f>
              <c:numCache>
                <c:formatCode>0.00</c:formatCode>
                <c:ptCount val="19"/>
                <c:pt idx="0">
                  <c:v>17.394424395032733</c:v>
                </c:pt>
                <c:pt idx="1">
                  <c:v>17.437448848651616</c:v>
                </c:pt>
                <c:pt idx="2">
                  <c:v>17.360777291784693</c:v>
                </c:pt>
                <c:pt idx="3">
                  <c:v>17.395691743275385</c:v>
                </c:pt>
                <c:pt idx="4">
                  <c:v>17.493376540370143</c:v>
                </c:pt>
                <c:pt idx="5">
                  <c:v>17.96297050774983</c:v>
                </c:pt>
                <c:pt idx="6">
                  <c:v>18.624138114185424</c:v>
                </c:pt>
                <c:pt idx="7">
                  <c:v>19.740467884872988</c:v>
                </c:pt>
                <c:pt idx="8">
                  <c:v>16.967710933151565</c:v>
                </c:pt>
                <c:pt idx="9">
                  <c:v>17.052465721431251</c:v>
                </c:pt>
                <c:pt idx="10">
                  <c:v>17.241025320976643</c:v>
                </c:pt>
                <c:pt idx="11">
                  <c:v>17.221399657186506</c:v>
                </c:pt>
                <c:pt idx="12">
                  <c:v>17.213096978064851</c:v>
                </c:pt>
                <c:pt idx="13">
                  <c:v>17.051086524917196</c:v>
                </c:pt>
                <c:pt idx="14">
                  <c:v>16.889076071769541</c:v>
                </c:pt>
                <c:pt idx="15">
                  <c:v>16.727065618621886</c:v>
                </c:pt>
                <c:pt idx="16">
                  <c:v>16.565055165474231</c:v>
                </c:pt>
                <c:pt idx="17">
                  <c:v>16.403044712326576</c:v>
                </c:pt>
                <c:pt idx="18">
                  <c:v>16.241034259178921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Contributions'!$H$3:$H$21</c:f>
              <c:numCache>
                <c:formatCode>0.00</c:formatCode>
                <c:ptCount val="19"/>
                <c:pt idx="0">
                  <c:v>18.021026255675061</c:v>
                </c:pt>
                <c:pt idx="1">
                  <c:v>17.359219109142639</c:v>
                </c:pt>
                <c:pt idx="2">
                  <c:v>17.741225030152609</c:v>
                </c:pt>
                <c:pt idx="3">
                  <c:v>16.730717828698115</c:v>
                </c:pt>
                <c:pt idx="4">
                  <c:v>15.994736511913807</c:v>
                </c:pt>
                <c:pt idx="5">
                  <c:v>15.736125154649914</c:v>
                </c:pt>
                <c:pt idx="6">
                  <c:v>20.11282426500772</c:v>
                </c:pt>
                <c:pt idx="7">
                  <c:v>15.015438752176033</c:v>
                </c:pt>
                <c:pt idx="8">
                  <c:v>14.605835703544892</c:v>
                </c:pt>
                <c:pt idx="9">
                  <c:v>14.642918571793631</c:v>
                </c:pt>
                <c:pt idx="10">
                  <c:v>14.856964538276088</c:v>
                </c:pt>
                <c:pt idx="11">
                  <c:v>14.475115133338415</c:v>
                </c:pt>
                <c:pt idx="12">
                  <c:v>14.402203941806956</c:v>
                </c:pt>
                <c:pt idx="13">
                  <c:v>14.406379193090052</c:v>
                </c:pt>
                <c:pt idx="14">
                  <c:v>14.410554444373147</c:v>
                </c:pt>
                <c:pt idx="15">
                  <c:v>14.414729695656243</c:v>
                </c:pt>
                <c:pt idx="16">
                  <c:v>14.418904946939339</c:v>
                </c:pt>
                <c:pt idx="17">
                  <c:v>14.423080198222435</c:v>
                </c:pt>
                <c:pt idx="18">
                  <c:v>14.42725544950553</c:v>
                </c:pt>
              </c:numCache>
            </c:numRef>
          </c:val>
        </c:ser>
        <c:marker val="1"/>
        <c:axId val="227479552"/>
        <c:axId val="227481088"/>
      </c:lineChart>
      <c:catAx>
        <c:axId val="2274795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7481088"/>
        <c:crosses val="autoZero"/>
        <c:auto val="1"/>
        <c:lblAlgn val="ctr"/>
        <c:lblOffset val="100"/>
        <c:tickLblSkip val="1"/>
        <c:tickMarkSkip val="1"/>
      </c:catAx>
      <c:valAx>
        <c:axId val="227481088"/>
        <c:scaling>
          <c:orientation val="minMax"/>
          <c:min val="1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747955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722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Contributions'!$J$3:$J$21</c:f>
              <c:numCache>
                <c:formatCode>0.00</c:formatCode>
                <c:ptCount val="19"/>
                <c:pt idx="0">
                  <c:v>16.221638337702217</c:v>
                </c:pt>
                <c:pt idx="1">
                  <c:v>15.994350895442441</c:v>
                </c:pt>
                <c:pt idx="2">
                  <c:v>16.018920192772622</c:v>
                </c:pt>
                <c:pt idx="3">
                  <c:v>15.95265306467798</c:v>
                </c:pt>
                <c:pt idx="4">
                  <c:v>15.886446309168086</c:v>
                </c:pt>
                <c:pt idx="5">
                  <c:v>15.907644363038081</c:v>
                </c:pt>
                <c:pt idx="6">
                  <c:v>16.830560217380356</c:v>
                </c:pt>
                <c:pt idx="7">
                  <c:v>16.855167509338223</c:v>
                </c:pt>
                <c:pt idx="8">
                  <c:v>16.986960353160484</c:v>
                </c:pt>
                <c:pt idx="9">
                  <c:v>16.993237452780324</c:v>
                </c:pt>
                <c:pt idx="10">
                  <c:v>16.901343225819275</c:v>
                </c:pt>
                <c:pt idx="11">
                  <c:v>16.971881141033606</c:v>
                </c:pt>
                <c:pt idx="12">
                  <c:v>17.017461053830267</c:v>
                </c:pt>
                <c:pt idx="13">
                  <c:v>17.029913658685924</c:v>
                </c:pt>
                <c:pt idx="14">
                  <c:v>17.042366263541581</c:v>
                </c:pt>
                <c:pt idx="15">
                  <c:v>17.054818868397238</c:v>
                </c:pt>
                <c:pt idx="16">
                  <c:v>17.067271473252895</c:v>
                </c:pt>
                <c:pt idx="17">
                  <c:v>17.079724078108551</c:v>
                </c:pt>
                <c:pt idx="18">
                  <c:v>17.092176682964208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Contributions'!$K$3:$K$21</c:f>
              <c:numCache>
                <c:formatCode>0.00</c:formatCode>
                <c:ptCount val="19"/>
                <c:pt idx="0">
                  <c:v>23.298915716145348</c:v>
                </c:pt>
                <c:pt idx="1">
                  <c:v>22.940361987658573</c:v>
                </c:pt>
                <c:pt idx="2">
                  <c:v>22.505408413821069</c:v>
                </c:pt>
                <c:pt idx="3">
                  <c:v>22.298198069022995</c:v>
                </c:pt>
                <c:pt idx="4">
                  <c:v>21.94878675011271</c:v>
                </c:pt>
                <c:pt idx="5">
                  <c:v>21.574755848773226</c:v>
                </c:pt>
                <c:pt idx="6">
                  <c:v>21.251602756521976</c:v>
                </c:pt>
                <c:pt idx="7">
                  <c:v>21.320844334825697</c:v>
                </c:pt>
                <c:pt idx="8">
                  <c:v>21.449794927729112</c:v>
                </c:pt>
                <c:pt idx="9">
                  <c:v>21.366280723176697</c:v>
                </c:pt>
                <c:pt idx="10">
                  <c:v>21.492346887981416</c:v>
                </c:pt>
                <c:pt idx="11">
                  <c:v>21.509593894127963</c:v>
                </c:pt>
                <c:pt idx="12">
                  <c:v>21.616175231127357</c:v>
                </c:pt>
                <c:pt idx="13">
                  <c:v>21.657882834503276</c:v>
                </c:pt>
                <c:pt idx="14">
                  <c:v>21.699590437879195</c:v>
                </c:pt>
                <c:pt idx="15">
                  <c:v>21.741298041255114</c:v>
                </c:pt>
                <c:pt idx="16">
                  <c:v>21.783005644631032</c:v>
                </c:pt>
                <c:pt idx="17">
                  <c:v>21.824713248006951</c:v>
                </c:pt>
                <c:pt idx="18">
                  <c:v>21.86642085138287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Contributions'!$L$3:$L$21</c:f>
              <c:numCache>
                <c:formatCode>0.00</c:formatCode>
                <c:ptCount val="19"/>
                <c:pt idx="0">
                  <c:v>13.96366999336583</c:v>
                </c:pt>
                <c:pt idx="1">
                  <c:v>13.971525098825246</c:v>
                </c:pt>
                <c:pt idx="2">
                  <c:v>13.909301706717011</c:v>
                </c:pt>
                <c:pt idx="3">
                  <c:v>13.926272136340042</c:v>
                </c:pt>
                <c:pt idx="4">
                  <c:v>14.054891981405232</c:v>
                </c:pt>
                <c:pt idx="5">
                  <c:v>13.784242501565606</c:v>
                </c:pt>
                <c:pt idx="6">
                  <c:v>13.469803844116612</c:v>
                </c:pt>
                <c:pt idx="7">
                  <c:v>13.314981560134084</c:v>
                </c:pt>
                <c:pt idx="8">
                  <c:v>13.415398999002409</c:v>
                </c:pt>
                <c:pt idx="9">
                  <c:v>13.436770914754915</c:v>
                </c:pt>
                <c:pt idx="10">
                  <c:v>14.055377460510101</c:v>
                </c:pt>
                <c:pt idx="11">
                  <c:v>13.805498267458319</c:v>
                </c:pt>
                <c:pt idx="12">
                  <c:v>13.791428331998443</c:v>
                </c:pt>
                <c:pt idx="13">
                  <c:v>13.794007631768842</c:v>
                </c:pt>
                <c:pt idx="14">
                  <c:v>13.796586931539242</c:v>
                </c:pt>
                <c:pt idx="15">
                  <c:v>13.799166231309641</c:v>
                </c:pt>
                <c:pt idx="16">
                  <c:v>13.801745531080041</c:v>
                </c:pt>
                <c:pt idx="17">
                  <c:v>13.80432483085044</c:v>
                </c:pt>
                <c:pt idx="18">
                  <c:v>13.80690413062084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Contributions'!$M$3:$M$21</c:f>
              <c:numCache>
                <c:formatCode>0.00</c:formatCode>
                <c:ptCount val="19"/>
                <c:pt idx="0">
                  <c:v>16.393127682742588</c:v>
                </c:pt>
                <c:pt idx="1">
                  <c:v>16.38373416331515</c:v>
                </c:pt>
                <c:pt idx="2">
                  <c:v>16.37237357809774</c:v>
                </c:pt>
                <c:pt idx="3">
                  <c:v>16.373798743141759</c:v>
                </c:pt>
                <c:pt idx="4">
                  <c:v>16.346473787300845</c:v>
                </c:pt>
                <c:pt idx="5">
                  <c:v>16.329207295355932</c:v>
                </c:pt>
                <c:pt idx="6">
                  <c:v>16.342478909775245</c:v>
                </c:pt>
                <c:pt idx="7">
                  <c:v>16.334138374740981</c:v>
                </c:pt>
                <c:pt idx="8">
                  <c:v>16.336224473785794</c:v>
                </c:pt>
                <c:pt idx="9">
                  <c:v>16.339683662393629</c:v>
                </c:pt>
                <c:pt idx="10">
                  <c:v>16.273577472725488</c:v>
                </c:pt>
                <c:pt idx="11">
                  <c:v>16.286643012727431</c:v>
                </c:pt>
                <c:pt idx="12">
                  <c:v>16.278713374167843</c:v>
                </c:pt>
                <c:pt idx="13">
                  <c:v>16.2540204471664</c:v>
                </c:pt>
                <c:pt idx="14">
                  <c:v>16.229327520164958</c:v>
                </c:pt>
                <c:pt idx="15">
                  <c:v>16.204634593163515</c:v>
                </c:pt>
                <c:pt idx="16">
                  <c:v>16.179941666162073</c:v>
                </c:pt>
                <c:pt idx="17">
                  <c:v>16.15524873916063</c:v>
                </c:pt>
                <c:pt idx="18">
                  <c:v>16.130555812159187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Contributions'!$N$3:$N$21</c:f>
              <c:numCache>
                <c:formatCode>0.00</c:formatCode>
                <c:ptCount val="19"/>
                <c:pt idx="0">
                  <c:v>13.657638702721981</c:v>
                </c:pt>
                <c:pt idx="1">
                  <c:v>13.905927119607151</c:v>
                </c:pt>
                <c:pt idx="2">
                  <c:v>13.463213711045732</c:v>
                </c:pt>
                <c:pt idx="3">
                  <c:v>13.824963758222243</c:v>
                </c:pt>
                <c:pt idx="4">
                  <c:v>13.458471855703719</c:v>
                </c:pt>
                <c:pt idx="5">
                  <c:v>13.544797370282682</c:v>
                </c:pt>
                <c:pt idx="6">
                  <c:v>13.799913170715916</c:v>
                </c:pt>
                <c:pt idx="7">
                  <c:v>13.758766379982374</c:v>
                </c:pt>
                <c:pt idx="8">
                  <c:v>13.682483003389892</c:v>
                </c:pt>
                <c:pt idx="9">
                  <c:v>13.606767511955873</c:v>
                </c:pt>
                <c:pt idx="10">
                  <c:v>13.632320532741046</c:v>
                </c:pt>
                <c:pt idx="11">
                  <c:v>13.621477002832988</c:v>
                </c:pt>
                <c:pt idx="12">
                  <c:v>13.646462172717289</c:v>
                </c:pt>
                <c:pt idx="13">
                  <c:v>13.696980285372415</c:v>
                </c:pt>
                <c:pt idx="14">
                  <c:v>13.747498398027542</c:v>
                </c:pt>
                <c:pt idx="15">
                  <c:v>13.798016510682668</c:v>
                </c:pt>
                <c:pt idx="16">
                  <c:v>13.848534623337795</c:v>
                </c:pt>
                <c:pt idx="17">
                  <c:v>13.899052735992921</c:v>
                </c:pt>
                <c:pt idx="18">
                  <c:v>13.949570848648047</c:v>
                </c:pt>
              </c:numCache>
            </c:numRef>
          </c:val>
        </c:ser>
        <c:marker val="1"/>
        <c:axId val="227529088"/>
        <c:axId val="227530624"/>
      </c:lineChart>
      <c:catAx>
        <c:axId val="2275290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7530624"/>
        <c:crosses val="autoZero"/>
        <c:auto val="1"/>
        <c:lblAlgn val="ctr"/>
        <c:lblOffset val="100"/>
        <c:tickLblSkip val="1"/>
        <c:tickMarkSkip val="1"/>
      </c:catAx>
      <c:valAx>
        <c:axId val="227530624"/>
        <c:scaling>
          <c:orientation val="minMax"/>
          <c:min val="11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75290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279"/>
          <c:y val="1.6556291390728482E-2"/>
          <c:w val="0.50297136682874111"/>
          <c:h val="0.2384105960264928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5951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Contributions'!$C$22</c:f>
              <c:numCache>
                <c:formatCode>0.00</c:formatCode>
                <c:ptCount val="1"/>
                <c:pt idx="0">
                  <c:v>28.62817068639292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Contributions'!$D$22</c:f>
              <c:numCache>
                <c:formatCode>0.00</c:formatCode>
                <c:ptCount val="1"/>
                <c:pt idx="0">
                  <c:v>4.0698451840369492</c:v>
                </c:pt>
              </c:numCache>
            </c:numRef>
          </c:val>
          <c:shape val="cylinder"/>
        </c:ser>
        <c:shape val="box"/>
        <c:axId val="228992896"/>
        <c:axId val="228994432"/>
        <c:axId val="0"/>
      </c:bar3DChart>
      <c:catAx>
        <c:axId val="22899289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8994432"/>
        <c:crosses val="autoZero"/>
        <c:auto val="1"/>
        <c:lblAlgn val="ctr"/>
        <c:lblOffset val="100"/>
        <c:tickLblSkip val="1"/>
        <c:tickMarkSkip val="1"/>
      </c:catAx>
      <c:valAx>
        <c:axId val="2289944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89928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276"/>
          <c:y val="1.6611295681063183E-2"/>
          <c:w val="0.83603964277192655"/>
          <c:h val="9.966777408637872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Contributions'!$F$22</c:f>
              <c:numCache>
                <c:formatCode>0.00</c:formatCode>
                <c:ptCount val="1"/>
                <c:pt idx="0">
                  <c:v>21.123857790207779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Contributions'!$G$22</c:f>
              <c:numCache>
                <c:formatCode>0.00</c:formatCode>
                <c:ptCount val="1"/>
                <c:pt idx="0">
                  <c:v>17.314808225738002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Contributions'!$H$22</c:f>
              <c:numCache>
                <c:formatCode>0.00</c:formatCode>
                <c:ptCount val="1"/>
                <c:pt idx="0">
                  <c:v>15.58922393284014</c:v>
                </c:pt>
              </c:numCache>
            </c:numRef>
          </c:val>
          <c:shape val="cylinder"/>
        </c:ser>
        <c:shape val="box"/>
        <c:axId val="229016704"/>
        <c:axId val="229018240"/>
        <c:axId val="0"/>
      </c:bar3DChart>
      <c:catAx>
        <c:axId val="22901670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9018240"/>
        <c:crosses val="autoZero"/>
        <c:auto val="1"/>
        <c:lblAlgn val="ctr"/>
        <c:lblOffset val="100"/>
        <c:tickLblSkip val="1"/>
        <c:tickMarkSkip val="1"/>
      </c:catAx>
      <c:valAx>
        <c:axId val="2290182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90167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3092"/>
          <c:h val="9.933774834437106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Contributions'!$J$22</c:f>
              <c:numCache>
                <c:formatCode>0.00</c:formatCode>
                <c:ptCount val="1"/>
                <c:pt idx="0">
                  <c:v>16.679186060057599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Contributions'!$K$22</c:f>
              <c:numCache>
                <c:formatCode>0.00</c:formatCode>
                <c:ptCount val="1"/>
                <c:pt idx="0">
                  <c:v>21.849788242035924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Contributions'!$L$22</c:f>
              <c:numCache>
                <c:formatCode>0.00</c:formatCode>
                <c:ptCount val="1"/>
                <c:pt idx="0">
                  <c:v>13.773784109650679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Contributions'!$M$22</c:f>
              <c:numCache>
                <c:formatCode>0.00</c:formatCode>
                <c:ptCount val="1"/>
                <c:pt idx="0">
                  <c:v>16.291784384644586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Contributions'!$N$22</c:f>
              <c:numCache>
                <c:formatCode>0.00</c:formatCode>
                <c:ptCount val="1"/>
                <c:pt idx="0">
                  <c:v>13.712781878630539</c:v>
                </c:pt>
              </c:numCache>
            </c:numRef>
          </c:val>
          <c:shape val="cylinder"/>
        </c:ser>
        <c:shape val="box"/>
        <c:axId val="232728448"/>
        <c:axId val="232729984"/>
        <c:axId val="0"/>
      </c:bar3DChart>
      <c:catAx>
        <c:axId val="23272844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2729984"/>
        <c:crosses val="autoZero"/>
        <c:auto val="1"/>
        <c:lblAlgn val="ctr"/>
        <c:lblOffset val="100"/>
        <c:tickLblSkip val="1"/>
        <c:tickMarkSkip val="1"/>
      </c:catAx>
      <c:valAx>
        <c:axId val="2327299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2728448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656E-2"/>
          <c:w val="0.93689473281860136"/>
          <c:h val="0.145214867943487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252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'GOS Durban'!$O$2</c:f>
              <c:strCache>
                <c:ptCount val="1"/>
                <c:pt idx="0">
                  <c:v>Durban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Durban'!$A$11:$A$55</c:f>
              <c:strCache>
                <c:ptCount val="45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</c:strCache>
            </c:strRef>
          </c:cat>
          <c:val>
            <c:numRef>
              <c:f>'GOS Durban'!$O$11:$O$55</c:f>
              <c:numCache>
                <c:formatCode>0.00</c:formatCode>
                <c:ptCount val="45"/>
                <c:pt idx="0">
                  <c:v>16.272979180269196</c:v>
                </c:pt>
                <c:pt idx="1">
                  <c:v>9.7944140741185954</c:v>
                </c:pt>
                <c:pt idx="2">
                  <c:v>7.3516180934767323</c:v>
                </c:pt>
                <c:pt idx="3">
                  <c:v>3.8852517623928708</c:v>
                </c:pt>
                <c:pt idx="4">
                  <c:v>8.9063399547414814</c:v>
                </c:pt>
                <c:pt idx="5">
                  <c:v>5.9528459850680058</c:v>
                </c:pt>
                <c:pt idx="6">
                  <c:v>13.456028599264203</c:v>
                </c:pt>
                <c:pt idx="7">
                  <c:v>11.181066508027603</c:v>
                </c:pt>
                <c:pt idx="8">
                  <c:v>10.756147514462658</c:v>
                </c:pt>
                <c:pt idx="9">
                  <c:v>8.6658522841326224</c:v>
                </c:pt>
                <c:pt idx="10">
                  <c:v>8.5270749458602655</c:v>
                </c:pt>
                <c:pt idx="11">
                  <c:v>10.731206127320808</c:v>
                </c:pt>
                <c:pt idx="12">
                  <c:v>8.4563365761398028</c:v>
                </c:pt>
                <c:pt idx="13">
                  <c:v>9.4466569738983903</c:v>
                </c:pt>
                <c:pt idx="14">
                  <c:v>14.462346942463903</c:v>
                </c:pt>
                <c:pt idx="15">
                  <c:v>13.131943735766136</c:v>
                </c:pt>
                <c:pt idx="16">
                  <c:v>18.079894731978179</c:v>
                </c:pt>
                <c:pt idx="17">
                  <c:v>16.269323890326611</c:v>
                </c:pt>
                <c:pt idx="18">
                  <c:v>9.4273410223661447</c:v>
                </c:pt>
                <c:pt idx="19">
                  <c:v>11.483875896427909</c:v>
                </c:pt>
                <c:pt idx="20">
                  <c:v>13.222910390889428</c:v>
                </c:pt>
                <c:pt idx="21">
                  <c:v>19.030598169917507</c:v>
                </c:pt>
                <c:pt idx="22">
                  <c:v>15.619338913191246</c:v>
                </c:pt>
                <c:pt idx="23">
                  <c:v>7.8249205022077675</c:v>
                </c:pt>
                <c:pt idx="24">
                  <c:v>5.9177710789940967</c:v>
                </c:pt>
                <c:pt idx="25">
                  <c:v>2.8988376890253935</c:v>
                </c:pt>
                <c:pt idx="26">
                  <c:v>-0.90467410607039511</c:v>
                </c:pt>
                <c:pt idx="27">
                  <c:v>3.8221993935537686</c:v>
                </c:pt>
                <c:pt idx="28">
                  <c:v>8.0006306429295204</c:v>
                </c:pt>
                <c:pt idx="29">
                  <c:v>12.768667786199858</c:v>
                </c:pt>
                <c:pt idx="30">
                  <c:v>9.4708981535524597</c:v>
                </c:pt>
                <c:pt idx="31">
                  <c:v>11.524312150221123</c:v>
                </c:pt>
                <c:pt idx="32">
                  <c:v>3.5846280701513438</c:v>
                </c:pt>
                <c:pt idx="33">
                  <c:v>2.2763755929822391</c:v>
                </c:pt>
                <c:pt idx="34">
                  <c:v>7.4590810824782849</c:v>
                </c:pt>
                <c:pt idx="35">
                  <c:v>5.7974795020048511</c:v>
                </c:pt>
                <c:pt idx="36">
                  <c:v>6.6846900249706147</c:v>
                </c:pt>
                <c:pt idx="37">
                  <c:v>7.107298973586901</c:v>
                </c:pt>
                <c:pt idx="38">
                  <c:v>3.9700651293653433</c:v>
                </c:pt>
                <c:pt idx="39">
                  <c:v>4.3406251350391694</c:v>
                </c:pt>
                <c:pt idx="40">
                  <c:v>6.4730161393634491</c:v>
                </c:pt>
                <c:pt idx="41">
                  <c:v>7.0783352675152535</c:v>
                </c:pt>
                <c:pt idx="42">
                  <c:v>6.2293324549057605</c:v>
                </c:pt>
                <c:pt idx="43">
                  <c:v>5.2847084774070279</c:v>
                </c:pt>
                <c:pt idx="44">
                  <c:v>7.8558512310626414</c:v>
                </c:pt>
              </c:numCache>
            </c:numRef>
          </c:val>
        </c:ser>
        <c:marker val="1"/>
        <c:axId val="233037824"/>
        <c:axId val="233039360"/>
      </c:lineChart>
      <c:catAx>
        <c:axId val="23303782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3039360"/>
        <c:crosses val="autoZero"/>
        <c:auto val="1"/>
        <c:lblAlgn val="ctr"/>
        <c:lblOffset val="100"/>
      </c:catAx>
      <c:valAx>
        <c:axId val="23303936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0378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376"/>
          <c:w val="0.34362946934940319"/>
          <c:h val="0.13911056572473887"/>
        </c:manualLayout>
      </c:layout>
      <c:spPr>
        <a:solidFill>
          <a:schemeClr val="dk1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4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66" l="0.70000000000000062" r="0.70000000000000062" t="0.75000000000000666" header="0.30000000000000032" footer="0.3000000000000003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321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'GOS Durban'!$N$2</c:f>
              <c:strCache>
                <c:ptCount val="1"/>
                <c:pt idx="0">
                  <c:v>Durban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492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Durban'!$A$11:$A$55</c:f>
              <c:strCache>
                <c:ptCount val="45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</c:strCache>
            </c:strRef>
          </c:cat>
          <c:val>
            <c:numRef>
              <c:f>'GOS Durban'!$N$11:$N$55</c:f>
              <c:numCache>
                <c:formatCode>0.00</c:formatCode>
                <c:ptCount val="45"/>
                <c:pt idx="0">
                  <c:v>0.32269876373081408</c:v>
                </c:pt>
                <c:pt idx="1">
                  <c:v>10.835986473474783</c:v>
                </c:pt>
                <c:pt idx="2">
                  <c:v>-1.0297803746293492</c:v>
                </c:pt>
                <c:pt idx="3">
                  <c:v>-5.600571492183632</c:v>
                </c:pt>
                <c:pt idx="4">
                  <c:v>5.1715980024721162</c:v>
                </c:pt>
                <c:pt idx="5">
                  <c:v>7.8301613047264986</c:v>
                </c:pt>
                <c:pt idx="6">
                  <c:v>5.9789188661717345</c:v>
                </c:pt>
                <c:pt idx="7">
                  <c:v>-7.4934204129599262</c:v>
                </c:pt>
                <c:pt idx="8">
                  <c:v>4.7696463844634795</c:v>
                </c:pt>
                <c:pt idx="9">
                  <c:v>5.7950880657303934</c:v>
                </c:pt>
                <c:pt idx="10">
                  <c:v>5.8435730149767044</c:v>
                </c:pt>
                <c:pt idx="11">
                  <c:v>-5.6146575635993221</c:v>
                </c:pt>
                <c:pt idx="12">
                  <c:v>2.6172515286360039</c:v>
                </c:pt>
                <c:pt idx="13">
                  <c:v>6.7611084662130008</c:v>
                </c:pt>
                <c:pt idx="14">
                  <c:v>10.694141886486024</c:v>
                </c:pt>
                <c:pt idx="15">
                  <c:v>-6.7117044580315506</c:v>
                </c:pt>
                <c:pt idx="16">
                  <c:v>7.1053308028289672</c:v>
                </c:pt>
                <c:pt idx="17">
                  <c:v>5.1240935412752586</c:v>
                </c:pt>
                <c:pt idx="18">
                  <c:v>4.1802360940577081</c:v>
                </c:pt>
                <c:pt idx="19">
                  <c:v>-4.958480525772921</c:v>
                </c:pt>
                <c:pt idx="20">
                  <c:v>8.7760644699995698</c:v>
                </c:pt>
                <c:pt idx="21">
                  <c:v>10.516358333209061</c:v>
                </c:pt>
                <c:pt idx="22">
                  <c:v>1.1945685412788472</c:v>
                </c:pt>
                <c:pt idx="23">
                  <c:v>-11.365655797324676</c:v>
                </c:pt>
                <c:pt idx="24">
                  <c:v>6.8520917218892201</c:v>
                </c:pt>
                <c:pt idx="25">
                  <c:v>7.3663531838272931</c:v>
                </c:pt>
                <c:pt idx="26">
                  <c:v>-2.5459473254755354</c:v>
                </c:pt>
                <c:pt idx="27">
                  <c:v>-7.1377739170365402</c:v>
                </c:pt>
                <c:pt idx="28">
                  <c:v>11.152464105828789</c:v>
                </c:pt>
                <c:pt idx="29">
                  <c:v>12.106388097239016</c:v>
                </c:pt>
                <c:pt idx="30">
                  <c:v>-5.395861417728347</c:v>
                </c:pt>
                <c:pt idx="31">
                  <c:v>-5.3958991538177559</c:v>
                </c:pt>
                <c:pt idx="32">
                  <c:v>3.239252782607672</c:v>
                </c:pt>
                <c:pt idx="33">
                  <c:v>10.690507549448004</c:v>
                </c:pt>
                <c:pt idx="34">
                  <c:v>-0.6019352982636047</c:v>
                </c:pt>
                <c:pt idx="35">
                  <c:v>-6.8587287434792641</c:v>
                </c:pt>
                <c:pt idx="36">
                  <c:v>4.1050101889560553</c:v>
                </c:pt>
                <c:pt idx="37">
                  <c:v>11.12898470119608</c:v>
                </c:pt>
                <c:pt idx="38">
                  <c:v>-3.5133612759582844</c:v>
                </c:pt>
                <c:pt idx="39">
                  <c:v>-6.526763672933825</c:v>
                </c:pt>
                <c:pt idx="40">
                  <c:v>6.2325859720674881</c:v>
                </c:pt>
                <c:pt idx="41">
                  <c:v>11.76077388657686</c:v>
                </c:pt>
                <c:pt idx="42">
                  <c:v>-4.2783846343369145</c:v>
                </c:pt>
                <c:pt idx="43">
                  <c:v>-7.3579565106223628</c:v>
                </c:pt>
                <c:pt idx="44">
                  <c:v>8.8268767059663329</c:v>
                </c:pt>
              </c:numCache>
            </c:numRef>
          </c:val>
        </c:ser>
        <c:marker val="1"/>
        <c:axId val="233069184"/>
        <c:axId val="233087360"/>
      </c:lineChart>
      <c:catAx>
        <c:axId val="2330691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3087360"/>
        <c:crosses val="autoZero"/>
        <c:auto val="1"/>
        <c:lblAlgn val="ctr"/>
        <c:lblOffset val="100"/>
      </c:catAx>
      <c:valAx>
        <c:axId val="23308736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0691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376"/>
          <c:w val="0.34362946934940319"/>
          <c:h val="0.13923610635627157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88" l="0.70000000000000062" r="0.70000000000000062" t="0.75000000000000688" header="0.30000000000000032" footer="0.3000000000000003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482"/>
          <c:h val="0.87204158073550764"/>
        </c:manualLayout>
      </c:layout>
      <c:barChart>
        <c:barDir val="col"/>
        <c:grouping val="clustered"/>
        <c:ser>
          <c:idx val="0"/>
          <c:order val="0"/>
          <c:tx>
            <c:strRef>
              <c:f>'GOS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'GOS Durban'!$R$14:$R$24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'GOS Durban'!$T$14:$T$24</c:f>
              <c:numCache>
                <c:formatCode>0.00</c:formatCode>
                <c:ptCount val="11"/>
                <c:pt idx="0">
                  <c:v>9.0705698082253061</c:v>
                </c:pt>
                <c:pt idx="1">
                  <c:v>9.8667053013570687</c:v>
                </c:pt>
                <c:pt idx="2">
                  <c:v>9.627719103511593</c:v>
                </c:pt>
                <c:pt idx="3">
                  <c:v>11.458900877329013</c:v>
                </c:pt>
                <c:pt idx="4">
                  <c:v>13.615065808793814</c:v>
                </c:pt>
                <c:pt idx="5">
                  <c:v>13.965905523047686</c:v>
                </c:pt>
                <c:pt idx="6">
                  <c:v>2.8230342319125139</c:v>
                </c:pt>
                <c:pt idx="7">
                  <c:v>10.464538538574155</c:v>
                </c:pt>
                <c:pt idx="8">
                  <c:v>4.7465826861479226</c:v>
                </c:pt>
                <c:pt idx="9">
                  <c:v>5.5218375158330142</c:v>
                </c:pt>
                <c:pt idx="10">
                  <c:v>6.2867671241751344</c:v>
                </c:pt>
              </c:numCache>
            </c:numRef>
          </c:val>
        </c:ser>
        <c:axId val="233106816"/>
        <c:axId val="233116800"/>
      </c:barChart>
      <c:catAx>
        <c:axId val="2331068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116800"/>
        <c:crosses val="autoZero"/>
        <c:auto val="1"/>
        <c:lblAlgn val="ctr"/>
        <c:lblOffset val="100"/>
      </c:catAx>
      <c:valAx>
        <c:axId val="23311680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10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321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'GOS PMB'!$O$2</c:f>
              <c:strCache>
                <c:ptCount val="1"/>
                <c:pt idx="0">
                  <c:v>PMB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PMB'!$A$11:$A$55</c:f>
              <c:strCache>
                <c:ptCount val="45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</c:strCache>
            </c:strRef>
          </c:cat>
          <c:val>
            <c:numRef>
              <c:f>'GOS PMB'!$O$11:$O$55</c:f>
              <c:numCache>
                <c:formatCode>0.00</c:formatCode>
                <c:ptCount val="45"/>
                <c:pt idx="0">
                  <c:v>16.2729791802692</c:v>
                </c:pt>
                <c:pt idx="1">
                  <c:v>9.7944140741185937</c:v>
                </c:pt>
                <c:pt idx="2">
                  <c:v>7.3516180934767128</c:v>
                </c:pt>
                <c:pt idx="3">
                  <c:v>3.8852517623928744</c:v>
                </c:pt>
                <c:pt idx="4">
                  <c:v>8.9063399547414761</c:v>
                </c:pt>
                <c:pt idx="5">
                  <c:v>5.952845985068012</c:v>
                </c:pt>
                <c:pt idx="6">
                  <c:v>13.456028599264199</c:v>
                </c:pt>
                <c:pt idx="7">
                  <c:v>11.181066508027605</c:v>
                </c:pt>
                <c:pt idx="8">
                  <c:v>10.756147514462659</c:v>
                </c:pt>
                <c:pt idx="9">
                  <c:v>8.6658522841326384</c:v>
                </c:pt>
                <c:pt idx="10">
                  <c:v>8.5270749458602939</c:v>
                </c:pt>
                <c:pt idx="11">
                  <c:v>10.731206127320791</c:v>
                </c:pt>
                <c:pt idx="12">
                  <c:v>8.4563365761398046</c:v>
                </c:pt>
                <c:pt idx="13">
                  <c:v>9.446656973898369</c:v>
                </c:pt>
                <c:pt idx="14">
                  <c:v>14.462346942463878</c:v>
                </c:pt>
                <c:pt idx="15">
                  <c:v>13.131943735766139</c:v>
                </c:pt>
                <c:pt idx="16">
                  <c:v>18.079894731978179</c:v>
                </c:pt>
                <c:pt idx="17">
                  <c:v>16.269323890326611</c:v>
                </c:pt>
                <c:pt idx="18">
                  <c:v>9.4273410223661429</c:v>
                </c:pt>
                <c:pt idx="19">
                  <c:v>11.483875896427904</c:v>
                </c:pt>
                <c:pt idx="20">
                  <c:v>13.149843631410221</c:v>
                </c:pt>
                <c:pt idx="21">
                  <c:v>9.7292926910251829</c:v>
                </c:pt>
                <c:pt idx="22">
                  <c:v>9.6522126700996775</c:v>
                </c:pt>
                <c:pt idx="23">
                  <c:v>11.266028263098288</c:v>
                </c:pt>
                <c:pt idx="24">
                  <c:v>7.2414405888657694</c:v>
                </c:pt>
                <c:pt idx="25">
                  <c:v>17.093257416304294</c:v>
                </c:pt>
                <c:pt idx="26">
                  <c:v>8.8993454116209492</c:v>
                </c:pt>
                <c:pt idx="27">
                  <c:v>17.408790593228783</c:v>
                </c:pt>
                <c:pt idx="28">
                  <c:v>7.1279241635587463</c:v>
                </c:pt>
                <c:pt idx="29">
                  <c:v>6.3682411224699598</c:v>
                </c:pt>
                <c:pt idx="30">
                  <c:v>4.6581920844104152</c:v>
                </c:pt>
                <c:pt idx="31">
                  <c:v>1.8474897192289168</c:v>
                </c:pt>
                <c:pt idx="32">
                  <c:v>3.7103354232185186</c:v>
                </c:pt>
                <c:pt idx="33">
                  <c:v>1.9153613762089947</c:v>
                </c:pt>
                <c:pt idx="34">
                  <c:v>7.3296380372964514</c:v>
                </c:pt>
                <c:pt idx="35">
                  <c:v>8.0098994355138551</c:v>
                </c:pt>
                <c:pt idx="36">
                  <c:v>6.884976781529649</c:v>
                </c:pt>
                <c:pt idx="37">
                  <c:v>9.4894663551868792</c:v>
                </c:pt>
                <c:pt idx="38">
                  <c:v>5.6329603227891223</c:v>
                </c:pt>
                <c:pt idx="39">
                  <c:v>6.1360249292312448</c:v>
                </c:pt>
                <c:pt idx="40">
                  <c:v>6.2967744882577765</c:v>
                </c:pt>
                <c:pt idx="41">
                  <c:v>5.6459777004128107</c:v>
                </c:pt>
                <c:pt idx="42">
                  <c:v>5.1547125478546088</c:v>
                </c:pt>
                <c:pt idx="43">
                  <c:v>3.3874666834948464</c:v>
                </c:pt>
                <c:pt idx="44">
                  <c:v>7.9073813677074352</c:v>
                </c:pt>
              </c:numCache>
            </c:numRef>
          </c:val>
        </c:ser>
        <c:marker val="1"/>
        <c:axId val="233247872"/>
        <c:axId val="233249408"/>
      </c:lineChart>
      <c:catAx>
        <c:axId val="23324787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249408"/>
        <c:crosses val="autoZero"/>
        <c:auto val="1"/>
        <c:lblAlgn val="ctr"/>
        <c:lblOffset val="100"/>
      </c:catAx>
      <c:valAx>
        <c:axId val="2332494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2478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7090224206751"/>
          <c:y val="5.7687172665060675E-2"/>
          <c:w val="0.34362938567290441"/>
          <c:h val="0.15591270269298638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88" l="0.70000000000000062" r="0.70000000000000062" t="0.75000000000000688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8097956188397289E-2"/>
          <c:y val="3.2064622059228901E-2"/>
          <c:w val="0.91042422686294056"/>
          <c:h val="0.92304270185404858"/>
        </c:manualLayout>
      </c:layout>
      <c:lineChart>
        <c:grouping val="standard"/>
        <c:ser>
          <c:idx val="1"/>
          <c:order val="0"/>
          <c:tx>
            <c:strRef>
              <c:f>'GOS PMB'!$N$2</c:f>
              <c:strCache>
                <c:ptCount val="1"/>
                <c:pt idx="0">
                  <c:v>PMB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PMB'!$A$11:$A$55</c:f>
              <c:strCache>
                <c:ptCount val="45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</c:strCache>
            </c:strRef>
          </c:cat>
          <c:val>
            <c:numRef>
              <c:f>'GOS PMB'!$N$11:$N$55</c:f>
              <c:numCache>
                <c:formatCode>0.00</c:formatCode>
                <c:ptCount val="45"/>
                <c:pt idx="0">
                  <c:v>0.32269876373081513</c:v>
                </c:pt>
                <c:pt idx="1">
                  <c:v>10.835986473474772</c:v>
                </c:pt>
                <c:pt idx="2">
                  <c:v>-1.0297803746293501</c:v>
                </c:pt>
                <c:pt idx="3">
                  <c:v>-5.6005714921836196</c:v>
                </c:pt>
                <c:pt idx="4">
                  <c:v>5.1715980024721082</c:v>
                </c:pt>
                <c:pt idx="5">
                  <c:v>7.8301613047265022</c:v>
                </c:pt>
                <c:pt idx="6">
                  <c:v>5.978918866171723</c:v>
                </c:pt>
                <c:pt idx="7">
                  <c:v>-7.4934204129599111</c:v>
                </c:pt>
                <c:pt idx="8">
                  <c:v>4.7696463844634716</c:v>
                </c:pt>
                <c:pt idx="9">
                  <c:v>5.7950880657304094</c:v>
                </c:pt>
                <c:pt idx="10">
                  <c:v>5.8435730149767053</c:v>
                </c:pt>
                <c:pt idx="11">
                  <c:v>-5.6146575635993461</c:v>
                </c:pt>
                <c:pt idx="12">
                  <c:v>2.617251528636015</c:v>
                </c:pt>
                <c:pt idx="13">
                  <c:v>6.7611084662129954</c:v>
                </c:pt>
                <c:pt idx="14">
                  <c:v>10.694141886486021</c:v>
                </c:pt>
                <c:pt idx="15">
                  <c:v>-6.7117044580315506</c:v>
                </c:pt>
                <c:pt idx="16">
                  <c:v>7.1053308028289743</c:v>
                </c:pt>
                <c:pt idx="17">
                  <c:v>5.1240935412752542</c:v>
                </c:pt>
                <c:pt idx="18">
                  <c:v>4.1802360940577055</c:v>
                </c:pt>
                <c:pt idx="19">
                  <c:v>-4.9584805257729245</c:v>
                </c:pt>
                <c:pt idx="20">
                  <c:v>8.7058674178986877</c:v>
                </c:pt>
                <c:pt idx="21">
                  <c:v>1.9461632368279371</c:v>
                </c:pt>
                <c:pt idx="22">
                  <c:v>4.1070540422899473</c:v>
                </c:pt>
                <c:pt idx="23">
                  <c:v>-3.5596990294865938</c:v>
                </c:pt>
                <c:pt idx="24">
                  <c:v>4.7738829572659123</c:v>
                </c:pt>
                <c:pt idx="25">
                  <c:v>11.311525366937671</c:v>
                </c:pt>
                <c:pt idx="26">
                  <c:v>-3.1781138547520715</c:v>
                </c:pt>
                <c:pt idx="27">
                  <c:v>3.976190661166866</c:v>
                </c:pt>
                <c:pt idx="28">
                  <c:v>-4.4006114784484716</c:v>
                </c:pt>
                <c:pt idx="29">
                  <c:v>10.522174889373282</c:v>
                </c:pt>
                <c:pt idx="30">
                  <c:v>-4.7346891211904651</c:v>
                </c:pt>
                <c:pt idx="31">
                  <c:v>1.1838041389709004</c:v>
                </c:pt>
                <c:pt idx="32">
                  <c:v>-2.6520469266627424</c:v>
                </c:pt>
                <c:pt idx="33">
                  <c:v>8.6093044436659127</c:v>
                </c:pt>
                <c:pt idx="34">
                  <c:v>0.32630210071561261</c:v>
                </c:pt>
                <c:pt idx="35">
                  <c:v>1.8251128896499422</c:v>
                </c:pt>
                <c:pt idx="36">
                  <c:v>-3.6659254535710062</c:v>
                </c:pt>
                <c:pt idx="37">
                  <c:v>11.255811086071562</c:v>
                </c:pt>
                <c:pt idx="38">
                  <c:v>-3.207453265343311</c:v>
                </c:pt>
                <c:pt idx="39">
                  <c:v>2.3100430684996711</c:v>
                </c:pt>
                <c:pt idx="40">
                  <c:v>-3.5200215532422252</c:v>
                </c:pt>
                <c:pt idx="41">
                  <c:v>10.574652839902011</c:v>
                </c:pt>
                <c:pt idx="42">
                  <c:v>-3.6575490122248526</c:v>
                </c:pt>
                <c:pt idx="43">
                  <c:v>0.59060514589594348</c:v>
                </c:pt>
                <c:pt idx="44">
                  <c:v>0.6979101294153226</c:v>
                </c:pt>
              </c:numCache>
            </c:numRef>
          </c:val>
        </c:ser>
        <c:marker val="1"/>
        <c:axId val="233295872"/>
        <c:axId val="233297408"/>
      </c:lineChart>
      <c:catAx>
        <c:axId val="23329587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3297408"/>
        <c:crosses val="autoZero"/>
        <c:auto val="1"/>
        <c:lblAlgn val="ctr"/>
        <c:lblOffset val="100"/>
      </c:catAx>
      <c:valAx>
        <c:axId val="2332974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2958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41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11" l="0.70000000000000062" r="0.70000000000000062" t="0.75000000000000711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04"/>
          <c:h val="0.8705322834645669"/>
        </c:manualLayout>
      </c:layout>
      <c:barChart>
        <c:barDir val="col"/>
        <c:grouping val="clustered"/>
        <c:ser>
          <c:idx val="0"/>
          <c:order val="0"/>
          <c:tx>
            <c:strRef>
              <c:f>'GOS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'GOS PMB'!$R$14:$R$24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'GOS PMB'!$T$14:$T$24</c:f>
              <c:numCache>
                <c:formatCode>0.00</c:formatCode>
                <c:ptCount val="11"/>
                <c:pt idx="0">
                  <c:v>9.070569808225315</c:v>
                </c:pt>
                <c:pt idx="1">
                  <c:v>9.8667053013570758</c:v>
                </c:pt>
                <c:pt idx="2">
                  <c:v>9.6277191035115788</c:v>
                </c:pt>
                <c:pt idx="3">
                  <c:v>11.458900877328999</c:v>
                </c:pt>
                <c:pt idx="4">
                  <c:v>13.615065808793824</c:v>
                </c:pt>
                <c:pt idx="5">
                  <c:v>10.908019862738573</c:v>
                </c:pt>
                <c:pt idx="6">
                  <c:v>12.652765223266544</c:v>
                </c:pt>
                <c:pt idx="7">
                  <c:v>4.9419861015454218</c:v>
                </c:pt>
                <c:pt idx="8">
                  <c:v>5.2274439163435877</c:v>
                </c:pt>
                <c:pt idx="9">
                  <c:v>7.0328080237327963</c:v>
                </c:pt>
                <c:pt idx="10">
                  <c:v>5.0944868442262177</c:v>
                </c:pt>
              </c:numCache>
            </c:numRef>
          </c:val>
        </c:ser>
        <c:axId val="233796352"/>
        <c:axId val="233797888"/>
      </c:barChart>
      <c:catAx>
        <c:axId val="2337963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797888"/>
        <c:crosses val="autoZero"/>
        <c:auto val="1"/>
        <c:lblAlgn val="ctr"/>
        <c:lblOffset val="100"/>
      </c:catAx>
      <c:valAx>
        <c:axId val="23379788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37963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391E-2"/>
          <c:y val="3.8152988608382718E-2"/>
          <c:w val="0.91042422686294056"/>
          <c:h val="0.93521926197581451"/>
        </c:manualLayout>
      </c:layout>
      <c:lineChart>
        <c:grouping val="standard"/>
        <c:ser>
          <c:idx val="1"/>
          <c:order val="0"/>
          <c:tx>
            <c:strRef>
              <c:f>'GOS RBay'!$O$2</c:f>
              <c:strCache>
                <c:ptCount val="1"/>
                <c:pt idx="0">
                  <c:v>RBay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RBay'!$A$11:$C$56</c:f>
              <c:strCache>
                <c:ptCount val="45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</c:strCache>
            </c:strRef>
          </c:cat>
          <c:val>
            <c:numRef>
              <c:f>'GOS RBay'!$O$11:$O$56</c:f>
              <c:numCache>
                <c:formatCode>0.00</c:formatCode>
                <c:ptCount val="46"/>
                <c:pt idx="0">
                  <c:v>16.272979180269196</c:v>
                </c:pt>
                <c:pt idx="1">
                  <c:v>9.794414074118599</c:v>
                </c:pt>
                <c:pt idx="2">
                  <c:v>7.3516180934767261</c:v>
                </c:pt>
                <c:pt idx="3">
                  <c:v>3.8852517623928851</c:v>
                </c:pt>
                <c:pt idx="4">
                  <c:v>8.9063399547414956</c:v>
                </c:pt>
                <c:pt idx="5">
                  <c:v>5.9528459850680084</c:v>
                </c:pt>
                <c:pt idx="6">
                  <c:v>13.456028599264194</c:v>
                </c:pt>
                <c:pt idx="7">
                  <c:v>11.1810665080276</c:v>
                </c:pt>
                <c:pt idx="8">
                  <c:v>10.756147514462659</c:v>
                </c:pt>
                <c:pt idx="9">
                  <c:v>8.6658522841326278</c:v>
                </c:pt>
                <c:pt idx="10">
                  <c:v>8.527074945860285</c:v>
                </c:pt>
                <c:pt idx="11">
                  <c:v>10.731206127320792</c:v>
                </c:pt>
                <c:pt idx="12">
                  <c:v>8.4563365761397957</c:v>
                </c:pt>
                <c:pt idx="13">
                  <c:v>9.446656973898385</c:v>
                </c:pt>
                <c:pt idx="14">
                  <c:v>14.46234694246388</c:v>
                </c:pt>
                <c:pt idx="15">
                  <c:v>13.131943735766132</c:v>
                </c:pt>
                <c:pt idx="16">
                  <c:v>18.079894731978179</c:v>
                </c:pt>
                <c:pt idx="17">
                  <c:v>16.269323890326611</c:v>
                </c:pt>
                <c:pt idx="18">
                  <c:v>9.4273410223661447</c:v>
                </c:pt>
                <c:pt idx="19">
                  <c:v>11.483875896427916</c:v>
                </c:pt>
                <c:pt idx="20">
                  <c:v>12.804115112104835</c:v>
                </c:pt>
                <c:pt idx="21">
                  <c:v>28.344877767623831</c:v>
                </c:pt>
                <c:pt idx="22">
                  <c:v>24.532127938575556</c:v>
                </c:pt>
                <c:pt idx="23">
                  <c:v>10.808271158148195</c:v>
                </c:pt>
                <c:pt idx="24">
                  <c:v>-2.2665086159588896</c:v>
                </c:pt>
                <c:pt idx="25">
                  <c:v>-11.776298132284095</c:v>
                </c:pt>
                <c:pt idx="26">
                  <c:v>-10.939806367643783</c:v>
                </c:pt>
                <c:pt idx="27">
                  <c:v>-1.0802305272946682</c:v>
                </c:pt>
                <c:pt idx="28">
                  <c:v>14.221335118857883</c:v>
                </c:pt>
                <c:pt idx="29">
                  <c:v>22.209885067067674</c:v>
                </c:pt>
                <c:pt idx="30">
                  <c:v>14.850060962376441</c:v>
                </c:pt>
                <c:pt idx="31">
                  <c:v>14.163171578319991</c:v>
                </c:pt>
                <c:pt idx="32">
                  <c:v>2.6033920919414903</c:v>
                </c:pt>
                <c:pt idx="33">
                  <c:v>2.3398781520967429</c:v>
                </c:pt>
                <c:pt idx="34">
                  <c:v>8.0086313664153774</c:v>
                </c:pt>
                <c:pt idx="35">
                  <c:v>5.8802141845265865</c:v>
                </c:pt>
                <c:pt idx="36">
                  <c:v>5.4285880966585438</c:v>
                </c:pt>
                <c:pt idx="37">
                  <c:v>4.3397535107315859</c:v>
                </c:pt>
                <c:pt idx="38">
                  <c:v>2.0196421204170223</c:v>
                </c:pt>
                <c:pt idx="39">
                  <c:v>3.4871742281076124</c:v>
                </c:pt>
                <c:pt idx="40">
                  <c:v>7.6641320186134205</c:v>
                </c:pt>
                <c:pt idx="41">
                  <c:v>8.9527922472637655</c:v>
                </c:pt>
                <c:pt idx="42">
                  <c:v>7.4016174736281064</c:v>
                </c:pt>
                <c:pt idx="43">
                  <c:v>5.8363280792348151</c:v>
                </c:pt>
                <c:pt idx="44">
                  <c:v>7.4852727283493889</c:v>
                </c:pt>
              </c:numCache>
            </c:numRef>
          </c:val>
        </c:ser>
        <c:marker val="1"/>
        <c:axId val="234232064"/>
        <c:axId val="234270720"/>
      </c:lineChart>
      <c:catAx>
        <c:axId val="23423206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4270720"/>
        <c:crosses val="autoZero"/>
        <c:auto val="1"/>
        <c:lblAlgn val="ctr"/>
        <c:lblOffset val="100"/>
      </c:catAx>
      <c:valAx>
        <c:axId val="23427072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2320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41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3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11" l="0.70000000000000062" r="0.70000000000000062" t="0.75000000000000711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488E-2"/>
          <c:y val="3.8152988608382718E-2"/>
          <c:w val="0.91042422686294056"/>
          <c:h val="0.943270173420106"/>
        </c:manualLayout>
      </c:layout>
      <c:lineChart>
        <c:grouping val="standard"/>
        <c:ser>
          <c:idx val="1"/>
          <c:order val="0"/>
          <c:tx>
            <c:strRef>
              <c:f>'GOS RBay'!$N$2</c:f>
              <c:strCache>
                <c:ptCount val="1"/>
                <c:pt idx="0">
                  <c:v>RBay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RBay'!$A$11:$A$56</c:f>
              <c:strCache>
                <c:ptCount val="45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</c:strCache>
            </c:strRef>
          </c:cat>
          <c:val>
            <c:numRef>
              <c:f>'GOS RBay'!$N$11:$N$56</c:f>
              <c:numCache>
                <c:formatCode>0.00</c:formatCode>
                <c:ptCount val="46"/>
                <c:pt idx="0">
                  <c:v>0.32269876373081058</c:v>
                </c:pt>
                <c:pt idx="1">
                  <c:v>10.835986473474787</c:v>
                </c:pt>
                <c:pt idx="2">
                  <c:v>-1.0297803746293446</c:v>
                </c:pt>
                <c:pt idx="3">
                  <c:v>-5.6005714921836223</c:v>
                </c:pt>
                <c:pt idx="4">
                  <c:v>5.1715980024721127</c:v>
                </c:pt>
                <c:pt idx="5">
                  <c:v>7.8301613047264906</c:v>
                </c:pt>
                <c:pt idx="6">
                  <c:v>5.9789188661717292</c:v>
                </c:pt>
                <c:pt idx="7">
                  <c:v>-7.4934204129599138</c:v>
                </c:pt>
                <c:pt idx="8">
                  <c:v>4.7696463844634804</c:v>
                </c:pt>
                <c:pt idx="9">
                  <c:v>5.795088065730388</c:v>
                </c:pt>
                <c:pt idx="10">
                  <c:v>5.8435730149767124</c:v>
                </c:pt>
                <c:pt idx="11">
                  <c:v>-5.6146575635993408</c:v>
                </c:pt>
                <c:pt idx="12">
                  <c:v>2.6172515286360141</c:v>
                </c:pt>
                <c:pt idx="13">
                  <c:v>6.7611084662129963</c:v>
                </c:pt>
                <c:pt idx="14">
                  <c:v>10.694141886486017</c:v>
                </c:pt>
                <c:pt idx="15">
                  <c:v>-6.7117044580315532</c:v>
                </c:pt>
                <c:pt idx="16">
                  <c:v>7.1053308028289814</c:v>
                </c:pt>
                <c:pt idx="17">
                  <c:v>5.124093541275256</c:v>
                </c:pt>
                <c:pt idx="18">
                  <c:v>4.1802360940577019</c:v>
                </c:pt>
                <c:pt idx="19">
                  <c:v>-4.9584805257729192</c:v>
                </c:pt>
                <c:pt idx="20">
                  <c:v>8.3737174353973831</c:v>
                </c:pt>
                <c:pt idx="21">
                  <c:v>19.606797345812485</c:v>
                </c:pt>
                <c:pt idx="22">
                  <c:v>1.0853468840885574</c:v>
                </c:pt>
                <c:pt idx="23">
                  <c:v>-15.432373673265293</c:v>
                </c:pt>
                <c:pt idx="24">
                  <c:v>-4.4137980989511982</c:v>
                </c:pt>
                <c:pt idx="25">
                  <c:v>7.9686633615171809</c:v>
                </c:pt>
                <c:pt idx="26">
                  <c:v>2.0437861515898872</c:v>
                </c:pt>
                <c:pt idx="27">
                  <c:v>-6.0701559259212177</c:v>
                </c:pt>
                <c:pt idx="28">
                  <c:v>10.372109218178837</c:v>
                </c:pt>
                <c:pt idx="29">
                  <c:v>15.519906386363669</c:v>
                </c:pt>
                <c:pt idx="30">
                  <c:v>-4.1015785759873751</c:v>
                </c:pt>
                <c:pt idx="31">
                  <c:v>-6.6319267443250336</c:v>
                </c:pt>
                <c:pt idx="32">
                  <c:v>-0.80380002093453173</c:v>
                </c:pt>
                <c:pt idx="33">
                  <c:v>15.223219258952819</c:v>
                </c:pt>
                <c:pt idx="34">
                  <c:v>1.2103730748395294</c:v>
                </c:pt>
                <c:pt idx="35">
                  <c:v>-8.4718372111381743</c:v>
                </c:pt>
                <c:pt idx="36">
                  <c:v>-1.2269158228146191</c:v>
                </c:pt>
                <c:pt idx="37">
                  <c:v>14.033228683379804</c:v>
                </c:pt>
                <c:pt idx="38">
                  <c:v>-1.0401530332633599</c:v>
                </c:pt>
                <c:pt idx="39">
                  <c:v>-7.1552229311935038</c:v>
                </c:pt>
                <c:pt idx="40">
                  <c:v>2.7597714794861155</c:v>
                </c:pt>
                <c:pt idx="41">
                  <c:v>15.398122300164419</c:v>
                </c:pt>
                <c:pt idx="42">
                  <c:v>-2.449056972772099</c:v>
                </c:pt>
                <c:pt idx="43">
                  <c:v>-8.5083584638710938</c:v>
                </c:pt>
                <c:pt idx="44">
                  <c:v>4.3607829506936122</c:v>
                </c:pt>
              </c:numCache>
            </c:numRef>
          </c:val>
        </c:ser>
        <c:marker val="1"/>
        <c:axId val="234304640"/>
        <c:axId val="234306176"/>
      </c:lineChart>
      <c:catAx>
        <c:axId val="2343046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4306176"/>
        <c:crosses val="autoZero"/>
        <c:auto val="1"/>
        <c:lblAlgn val="ctr"/>
        <c:lblOffset val="100"/>
      </c:catAx>
      <c:valAx>
        <c:axId val="23430617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3046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41"/>
          <c:h val="0.11025060223636433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25400" cap="flat" cmpd="sng" algn="ctr">
      <a:solidFill>
        <a:schemeClr val="accent5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33" l="0.70000000000000062" r="0.70000000000000062" t="0.75000000000000733" header="0.30000000000000032" footer="0.30000000000000032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04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'GOS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'GOS RBay'!$R$14:$R$24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'GOS RBay'!$T$14:$T$24</c:f>
              <c:numCache>
                <c:formatCode>0.00</c:formatCode>
                <c:ptCount val="11"/>
                <c:pt idx="0">
                  <c:v>9.070569808225299</c:v>
                </c:pt>
                <c:pt idx="1">
                  <c:v>9.8667053013570811</c:v>
                </c:pt>
                <c:pt idx="2">
                  <c:v>9.627719103511593</c:v>
                </c:pt>
                <c:pt idx="3">
                  <c:v>11.458900877328979</c:v>
                </c:pt>
                <c:pt idx="4">
                  <c:v>13.61506580879383</c:v>
                </c:pt>
                <c:pt idx="5">
                  <c:v>19.2770099082909</c:v>
                </c:pt>
                <c:pt idx="6">
                  <c:v>-6.9299737145729718</c:v>
                </c:pt>
                <c:pt idx="7">
                  <c:v>16.417005944509313</c:v>
                </c:pt>
                <c:pt idx="8">
                  <c:v>4.7146820248976242</c:v>
                </c:pt>
                <c:pt idx="9">
                  <c:v>3.7636074577473893</c:v>
                </c:pt>
                <c:pt idx="10">
                  <c:v>7.4922861621990755</c:v>
                </c:pt>
              </c:numCache>
            </c:numRef>
          </c:val>
        </c:ser>
        <c:axId val="234338176"/>
        <c:axId val="234339712"/>
      </c:barChart>
      <c:catAx>
        <c:axId val="2343381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339712"/>
        <c:crosses val="autoZero"/>
        <c:auto val="1"/>
        <c:lblAlgn val="ctr"/>
        <c:lblOffset val="100"/>
      </c:catAx>
      <c:valAx>
        <c:axId val="23433971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3381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488E-2"/>
          <c:y val="3.8152988608382718E-2"/>
          <c:w val="0.91042422686294056"/>
          <c:h val="0.82867440539005488"/>
        </c:manualLayout>
      </c:layout>
      <c:lineChart>
        <c:grouping val="standard"/>
        <c:ser>
          <c:idx val="1"/>
          <c:order val="0"/>
          <c:tx>
            <c:strRef>
              <c:f>'GOS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Port Shepstone'!$A$11:$C$55</c:f>
              <c:strCache>
                <c:ptCount val="45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</c:strCache>
            </c:strRef>
          </c:cat>
          <c:val>
            <c:numRef>
              <c:f>'GOS Port Shepstone'!$O$11:$O$55</c:f>
              <c:numCache>
                <c:formatCode>0.00</c:formatCode>
                <c:ptCount val="45"/>
                <c:pt idx="0">
                  <c:v>16.272979180269203</c:v>
                </c:pt>
                <c:pt idx="1">
                  <c:v>9.7944140741185794</c:v>
                </c:pt>
                <c:pt idx="2">
                  <c:v>7.3516180934767279</c:v>
                </c:pt>
                <c:pt idx="3">
                  <c:v>3.8852517623928771</c:v>
                </c:pt>
                <c:pt idx="4">
                  <c:v>8.906339954741485</c:v>
                </c:pt>
                <c:pt idx="5">
                  <c:v>5.9528459850680093</c:v>
                </c:pt>
                <c:pt idx="6">
                  <c:v>13.456028599264199</c:v>
                </c:pt>
                <c:pt idx="7">
                  <c:v>11.181066508027619</c:v>
                </c:pt>
                <c:pt idx="8">
                  <c:v>10.756147514462656</c:v>
                </c:pt>
                <c:pt idx="9">
                  <c:v>8.6658522841326331</c:v>
                </c:pt>
                <c:pt idx="10">
                  <c:v>8.5270749458602815</c:v>
                </c:pt>
                <c:pt idx="11">
                  <c:v>10.731206127320785</c:v>
                </c:pt>
                <c:pt idx="12">
                  <c:v>8.4563365761397975</c:v>
                </c:pt>
                <c:pt idx="13">
                  <c:v>9.4466569738983868</c:v>
                </c:pt>
                <c:pt idx="14">
                  <c:v>14.462346942463897</c:v>
                </c:pt>
                <c:pt idx="15">
                  <c:v>13.131943735766141</c:v>
                </c:pt>
                <c:pt idx="16">
                  <c:v>18.079894731978168</c:v>
                </c:pt>
                <c:pt idx="17">
                  <c:v>16.269323890326607</c:v>
                </c:pt>
                <c:pt idx="18">
                  <c:v>9.4273410223661269</c:v>
                </c:pt>
                <c:pt idx="19">
                  <c:v>11.483875896427897</c:v>
                </c:pt>
                <c:pt idx="20">
                  <c:v>6.6883187365373225</c:v>
                </c:pt>
                <c:pt idx="21">
                  <c:v>7.4982781416704034</c:v>
                </c:pt>
                <c:pt idx="22">
                  <c:v>5.7563368894096163</c:v>
                </c:pt>
                <c:pt idx="23">
                  <c:v>16.752940442747075</c:v>
                </c:pt>
                <c:pt idx="24">
                  <c:v>19.571509702889678</c:v>
                </c:pt>
                <c:pt idx="25">
                  <c:v>20.196922403157966</c:v>
                </c:pt>
                <c:pt idx="26">
                  <c:v>13.406911561677203</c:v>
                </c:pt>
                <c:pt idx="27">
                  <c:v>6.7273995808124099E-2</c:v>
                </c:pt>
                <c:pt idx="28">
                  <c:v>1.6628977880784985</c:v>
                </c:pt>
                <c:pt idx="29">
                  <c:v>5.2978606661614585</c:v>
                </c:pt>
                <c:pt idx="30">
                  <c:v>3.165491915973309</c:v>
                </c:pt>
                <c:pt idx="31">
                  <c:v>11.339936276578376</c:v>
                </c:pt>
                <c:pt idx="32">
                  <c:v>3.6303537929549936</c:v>
                </c:pt>
                <c:pt idx="33">
                  <c:v>1.7607050857064563</c:v>
                </c:pt>
                <c:pt idx="34">
                  <c:v>6.9689266475792087</c:v>
                </c:pt>
                <c:pt idx="35">
                  <c:v>7.2411612617492906</c:v>
                </c:pt>
                <c:pt idx="36">
                  <c:v>8.8455864376569409</c:v>
                </c:pt>
                <c:pt idx="37">
                  <c:v>9.9833315010775703</c:v>
                </c:pt>
                <c:pt idx="38">
                  <c:v>6.3933059490929995</c:v>
                </c:pt>
                <c:pt idx="39">
                  <c:v>3.4609169876335715</c:v>
                </c:pt>
                <c:pt idx="40">
                  <c:v>5.045940691938152</c:v>
                </c:pt>
                <c:pt idx="41">
                  <c:v>5.3843204548182495</c:v>
                </c:pt>
                <c:pt idx="42">
                  <c:v>4.772452547958447</c:v>
                </c:pt>
                <c:pt idx="43">
                  <c:v>5.4041099851401038</c:v>
                </c:pt>
                <c:pt idx="44">
                  <c:v>8.1070829093918171</c:v>
                </c:pt>
              </c:numCache>
            </c:numRef>
          </c:val>
        </c:ser>
        <c:marker val="1"/>
        <c:axId val="234569088"/>
        <c:axId val="234574976"/>
      </c:lineChart>
      <c:catAx>
        <c:axId val="2345690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574976"/>
        <c:crosses val="autoZero"/>
        <c:auto val="1"/>
        <c:lblAlgn val="ctr"/>
        <c:lblOffset val="100"/>
      </c:catAx>
      <c:valAx>
        <c:axId val="23457497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5690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1703169210872265E-2"/>
          <c:y val="4.5510612543295123E-2"/>
          <c:w val="0.34362948992278564"/>
          <c:h val="0.14373614257122147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33" l="0.70000000000000062" r="0.70000000000000062" t="0.75000000000000733" header="0.30000000000000032" footer="0.30000000000000032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571E-2"/>
          <c:y val="3.8152988608382718E-2"/>
          <c:w val="0.91042422686294056"/>
          <c:h val="0.8286744053900551"/>
        </c:manualLayout>
      </c:layout>
      <c:lineChart>
        <c:grouping val="standard"/>
        <c:ser>
          <c:idx val="1"/>
          <c:order val="0"/>
          <c:tx>
            <c:strRef>
              <c:f>'GOS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Port Shepstone'!$A$11:$C$55</c:f>
              <c:strCache>
                <c:ptCount val="45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</c:strCache>
            </c:strRef>
          </c:cat>
          <c:val>
            <c:numRef>
              <c:f>'GOS Port Shepstone'!$N$11:$N$55</c:f>
              <c:numCache>
                <c:formatCode>0.00</c:formatCode>
                <c:ptCount val="45"/>
                <c:pt idx="0">
                  <c:v>0.32269876373082446</c:v>
                </c:pt>
                <c:pt idx="1">
                  <c:v>10.835986473474769</c:v>
                </c:pt>
                <c:pt idx="2">
                  <c:v>-1.0297803746293446</c:v>
                </c:pt>
                <c:pt idx="3">
                  <c:v>-5.6005714921836276</c:v>
                </c:pt>
                <c:pt idx="4">
                  <c:v>5.1715980024721251</c:v>
                </c:pt>
                <c:pt idx="5">
                  <c:v>7.8301613047264853</c:v>
                </c:pt>
                <c:pt idx="6">
                  <c:v>5.9789188661717336</c:v>
                </c:pt>
                <c:pt idx="7">
                  <c:v>-7.4934204129599085</c:v>
                </c:pt>
                <c:pt idx="8">
                  <c:v>4.7696463844634716</c:v>
                </c:pt>
                <c:pt idx="9">
                  <c:v>5.7950880657303907</c:v>
                </c:pt>
                <c:pt idx="10">
                  <c:v>5.8435730149767089</c:v>
                </c:pt>
                <c:pt idx="11">
                  <c:v>-5.6146575635993372</c:v>
                </c:pt>
                <c:pt idx="12">
                  <c:v>2.6172515286360132</c:v>
                </c:pt>
                <c:pt idx="13">
                  <c:v>6.761108466212999</c:v>
                </c:pt>
                <c:pt idx="14">
                  <c:v>10.694141886486026</c:v>
                </c:pt>
                <c:pt idx="15">
                  <c:v>-6.711704458031555</c:v>
                </c:pt>
                <c:pt idx="16">
                  <c:v>7.1053308028289601</c:v>
                </c:pt>
                <c:pt idx="17">
                  <c:v>5.124093541275264</c:v>
                </c:pt>
                <c:pt idx="18">
                  <c:v>4.1802360940576975</c:v>
                </c:pt>
                <c:pt idx="19">
                  <c:v>-4.9584805257729201</c:v>
                </c:pt>
                <c:pt idx="20">
                  <c:v>2.4981198329562098</c:v>
                </c:pt>
                <c:pt idx="21">
                  <c:v>5.9221776171909326</c:v>
                </c:pt>
                <c:pt idx="22">
                  <c:v>2.4920616036408094</c:v>
                </c:pt>
                <c:pt idx="23">
                  <c:v>4.9239902698805151</c:v>
                </c:pt>
                <c:pt idx="24">
                  <c:v>4.9725590092890082</c:v>
                </c:pt>
                <c:pt idx="25">
                  <c:v>6.4761981801701047</c:v>
                </c:pt>
                <c:pt idx="26">
                  <c:v>-3.2977888812177856</c:v>
                </c:pt>
                <c:pt idx="27">
                  <c:v>-7.4178324893414471</c:v>
                </c:pt>
                <c:pt idx="28">
                  <c:v>6.6464000764269411</c:v>
                </c:pt>
                <c:pt idx="29">
                  <c:v>10.283260896315785</c:v>
                </c:pt>
                <c:pt idx="30">
                  <c:v>-5.2560886202556372</c:v>
                </c:pt>
                <c:pt idx="31">
                  <c:v>-8.1970826252546827E-2</c:v>
                </c:pt>
                <c:pt idx="32">
                  <c:v>-0.73818487544779343</c:v>
                </c:pt>
                <c:pt idx="33">
                  <c:v>8.2935836577539757</c:v>
                </c:pt>
                <c:pt idx="34">
                  <c:v>-0.40699405385550297</c:v>
                </c:pt>
                <c:pt idx="35">
                  <c:v>0.17231933981004555</c:v>
                </c:pt>
                <c:pt idx="36">
                  <c:v>0.74686203488370073</c:v>
                </c:pt>
                <c:pt idx="37">
                  <c:v>9.4255587266494825</c:v>
                </c:pt>
                <c:pt idx="38">
                  <c:v>-3.6578633561925304</c:v>
                </c:pt>
                <c:pt idx="39">
                  <c:v>-2.5886081532824083</c:v>
                </c:pt>
                <c:pt idx="40">
                  <c:v>2.2903063528833254</c:v>
                </c:pt>
                <c:pt idx="41">
                  <c:v>9.7780463560718687</c:v>
                </c:pt>
                <c:pt idx="42">
                  <c:v>-4.2172317825033563</c:v>
                </c:pt>
                <c:pt idx="43">
                  <c:v>-2.0013294494835185</c:v>
                </c:pt>
                <c:pt idx="44">
                  <c:v>4.9134291943383319</c:v>
                </c:pt>
              </c:numCache>
            </c:numRef>
          </c:val>
        </c:ser>
        <c:marker val="1"/>
        <c:axId val="234608896"/>
        <c:axId val="234627072"/>
      </c:lineChart>
      <c:catAx>
        <c:axId val="2346088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4627072"/>
        <c:crosses val="autoZero"/>
        <c:auto val="1"/>
        <c:lblAlgn val="ctr"/>
        <c:lblOffset val="100"/>
      </c:catAx>
      <c:valAx>
        <c:axId val="234627072"/>
        <c:scaling>
          <c:orientation val="minMax"/>
          <c:max val="16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6088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564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1"/>
    </a:solidFill>
    <a:ln w="25400" cap="flat" cmpd="sng" algn="ctr">
      <a:solidFill>
        <a:schemeClr val="accent1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04"/>
          <c:h val="0.84753318442644332"/>
        </c:manualLayout>
      </c:layout>
      <c:barChart>
        <c:barDir val="col"/>
        <c:grouping val="clustered"/>
        <c:ser>
          <c:idx val="0"/>
          <c:order val="0"/>
          <c:tx>
            <c:strRef>
              <c:f>'GOS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'GOS Port Shepstone'!$R$14:$R$24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'GOS Port Shepstone'!$T$14:$T$24</c:f>
              <c:numCache>
                <c:formatCode>0.00</c:formatCode>
                <c:ptCount val="11"/>
                <c:pt idx="0">
                  <c:v>9.0705698082253079</c:v>
                </c:pt>
                <c:pt idx="1">
                  <c:v>9.8667053013570936</c:v>
                </c:pt>
                <c:pt idx="2">
                  <c:v>9.6277191035115539</c:v>
                </c:pt>
                <c:pt idx="3">
                  <c:v>11.458900877329009</c:v>
                </c:pt>
                <c:pt idx="4">
                  <c:v>13.615065808793819</c:v>
                </c:pt>
                <c:pt idx="5">
                  <c:v>9.1497672634310696</c:v>
                </c:pt>
                <c:pt idx="6">
                  <c:v>12.977839347684023</c:v>
                </c:pt>
                <c:pt idx="7">
                  <c:v>5.2803645422661516</c:v>
                </c:pt>
                <c:pt idx="8">
                  <c:v>4.8699850488424694</c:v>
                </c:pt>
                <c:pt idx="9">
                  <c:v>7.1410769706741997</c:v>
                </c:pt>
                <c:pt idx="10">
                  <c:v>5.1536597835117091</c:v>
                </c:pt>
              </c:numCache>
            </c:numRef>
          </c:val>
        </c:ser>
        <c:axId val="234638336"/>
        <c:axId val="234652416"/>
      </c:barChart>
      <c:catAx>
        <c:axId val="2346383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652416"/>
        <c:crosses val="autoZero"/>
        <c:auto val="1"/>
        <c:lblAlgn val="ctr"/>
        <c:lblOffset val="100"/>
      </c:catAx>
      <c:valAx>
        <c:axId val="23465241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638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571E-2"/>
          <c:y val="3.8152988608382718E-2"/>
          <c:w val="0.91042422686294056"/>
          <c:h val="0.91999856182360751"/>
        </c:manualLayout>
      </c:layout>
      <c:lineChart>
        <c:grouping val="standard"/>
        <c:ser>
          <c:idx val="1"/>
          <c:order val="0"/>
          <c:tx>
            <c:strRef>
              <c:f>'GOS Newcastle'!$O$2</c:f>
              <c:strCache>
                <c:ptCount val="1"/>
                <c:pt idx="0">
                  <c:v>Newcastle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Newcastle'!$A$11:$A$55</c:f>
              <c:strCache>
                <c:ptCount val="45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</c:strCache>
            </c:strRef>
          </c:cat>
          <c:val>
            <c:numRef>
              <c:f>'GOS Newcastle'!$O$11:$O$55</c:f>
              <c:numCache>
                <c:formatCode>0.00</c:formatCode>
                <c:ptCount val="45"/>
                <c:pt idx="0">
                  <c:v>16.272979180269186</c:v>
                </c:pt>
                <c:pt idx="1">
                  <c:v>9.7944140741185937</c:v>
                </c:pt>
                <c:pt idx="2">
                  <c:v>7.3516180934767181</c:v>
                </c:pt>
                <c:pt idx="3">
                  <c:v>3.8852517623928664</c:v>
                </c:pt>
                <c:pt idx="4">
                  <c:v>8.9063399547414743</c:v>
                </c:pt>
                <c:pt idx="5">
                  <c:v>5.9528459850680155</c:v>
                </c:pt>
                <c:pt idx="6">
                  <c:v>13.456028599264208</c:v>
                </c:pt>
                <c:pt idx="7">
                  <c:v>11.181066508027621</c:v>
                </c:pt>
                <c:pt idx="8">
                  <c:v>10.756147514462672</c:v>
                </c:pt>
                <c:pt idx="9">
                  <c:v>8.6658522841326295</c:v>
                </c:pt>
                <c:pt idx="10">
                  <c:v>8.5270749458602797</c:v>
                </c:pt>
                <c:pt idx="11">
                  <c:v>10.731206127320787</c:v>
                </c:pt>
                <c:pt idx="12">
                  <c:v>8.4563365761397975</c:v>
                </c:pt>
                <c:pt idx="13">
                  <c:v>9.4466569738983814</c:v>
                </c:pt>
                <c:pt idx="14">
                  <c:v>14.462346942463897</c:v>
                </c:pt>
                <c:pt idx="15">
                  <c:v>13.131943735766141</c:v>
                </c:pt>
                <c:pt idx="16">
                  <c:v>18.079894731978165</c:v>
                </c:pt>
                <c:pt idx="17">
                  <c:v>16.269323890326611</c:v>
                </c:pt>
                <c:pt idx="18">
                  <c:v>9.4273410223661394</c:v>
                </c:pt>
                <c:pt idx="19">
                  <c:v>11.483875896427904</c:v>
                </c:pt>
                <c:pt idx="20">
                  <c:v>11.532160837675326</c:v>
                </c:pt>
                <c:pt idx="21">
                  <c:v>13.151539955813865</c:v>
                </c:pt>
                <c:pt idx="22">
                  <c:v>11.586532572644154</c:v>
                </c:pt>
                <c:pt idx="23">
                  <c:v>12.71002447863</c:v>
                </c:pt>
                <c:pt idx="24">
                  <c:v>6.6537293531439374</c:v>
                </c:pt>
                <c:pt idx="25">
                  <c:v>14.410115493557225</c:v>
                </c:pt>
                <c:pt idx="26">
                  <c:v>3.5594928714129765</c:v>
                </c:pt>
                <c:pt idx="27">
                  <c:v>0.11562594290939715</c:v>
                </c:pt>
                <c:pt idx="28">
                  <c:v>8.0404176131317708</c:v>
                </c:pt>
                <c:pt idx="29">
                  <c:v>6.8904246832747633</c:v>
                </c:pt>
                <c:pt idx="30">
                  <c:v>7.5632290535253182</c:v>
                </c:pt>
                <c:pt idx="31">
                  <c:v>12.597833065705785</c:v>
                </c:pt>
                <c:pt idx="32">
                  <c:v>3.3168776170288092</c:v>
                </c:pt>
                <c:pt idx="33">
                  <c:v>2.3393739802705995</c:v>
                </c:pt>
                <c:pt idx="34">
                  <c:v>7.1345365203266082</c:v>
                </c:pt>
                <c:pt idx="35">
                  <c:v>6.4212942703301037</c:v>
                </c:pt>
                <c:pt idx="36">
                  <c:v>6.8554833132050348</c:v>
                </c:pt>
                <c:pt idx="37">
                  <c:v>9.0021272239762595</c:v>
                </c:pt>
                <c:pt idx="38">
                  <c:v>4.7897987966367577</c:v>
                </c:pt>
                <c:pt idx="39">
                  <c:v>3.6050328397863876</c:v>
                </c:pt>
                <c:pt idx="40">
                  <c:v>6.4513104979262019</c:v>
                </c:pt>
                <c:pt idx="41">
                  <c:v>5.8133166880614731</c:v>
                </c:pt>
                <c:pt idx="42">
                  <c:v>5.7810156995792772</c:v>
                </c:pt>
                <c:pt idx="43">
                  <c:v>5.5756732303150844</c:v>
                </c:pt>
                <c:pt idx="44">
                  <c:v>7.8128794473055834</c:v>
                </c:pt>
              </c:numCache>
            </c:numRef>
          </c:val>
        </c:ser>
        <c:marker val="1"/>
        <c:axId val="234709760"/>
        <c:axId val="234711296"/>
      </c:lineChart>
      <c:catAx>
        <c:axId val="2347097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4711296"/>
        <c:crosses val="autoZero"/>
        <c:auto val="1"/>
        <c:lblAlgn val="ctr"/>
        <c:lblOffset val="100"/>
      </c:catAx>
      <c:valAx>
        <c:axId val="23471129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709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55514512473591"/>
          <c:y val="0.7395745394839347"/>
          <c:w val="0.34362945429367381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668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'GOS Newcastle'!$N$2</c:f>
              <c:strCache>
                <c:ptCount val="1"/>
                <c:pt idx="0">
                  <c:v>Newcastle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'GOS Newcastle'!$A$11:$C$55</c:f>
              <c:strCache>
                <c:ptCount val="45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</c:strCache>
            </c:strRef>
          </c:cat>
          <c:val>
            <c:numRef>
              <c:f>'GOS Newcastle'!$N$11:$N$55</c:f>
              <c:numCache>
                <c:formatCode>0.00</c:formatCode>
                <c:ptCount val="45"/>
                <c:pt idx="0">
                  <c:v>0.32269876373081069</c:v>
                </c:pt>
                <c:pt idx="1">
                  <c:v>10.835986473474772</c:v>
                </c:pt>
                <c:pt idx="2">
                  <c:v>-1.0297803746293479</c:v>
                </c:pt>
                <c:pt idx="3">
                  <c:v>-5.6005714921836249</c:v>
                </c:pt>
                <c:pt idx="4">
                  <c:v>5.17159800247211</c:v>
                </c:pt>
                <c:pt idx="5">
                  <c:v>7.8301613047265075</c:v>
                </c:pt>
                <c:pt idx="6">
                  <c:v>5.978918866171731</c:v>
                </c:pt>
                <c:pt idx="7">
                  <c:v>-7.4934204129599102</c:v>
                </c:pt>
                <c:pt idx="8">
                  <c:v>4.7696463844634707</c:v>
                </c:pt>
                <c:pt idx="9">
                  <c:v>5.7950880657303951</c:v>
                </c:pt>
                <c:pt idx="10">
                  <c:v>5.8435730149767062</c:v>
                </c:pt>
                <c:pt idx="11">
                  <c:v>-5.6146575635993363</c:v>
                </c:pt>
                <c:pt idx="12">
                  <c:v>2.6172515286360105</c:v>
                </c:pt>
                <c:pt idx="13">
                  <c:v>6.761108466212999</c:v>
                </c:pt>
                <c:pt idx="14">
                  <c:v>10.69414188648603</c:v>
                </c:pt>
                <c:pt idx="15">
                  <c:v>-6.7117044580315559</c:v>
                </c:pt>
                <c:pt idx="16">
                  <c:v>7.1053308028289575</c:v>
                </c:pt>
                <c:pt idx="17">
                  <c:v>5.1240935412752684</c:v>
                </c:pt>
                <c:pt idx="18">
                  <c:v>4.1802360940577099</c:v>
                </c:pt>
                <c:pt idx="19">
                  <c:v>-4.9584805257729281</c:v>
                </c:pt>
                <c:pt idx="20">
                  <c:v>7.1517193461363773</c:v>
                </c:pt>
                <c:pt idx="21">
                  <c:v>6.6504314209990021</c:v>
                </c:pt>
                <c:pt idx="22">
                  <c:v>2.7393114832991401</c:v>
                </c:pt>
                <c:pt idx="23">
                  <c:v>-4.0015695491514789</c:v>
                </c:pt>
                <c:pt idx="24">
                  <c:v>1.3940909668922852</c:v>
                </c:pt>
                <c:pt idx="25">
                  <c:v>14.406577719492683</c:v>
                </c:pt>
                <c:pt idx="26">
                  <c:v>-7.0044554253793727</c:v>
                </c:pt>
                <c:pt idx="27">
                  <c:v>-7.1939936394126454</c:v>
                </c:pt>
                <c:pt idx="28">
                  <c:v>9.4200813149165405</c:v>
                </c:pt>
                <c:pt idx="29">
                  <c:v>13.188822749517806</c:v>
                </c:pt>
                <c:pt idx="30">
                  <c:v>-6.4191101150858785</c:v>
                </c:pt>
                <c:pt idx="31">
                  <c:v>-2.8501161257973573</c:v>
                </c:pt>
                <c:pt idx="32">
                  <c:v>0.40105428549093547</c:v>
                </c:pt>
                <c:pt idx="33">
                  <c:v>12.117918474921359</c:v>
                </c:pt>
                <c:pt idx="34">
                  <c:v>-2.0343307267758082</c:v>
                </c:pt>
                <c:pt idx="35">
                  <c:v>-3.496886103172383</c:v>
                </c:pt>
                <c:pt idx="36">
                  <c:v>0.81068130574796071</c:v>
                </c:pt>
                <c:pt idx="37">
                  <c:v>14.370280632856517</c:v>
                </c:pt>
                <c:pt idx="38">
                  <c:v>-5.8201611880016344</c:v>
                </c:pt>
                <c:pt idx="39">
                  <c:v>-4.5879618127164008</c:v>
                </c:pt>
                <c:pt idx="40">
                  <c:v>3.5801914544114606</c:v>
                </c:pt>
                <c:pt idx="41">
                  <c:v>13.684826120977341</c:v>
                </c:pt>
                <c:pt idx="42">
                  <c:v>-5.8489108953535887</c:v>
                </c:pt>
                <c:pt idx="43">
                  <c:v>-4.7731759873897506</c:v>
                </c:pt>
                <c:pt idx="44">
                  <c:v>5.7751123219616201</c:v>
                </c:pt>
              </c:numCache>
            </c:numRef>
          </c:val>
        </c:ser>
        <c:marker val="1"/>
        <c:axId val="234769792"/>
        <c:axId val="234779776"/>
      </c:lineChart>
      <c:catAx>
        <c:axId val="2347697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34779776"/>
        <c:crosses val="autoZero"/>
        <c:auto val="1"/>
        <c:lblAlgn val="ctr"/>
        <c:lblOffset val="100"/>
      </c:catAx>
      <c:valAx>
        <c:axId val="23477977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2851544241901294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shade val="51000"/>
            <a:satMod val="13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504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'GOS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'GOS Newcastle'!$R$14:$R$24</c:f>
              <c:numCache>
                <c:formatCode>General</c:formatCode>
                <c:ptCount val="1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</c:numCache>
            </c:numRef>
          </c:cat>
          <c:val>
            <c:numRef>
              <c:f>'GOS Newcastle'!$T$14:$T$24</c:f>
              <c:numCache>
                <c:formatCode>0.00</c:formatCode>
                <c:ptCount val="11"/>
                <c:pt idx="0">
                  <c:v>9.0705698082253026</c:v>
                </c:pt>
                <c:pt idx="1">
                  <c:v>9.866705301357074</c:v>
                </c:pt>
                <c:pt idx="2">
                  <c:v>9.627719103511593</c:v>
                </c:pt>
                <c:pt idx="3">
                  <c:v>11.458900877329013</c:v>
                </c:pt>
                <c:pt idx="4">
                  <c:v>13.615065808793823</c:v>
                </c:pt>
                <c:pt idx="5">
                  <c:v>12.245726942768835</c:v>
                </c:pt>
                <c:pt idx="6">
                  <c:v>6.1802112899422497</c:v>
                </c:pt>
                <c:pt idx="7">
                  <c:v>8.6784013429699005</c:v>
                </c:pt>
                <c:pt idx="8">
                  <c:v>4.7698867257451383</c:v>
                </c:pt>
                <c:pt idx="9">
                  <c:v>6.082622121564321</c:v>
                </c:pt>
                <c:pt idx="10">
                  <c:v>5.8978089945264554</c:v>
                </c:pt>
              </c:numCache>
            </c:numRef>
          </c:val>
        </c:ser>
        <c:axId val="234791296"/>
        <c:axId val="234792832"/>
      </c:barChart>
      <c:catAx>
        <c:axId val="2347912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792832"/>
        <c:crosses val="autoZero"/>
        <c:auto val="1"/>
        <c:lblAlgn val="ctr"/>
        <c:lblOffset val="100"/>
      </c:catAx>
      <c:valAx>
        <c:axId val="2347928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4791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2253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Rates'!$B$23:$B$47</c:f>
              <c:numCache>
                <c:formatCode>0.00</c:formatCode>
                <c:ptCount val="25"/>
                <c:pt idx="0">
                  <c:v>11.570671159688981</c:v>
                </c:pt>
                <c:pt idx="1">
                  <c:v>17.571918646357322</c:v>
                </c:pt>
                <c:pt idx="2">
                  <c:v>15.343208598284749</c:v>
                </c:pt>
                <c:pt idx="3">
                  <c:v>10.896089367665251</c:v>
                </c:pt>
                <c:pt idx="4">
                  <c:v>9.4680989564529003</c:v>
                </c:pt>
                <c:pt idx="5">
                  <c:v>6.4591524743701152</c:v>
                </c:pt>
                <c:pt idx="6">
                  <c:v>2.9700861852248215</c:v>
                </c:pt>
                <c:pt idx="7">
                  <c:v>4.9427495714128531</c:v>
                </c:pt>
                <c:pt idx="8">
                  <c:v>6.2969547753297173</c:v>
                </c:pt>
                <c:pt idx="9">
                  <c:v>11.609971849701479</c:v>
                </c:pt>
                <c:pt idx="10">
                  <c:v>10.023545385201592</c:v>
                </c:pt>
                <c:pt idx="11">
                  <c:v>13.45540237465905</c:v>
                </c:pt>
                <c:pt idx="12">
                  <c:v>7.6032335563920705</c:v>
                </c:pt>
                <c:pt idx="13">
                  <c:v>5.1266152369730982</c:v>
                </c:pt>
                <c:pt idx="14">
                  <c:v>9.1651935673931639</c:v>
                </c:pt>
                <c:pt idx="15">
                  <c:v>7.9378168698360909</c:v>
                </c:pt>
                <c:pt idx="16">
                  <c:v>7.3807460679700831</c:v>
                </c:pt>
                <c:pt idx="17">
                  <c:v>6.8410000256662791</c:v>
                </c:pt>
                <c:pt idx="18">
                  <c:v>4.0673744913375902</c:v>
                </c:pt>
                <c:pt idx="19">
                  <c:v>2.8699614675765708</c:v>
                </c:pt>
                <c:pt idx="20">
                  <c:v>6.4570121752337961</c:v>
                </c:pt>
                <c:pt idx="21">
                  <c:v>5.9176984482558153</c:v>
                </c:pt>
                <c:pt idx="22">
                  <c:v>6.4068681260661924</c:v>
                </c:pt>
                <c:pt idx="23">
                  <c:v>6.0203434996509708</c:v>
                </c:pt>
                <c:pt idx="24">
                  <c:v>8.1645638996814149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Rates'!$C$23:$C$47</c:f>
              <c:numCache>
                <c:formatCode>0.00</c:formatCode>
                <c:ptCount val="25"/>
                <c:pt idx="0">
                  <c:v>10.883647894987966</c:v>
                </c:pt>
                <c:pt idx="1">
                  <c:v>16.36722158324579</c:v>
                </c:pt>
                <c:pt idx="2">
                  <c:v>13.920352786239077</c:v>
                </c:pt>
                <c:pt idx="3">
                  <c:v>9.5904434261799842</c:v>
                </c:pt>
                <c:pt idx="4">
                  <c:v>9.5593955064256644</c:v>
                </c:pt>
                <c:pt idx="5">
                  <c:v>6.8348276422657994</c:v>
                </c:pt>
                <c:pt idx="6">
                  <c:v>2.1200269855502527</c:v>
                </c:pt>
                <c:pt idx="7">
                  <c:v>4.5397376022007734</c:v>
                </c:pt>
                <c:pt idx="8">
                  <c:v>6.3210344381038857</c:v>
                </c:pt>
                <c:pt idx="9">
                  <c:v>10.801183178220542</c:v>
                </c:pt>
                <c:pt idx="10">
                  <c:v>7.8211231501822533</c:v>
                </c:pt>
                <c:pt idx="11">
                  <c:v>10.408830191396611</c:v>
                </c:pt>
                <c:pt idx="12">
                  <c:v>3.4899873918939903</c:v>
                </c:pt>
                <c:pt idx="13">
                  <c:v>2.1847661881043448</c:v>
                </c:pt>
                <c:pt idx="14">
                  <c:v>7.4618657333310274</c:v>
                </c:pt>
                <c:pt idx="15">
                  <c:v>6.2637004624135724</c:v>
                </c:pt>
                <c:pt idx="16">
                  <c:v>7.3058056527729969</c:v>
                </c:pt>
                <c:pt idx="17">
                  <c:v>7.798028030594609</c:v>
                </c:pt>
                <c:pt idx="18">
                  <c:v>4.4931931293011003</c:v>
                </c:pt>
                <c:pt idx="19">
                  <c:v>4.3835183295924773</c:v>
                </c:pt>
                <c:pt idx="20">
                  <c:v>6.093731908993762</c:v>
                </c:pt>
                <c:pt idx="21">
                  <c:v>6.6518555159876103</c:v>
                </c:pt>
                <c:pt idx="22">
                  <c:v>5.8732772945842466</c:v>
                </c:pt>
                <c:pt idx="23">
                  <c:v>5.1014564447048505</c:v>
                </c:pt>
                <c:pt idx="24">
                  <c:v>7.9034466421890066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Rates'!$D$23:$D$47</c:f>
              <c:numCache>
                <c:formatCode>0.00</c:formatCode>
                <c:ptCount val="25"/>
                <c:pt idx="0">
                  <c:v>13.222910390889428</c:v>
                </c:pt>
                <c:pt idx="1">
                  <c:v>19.030598169917507</c:v>
                </c:pt>
                <c:pt idx="2">
                  <c:v>15.619338913191246</c:v>
                </c:pt>
                <c:pt idx="3">
                  <c:v>7.8249205022077675</c:v>
                </c:pt>
                <c:pt idx="4">
                  <c:v>5.9177710789940967</c:v>
                </c:pt>
                <c:pt idx="5">
                  <c:v>2.8988376890253935</c:v>
                </c:pt>
                <c:pt idx="6">
                  <c:v>-0.90467410607039511</c:v>
                </c:pt>
                <c:pt idx="7">
                  <c:v>3.8221993935537686</c:v>
                </c:pt>
                <c:pt idx="8">
                  <c:v>8.0006306429295204</c:v>
                </c:pt>
                <c:pt idx="9">
                  <c:v>12.768667786199858</c:v>
                </c:pt>
                <c:pt idx="10">
                  <c:v>9.4708981535524597</c:v>
                </c:pt>
                <c:pt idx="11">
                  <c:v>11.524312150221123</c:v>
                </c:pt>
                <c:pt idx="12">
                  <c:v>3.5846280701513438</c:v>
                </c:pt>
                <c:pt idx="13">
                  <c:v>2.2763755929822391</c:v>
                </c:pt>
                <c:pt idx="14">
                  <c:v>7.4590810824782849</c:v>
                </c:pt>
                <c:pt idx="15">
                  <c:v>5.7974795020048511</c:v>
                </c:pt>
                <c:pt idx="16">
                  <c:v>6.6846900249706147</c:v>
                </c:pt>
                <c:pt idx="17">
                  <c:v>7.107298973586901</c:v>
                </c:pt>
                <c:pt idx="18">
                  <c:v>3.9700651293653433</c:v>
                </c:pt>
                <c:pt idx="19">
                  <c:v>4.3406251350391694</c:v>
                </c:pt>
                <c:pt idx="20">
                  <c:v>6.4730161393634491</c:v>
                </c:pt>
                <c:pt idx="21">
                  <c:v>7.0783352675152535</c:v>
                </c:pt>
                <c:pt idx="22">
                  <c:v>6.2293324549057605</c:v>
                </c:pt>
                <c:pt idx="23">
                  <c:v>5.2847084774070279</c:v>
                </c:pt>
                <c:pt idx="24">
                  <c:v>7.8558512310626414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Rates'!$E$23:$E$47</c:f>
              <c:numCache>
                <c:formatCode>0.00</c:formatCode>
                <c:ptCount val="25"/>
                <c:pt idx="0">
                  <c:v>13.149843631410221</c:v>
                </c:pt>
                <c:pt idx="1">
                  <c:v>9.7292926910251829</c:v>
                </c:pt>
                <c:pt idx="2">
                  <c:v>9.6522126700996775</c:v>
                </c:pt>
                <c:pt idx="3">
                  <c:v>11.266028263098288</c:v>
                </c:pt>
                <c:pt idx="4">
                  <c:v>7.2414405888657694</c:v>
                </c:pt>
                <c:pt idx="5">
                  <c:v>17.093257416304294</c:v>
                </c:pt>
                <c:pt idx="6">
                  <c:v>8.8993454116209492</c:v>
                </c:pt>
                <c:pt idx="7">
                  <c:v>17.408790593228783</c:v>
                </c:pt>
                <c:pt idx="8">
                  <c:v>7.1279241635587463</c:v>
                </c:pt>
                <c:pt idx="9">
                  <c:v>6.3682411224699598</c:v>
                </c:pt>
                <c:pt idx="10">
                  <c:v>4.6581920844104152</c:v>
                </c:pt>
                <c:pt idx="11">
                  <c:v>1.8474897192289168</c:v>
                </c:pt>
                <c:pt idx="12">
                  <c:v>3.7103354232185186</c:v>
                </c:pt>
                <c:pt idx="13">
                  <c:v>1.9153613762089947</c:v>
                </c:pt>
                <c:pt idx="14">
                  <c:v>7.3296380372964514</c:v>
                </c:pt>
                <c:pt idx="15">
                  <c:v>8.0098994355138551</c:v>
                </c:pt>
                <c:pt idx="16">
                  <c:v>6.884976781529649</c:v>
                </c:pt>
                <c:pt idx="17">
                  <c:v>9.4894663551868792</c:v>
                </c:pt>
                <c:pt idx="18">
                  <c:v>5.6329603227891223</c:v>
                </c:pt>
                <c:pt idx="19">
                  <c:v>6.1360249292312448</c:v>
                </c:pt>
                <c:pt idx="20">
                  <c:v>6.2967744882577765</c:v>
                </c:pt>
                <c:pt idx="21">
                  <c:v>5.6459777004128107</c:v>
                </c:pt>
                <c:pt idx="22">
                  <c:v>5.1547125478546088</c:v>
                </c:pt>
                <c:pt idx="23">
                  <c:v>3.3874666834948464</c:v>
                </c:pt>
                <c:pt idx="24">
                  <c:v>7.9073813677074352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Rates'!$F$23:$F$47</c:f>
              <c:numCache>
                <c:formatCode>0.00</c:formatCode>
                <c:ptCount val="25"/>
                <c:pt idx="0">
                  <c:v>12.804115112104835</c:v>
                </c:pt>
                <c:pt idx="1">
                  <c:v>28.344877767623831</c:v>
                </c:pt>
                <c:pt idx="2">
                  <c:v>24.532127938575556</c:v>
                </c:pt>
                <c:pt idx="3">
                  <c:v>10.808271158148195</c:v>
                </c:pt>
                <c:pt idx="4">
                  <c:v>-2.2665086159588896</c:v>
                </c:pt>
                <c:pt idx="5">
                  <c:v>-11.776298132284095</c:v>
                </c:pt>
                <c:pt idx="6">
                  <c:v>-10.939806367643783</c:v>
                </c:pt>
                <c:pt idx="7">
                  <c:v>-1.0802305272946682</c:v>
                </c:pt>
                <c:pt idx="8">
                  <c:v>14.221335118857883</c:v>
                </c:pt>
                <c:pt idx="9">
                  <c:v>22.209885067067674</c:v>
                </c:pt>
                <c:pt idx="10">
                  <c:v>14.850060962376441</c:v>
                </c:pt>
                <c:pt idx="11">
                  <c:v>14.163171578319991</c:v>
                </c:pt>
                <c:pt idx="12">
                  <c:v>2.6033920919414903</c:v>
                </c:pt>
                <c:pt idx="13">
                  <c:v>2.3398781520967429</c:v>
                </c:pt>
                <c:pt idx="14">
                  <c:v>8.0086313664153774</c:v>
                </c:pt>
                <c:pt idx="15">
                  <c:v>5.8802141845265865</c:v>
                </c:pt>
                <c:pt idx="16">
                  <c:v>5.4285880966585438</c:v>
                </c:pt>
                <c:pt idx="17">
                  <c:v>4.3397535107315859</c:v>
                </c:pt>
                <c:pt idx="18">
                  <c:v>2.0196421204170223</c:v>
                </c:pt>
                <c:pt idx="19">
                  <c:v>3.4871742281076124</c:v>
                </c:pt>
                <c:pt idx="20">
                  <c:v>7.6641320186134205</c:v>
                </c:pt>
                <c:pt idx="21">
                  <c:v>8.9527922472637655</c:v>
                </c:pt>
                <c:pt idx="22">
                  <c:v>7.4016174736281064</c:v>
                </c:pt>
                <c:pt idx="23">
                  <c:v>5.8363280792348151</c:v>
                </c:pt>
                <c:pt idx="24">
                  <c:v>7.4852727283493889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Rates'!$G$23:$G$47</c:f>
              <c:numCache>
                <c:formatCode>0.00</c:formatCode>
                <c:ptCount val="25"/>
                <c:pt idx="0">
                  <c:v>6.6883187365373225</c:v>
                </c:pt>
                <c:pt idx="1">
                  <c:v>7.4982781416704034</c:v>
                </c:pt>
                <c:pt idx="2">
                  <c:v>5.7563368894096163</c:v>
                </c:pt>
                <c:pt idx="3">
                  <c:v>16.752940442747075</c:v>
                </c:pt>
                <c:pt idx="4">
                  <c:v>19.571509702889678</c:v>
                </c:pt>
                <c:pt idx="5">
                  <c:v>20.196922403157966</c:v>
                </c:pt>
                <c:pt idx="6">
                  <c:v>13.406911561677203</c:v>
                </c:pt>
                <c:pt idx="7">
                  <c:v>6.7273995808124099E-2</c:v>
                </c:pt>
                <c:pt idx="8">
                  <c:v>1.6628977880784985</c:v>
                </c:pt>
                <c:pt idx="9">
                  <c:v>5.2978606661614585</c:v>
                </c:pt>
                <c:pt idx="10">
                  <c:v>3.165491915973309</c:v>
                </c:pt>
                <c:pt idx="11">
                  <c:v>11.339936276578376</c:v>
                </c:pt>
                <c:pt idx="12">
                  <c:v>3.6303537929549936</c:v>
                </c:pt>
                <c:pt idx="13">
                  <c:v>1.7607050857064563</c:v>
                </c:pt>
                <c:pt idx="14">
                  <c:v>6.9689266475792087</c:v>
                </c:pt>
                <c:pt idx="15">
                  <c:v>7.2411612617492906</c:v>
                </c:pt>
                <c:pt idx="16">
                  <c:v>8.8455864376569409</c:v>
                </c:pt>
                <c:pt idx="17">
                  <c:v>9.9833315010775703</c:v>
                </c:pt>
                <c:pt idx="18">
                  <c:v>6.3933059490929995</c:v>
                </c:pt>
                <c:pt idx="19">
                  <c:v>3.4609169876335715</c:v>
                </c:pt>
                <c:pt idx="20">
                  <c:v>5.045940691938152</c:v>
                </c:pt>
                <c:pt idx="21">
                  <c:v>5.3843204548182495</c:v>
                </c:pt>
                <c:pt idx="22">
                  <c:v>4.772452547958447</c:v>
                </c:pt>
                <c:pt idx="23">
                  <c:v>5.4041099851401038</c:v>
                </c:pt>
                <c:pt idx="24">
                  <c:v>8.1070829093918171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Rates'!$H$23:$H$47</c:f>
              <c:numCache>
                <c:formatCode>0.00</c:formatCode>
                <c:ptCount val="25"/>
                <c:pt idx="0">
                  <c:v>11.532160837675326</c:v>
                </c:pt>
                <c:pt idx="1">
                  <c:v>13.151539955813865</c:v>
                </c:pt>
                <c:pt idx="2">
                  <c:v>11.586532572644154</c:v>
                </c:pt>
                <c:pt idx="3">
                  <c:v>12.71002447863</c:v>
                </c:pt>
                <c:pt idx="4">
                  <c:v>6.6537293531439374</c:v>
                </c:pt>
                <c:pt idx="5">
                  <c:v>14.410115493557225</c:v>
                </c:pt>
                <c:pt idx="6">
                  <c:v>3.5594928714129765</c:v>
                </c:pt>
                <c:pt idx="7">
                  <c:v>0.11562594290939715</c:v>
                </c:pt>
                <c:pt idx="8">
                  <c:v>8.0404176131317708</c:v>
                </c:pt>
                <c:pt idx="9">
                  <c:v>6.8904246832747633</c:v>
                </c:pt>
                <c:pt idx="10">
                  <c:v>7.5632290535253182</c:v>
                </c:pt>
                <c:pt idx="11">
                  <c:v>12.597833065705785</c:v>
                </c:pt>
                <c:pt idx="12">
                  <c:v>3.3168776170288092</c:v>
                </c:pt>
                <c:pt idx="13">
                  <c:v>2.3393739802705995</c:v>
                </c:pt>
                <c:pt idx="14">
                  <c:v>7.1345365203266082</c:v>
                </c:pt>
                <c:pt idx="15">
                  <c:v>6.4212942703301037</c:v>
                </c:pt>
                <c:pt idx="16">
                  <c:v>6.8554833132050348</c:v>
                </c:pt>
                <c:pt idx="17">
                  <c:v>9.0021272239762595</c:v>
                </c:pt>
                <c:pt idx="18">
                  <c:v>4.7897987966367577</c:v>
                </c:pt>
                <c:pt idx="19">
                  <c:v>3.6050328397863876</c:v>
                </c:pt>
                <c:pt idx="20">
                  <c:v>6.4513104979262019</c:v>
                </c:pt>
                <c:pt idx="21">
                  <c:v>5.8133166880614731</c:v>
                </c:pt>
                <c:pt idx="22">
                  <c:v>5.7810156995792772</c:v>
                </c:pt>
                <c:pt idx="23">
                  <c:v>5.5756732303150844</c:v>
                </c:pt>
                <c:pt idx="24">
                  <c:v>7.8128794473055834</c:v>
                </c:pt>
              </c:numCache>
            </c:numRef>
          </c:val>
          <c:shape val="cylinder"/>
        </c:ser>
        <c:shape val="box"/>
        <c:axId val="235079168"/>
        <c:axId val="235080704"/>
        <c:axId val="0"/>
      </c:bar3DChart>
      <c:catAx>
        <c:axId val="2350791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5080704"/>
        <c:crosses val="autoZero"/>
        <c:auto val="1"/>
        <c:lblAlgn val="ctr"/>
        <c:lblOffset val="100"/>
      </c:catAx>
      <c:valAx>
        <c:axId val="23508070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5079168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79848"/>
          <c:h val="0.1371252246163841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55" l="0.70000000000000062" r="0.70000000000000062" t="0.75000000000000655" header="0.30000000000000032" footer="0.30000000000000032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966337763929269"/>
          <c:y val="4.1935862833009895E-2"/>
          <c:w val="0.87772809147520237"/>
          <c:h val="0.91612827433398458"/>
        </c:manualLayout>
      </c:layout>
      <c:lineChart>
        <c:grouping val="standard"/>
        <c:ser>
          <c:idx val="0"/>
          <c:order val="0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Rates'!$D$23:$D$47</c:f>
              <c:numCache>
                <c:formatCode>0.00</c:formatCode>
                <c:ptCount val="25"/>
                <c:pt idx="0">
                  <c:v>13.222910390889428</c:v>
                </c:pt>
                <c:pt idx="1">
                  <c:v>19.030598169917507</c:v>
                </c:pt>
                <c:pt idx="2">
                  <c:v>15.619338913191246</c:v>
                </c:pt>
                <c:pt idx="3">
                  <c:v>7.8249205022077675</c:v>
                </c:pt>
                <c:pt idx="4">
                  <c:v>5.9177710789940967</c:v>
                </c:pt>
                <c:pt idx="5">
                  <c:v>2.8988376890253935</c:v>
                </c:pt>
                <c:pt idx="6">
                  <c:v>-0.90467410607039511</c:v>
                </c:pt>
                <c:pt idx="7">
                  <c:v>3.8221993935537686</c:v>
                </c:pt>
                <c:pt idx="8">
                  <c:v>8.0006306429295204</c:v>
                </c:pt>
                <c:pt idx="9">
                  <c:v>12.768667786199858</c:v>
                </c:pt>
                <c:pt idx="10">
                  <c:v>9.4708981535524597</c:v>
                </c:pt>
                <c:pt idx="11">
                  <c:v>11.524312150221123</c:v>
                </c:pt>
                <c:pt idx="12">
                  <c:v>3.5846280701513438</c:v>
                </c:pt>
                <c:pt idx="13">
                  <c:v>2.2763755929822391</c:v>
                </c:pt>
                <c:pt idx="14">
                  <c:v>7.4590810824782849</c:v>
                </c:pt>
                <c:pt idx="15">
                  <c:v>5.7974795020048511</c:v>
                </c:pt>
                <c:pt idx="16">
                  <c:v>6.6846900249706147</c:v>
                </c:pt>
                <c:pt idx="17">
                  <c:v>7.107298973586901</c:v>
                </c:pt>
                <c:pt idx="18">
                  <c:v>3.9700651293653433</c:v>
                </c:pt>
                <c:pt idx="19">
                  <c:v>4.3406251350391694</c:v>
                </c:pt>
                <c:pt idx="20">
                  <c:v>6.4730161393634491</c:v>
                </c:pt>
                <c:pt idx="21">
                  <c:v>7.0783352675152535</c:v>
                </c:pt>
                <c:pt idx="22">
                  <c:v>6.2293324549057605</c:v>
                </c:pt>
                <c:pt idx="23">
                  <c:v>5.2847084774070279</c:v>
                </c:pt>
                <c:pt idx="24">
                  <c:v>7.8558512310626414</c:v>
                </c:pt>
              </c:numCache>
            </c:numRef>
          </c:val>
        </c:ser>
        <c:ser>
          <c:idx val="1"/>
          <c:order val="1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Rates'!$E$23:$E$47</c:f>
              <c:numCache>
                <c:formatCode>0.00</c:formatCode>
                <c:ptCount val="25"/>
                <c:pt idx="0">
                  <c:v>13.149843631410221</c:v>
                </c:pt>
                <c:pt idx="1">
                  <c:v>9.7292926910251829</c:v>
                </c:pt>
                <c:pt idx="2">
                  <c:v>9.6522126700996775</c:v>
                </c:pt>
                <c:pt idx="3">
                  <c:v>11.266028263098288</c:v>
                </c:pt>
                <c:pt idx="4">
                  <c:v>7.2414405888657694</c:v>
                </c:pt>
                <c:pt idx="5">
                  <c:v>17.093257416304294</c:v>
                </c:pt>
                <c:pt idx="6">
                  <c:v>8.8993454116209492</c:v>
                </c:pt>
                <c:pt idx="7">
                  <c:v>17.408790593228783</c:v>
                </c:pt>
                <c:pt idx="8">
                  <c:v>7.1279241635587463</c:v>
                </c:pt>
                <c:pt idx="9">
                  <c:v>6.3682411224699598</c:v>
                </c:pt>
                <c:pt idx="10">
                  <c:v>4.6581920844104152</c:v>
                </c:pt>
                <c:pt idx="11">
                  <c:v>1.8474897192289168</c:v>
                </c:pt>
                <c:pt idx="12">
                  <c:v>3.7103354232185186</c:v>
                </c:pt>
                <c:pt idx="13">
                  <c:v>1.9153613762089947</c:v>
                </c:pt>
                <c:pt idx="14">
                  <c:v>7.3296380372964514</c:v>
                </c:pt>
                <c:pt idx="15">
                  <c:v>8.0098994355138551</c:v>
                </c:pt>
                <c:pt idx="16">
                  <c:v>6.884976781529649</c:v>
                </c:pt>
                <c:pt idx="17">
                  <c:v>9.4894663551868792</c:v>
                </c:pt>
                <c:pt idx="18">
                  <c:v>5.6329603227891223</c:v>
                </c:pt>
                <c:pt idx="19">
                  <c:v>6.1360249292312448</c:v>
                </c:pt>
                <c:pt idx="20">
                  <c:v>6.2967744882577765</c:v>
                </c:pt>
                <c:pt idx="21">
                  <c:v>5.6459777004128107</c:v>
                </c:pt>
                <c:pt idx="22">
                  <c:v>5.1547125478546088</c:v>
                </c:pt>
                <c:pt idx="23">
                  <c:v>3.3874666834948464</c:v>
                </c:pt>
                <c:pt idx="24">
                  <c:v>7.9073813677074352</c:v>
                </c:pt>
              </c:numCache>
            </c:numRef>
          </c:val>
        </c:ser>
        <c:ser>
          <c:idx val="2"/>
          <c:order val="2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Rates'!$F$23:$F$47</c:f>
              <c:numCache>
                <c:formatCode>0.00</c:formatCode>
                <c:ptCount val="25"/>
                <c:pt idx="0">
                  <c:v>12.804115112104835</c:v>
                </c:pt>
                <c:pt idx="1">
                  <c:v>28.344877767623831</c:v>
                </c:pt>
                <c:pt idx="2">
                  <c:v>24.532127938575556</c:v>
                </c:pt>
                <c:pt idx="3">
                  <c:v>10.808271158148195</c:v>
                </c:pt>
                <c:pt idx="4">
                  <c:v>-2.2665086159588896</c:v>
                </c:pt>
                <c:pt idx="5">
                  <c:v>-11.776298132284095</c:v>
                </c:pt>
                <c:pt idx="6">
                  <c:v>-10.939806367643783</c:v>
                </c:pt>
                <c:pt idx="7">
                  <c:v>-1.0802305272946682</c:v>
                </c:pt>
                <c:pt idx="8">
                  <c:v>14.221335118857883</c:v>
                </c:pt>
                <c:pt idx="9">
                  <c:v>22.209885067067674</c:v>
                </c:pt>
                <c:pt idx="10">
                  <c:v>14.850060962376441</c:v>
                </c:pt>
                <c:pt idx="11">
                  <c:v>14.163171578319991</c:v>
                </c:pt>
                <c:pt idx="12">
                  <c:v>2.6033920919414903</c:v>
                </c:pt>
                <c:pt idx="13">
                  <c:v>2.3398781520967429</c:v>
                </c:pt>
                <c:pt idx="14">
                  <c:v>8.0086313664153774</c:v>
                </c:pt>
                <c:pt idx="15">
                  <c:v>5.8802141845265865</c:v>
                </c:pt>
                <c:pt idx="16">
                  <c:v>5.4285880966585438</c:v>
                </c:pt>
                <c:pt idx="17">
                  <c:v>4.3397535107315859</c:v>
                </c:pt>
                <c:pt idx="18">
                  <c:v>2.0196421204170223</c:v>
                </c:pt>
                <c:pt idx="19">
                  <c:v>3.4871742281076124</c:v>
                </c:pt>
                <c:pt idx="20">
                  <c:v>7.6641320186134205</c:v>
                </c:pt>
                <c:pt idx="21">
                  <c:v>8.9527922472637655</c:v>
                </c:pt>
                <c:pt idx="22">
                  <c:v>7.4016174736281064</c:v>
                </c:pt>
                <c:pt idx="23">
                  <c:v>5.8363280792348151</c:v>
                </c:pt>
                <c:pt idx="24">
                  <c:v>7.4852727283493889</c:v>
                </c:pt>
              </c:numCache>
            </c:numRef>
          </c:val>
        </c:ser>
        <c:ser>
          <c:idx val="3"/>
          <c:order val="3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Rates'!$G$23:$G$47</c:f>
              <c:numCache>
                <c:formatCode>0.00</c:formatCode>
                <c:ptCount val="25"/>
                <c:pt idx="0">
                  <c:v>6.6883187365373225</c:v>
                </c:pt>
                <c:pt idx="1">
                  <c:v>7.4982781416704034</c:v>
                </c:pt>
                <c:pt idx="2">
                  <c:v>5.7563368894096163</c:v>
                </c:pt>
                <c:pt idx="3">
                  <c:v>16.752940442747075</c:v>
                </c:pt>
                <c:pt idx="4">
                  <c:v>19.571509702889678</c:v>
                </c:pt>
                <c:pt idx="5">
                  <c:v>20.196922403157966</c:v>
                </c:pt>
                <c:pt idx="6">
                  <c:v>13.406911561677203</c:v>
                </c:pt>
                <c:pt idx="7">
                  <c:v>6.7273995808124099E-2</c:v>
                </c:pt>
                <c:pt idx="8">
                  <c:v>1.6628977880784985</c:v>
                </c:pt>
                <c:pt idx="9">
                  <c:v>5.2978606661614585</c:v>
                </c:pt>
                <c:pt idx="10">
                  <c:v>3.165491915973309</c:v>
                </c:pt>
                <c:pt idx="11">
                  <c:v>11.339936276578376</c:v>
                </c:pt>
                <c:pt idx="12">
                  <c:v>3.6303537929549936</c:v>
                </c:pt>
                <c:pt idx="13">
                  <c:v>1.7607050857064563</c:v>
                </c:pt>
                <c:pt idx="14">
                  <c:v>6.9689266475792087</c:v>
                </c:pt>
                <c:pt idx="15">
                  <c:v>7.2411612617492906</c:v>
                </c:pt>
                <c:pt idx="16">
                  <c:v>8.8455864376569409</c:v>
                </c:pt>
                <c:pt idx="17">
                  <c:v>9.9833315010775703</c:v>
                </c:pt>
                <c:pt idx="18">
                  <c:v>6.3933059490929995</c:v>
                </c:pt>
                <c:pt idx="19">
                  <c:v>3.4609169876335715</c:v>
                </c:pt>
                <c:pt idx="20">
                  <c:v>5.045940691938152</c:v>
                </c:pt>
                <c:pt idx="21">
                  <c:v>5.3843204548182495</c:v>
                </c:pt>
                <c:pt idx="22">
                  <c:v>4.772452547958447</c:v>
                </c:pt>
                <c:pt idx="23">
                  <c:v>5.4041099851401038</c:v>
                </c:pt>
                <c:pt idx="24">
                  <c:v>8.1070829093918171</c:v>
                </c:pt>
              </c:numCache>
            </c:numRef>
          </c:val>
        </c:ser>
        <c:ser>
          <c:idx val="4"/>
          <c:order val="4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strRef>
              <c:f>'Growth Rates'!$A$23:$A$47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'Growth Rates'!$H$23:$H$47</c:f>
              <c:numCache>
                <c:formatCode>0.00</c:formatCode>
                <c:ptCount val="25"/>
                <c:pt idx="0">
                  <c:v>11.532160837675326</c:v>
                </c:pt>
                <c:pt idx="1">
                  <c:v>13.151539955813865</c:v>
                </c:pt>
                <c:pt idx="2">
                  <c:v>11.586532572644154</c:v>
                </c:pt>
                <c:pt idx="3">
                  <c:v>12.71002447863</c:v>
                </c:pt>
                <c:pt idx="4">
                  <c:v>6.6537293531439374</c:v>
                </c:pt>
                <c:pt idx="5">
                  <c:v>14.410115493557225</c:v>
                </c:pt>
                <c:pt idx="6">
                  <c:v>3.5594928714129765</c:v>
                </c:pt>
                <c:pt idx="7">
                  <c:v>0.11562594290939715</c:v>
                </c:pt>
                <c:pt idx="8">
                  <c:v>8.0404176131317708</c:v>
                </c:pt>
                <c:pt idx="9">
                  <c:v>6.8904246832747633</c:v>
                </c:pt>
                <c:pt idx="10">
                  <c:v>7.5632290535253182</c:v>
                </c:pt>
                <c:pt idx="11">
                  <c:v>12.597833065705785</c:v>
                </c:pt>
                <c:pt idx="12">
                  <c:v>3.3168776170288092</c:v>
                </c:pt>
                <c:pt idx="13">
                  <c:v>2.3393739802705995</c:v>
                </c:pt>
                <c:pt idx="14">
                  <c:v>7.1345365203266082</c:v>
                </c:pt>
                <c:pt idx="15">
                  <c:v>6.4212942703301037</c:v>
                </c:pt>
                <c:pt idx="16">
                  <c:v>6.8554833132050348</c:v>
                </c:pt>
                <c:pt idx="17">
                  <c:v>9.0021272239762595</c:v>
                </c:pt>
                <c:pt idx="18">
                  <c:v>4.7897987966367577</c:v>
                </c:pt>
                <c:pt idx="19">
                  <c:v>3.6050328397863876</c:v>
                </c:pt>
                <c:pt idx="20">
                  <c:v>6.4513104979262019</c:v>
                </c:pt>
                <c:pt idx="21">
                  <c:v>5.8133166880614731</c:v>
                </c:pt>
                <c:pt idx="22">
                  <c:v>5.7810156995792772</c:v>
                </c:pt>
                <c:pt idx="23">
                  <c:v>5.5756732303150844</c:v>
                </c:pt>
                <c:pt idx="24">
                  <c:v>7.8128794473055834</c:v>
                </c:pt>
              </c:numCache>
            </c:numRef>
          </c:val>
        </c:ser>
        <c:marker val="1"/>
        <c:axId val="235139840"/>
        <c:axId val="235141376"/>
      </c:lineChart>
      <c:catAx>
        <c:axId val="23513984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5141376"/>
        <c:crosses val="autoZero"/>
        <c:auto val="1"/>
        <c:lblAlgn val="ctr"/>
        <c:lblOffset val="100"/>
      </c:catAx>
      <c:valAx>
        <c:axId val="23514137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51398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957272706368667"/>
          <c:y val="2.5706432405519272E-2"/>
          <c:w val="0.53596470653934214"/>
          <c:h val="0.13376606960957069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90218"/>
        </c:manualLayout>
      </c:layout>
      <c:bar3DChart>
        <c:barDir val="col"/>
        <c:grouping val="clustered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cat>
            <c:strRef>
              <c:f>'Contr Rates'!$A$77:$A$101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'Contr Rates'!$B$77:$B$101</c:f>
              <c:numCache>
                <c:formatCode>0.00</c:formatCode>
                <c:ptCount val="25"/>
                <c:pt idx="0">
                  <c:v>78.730496743905107</c:v>
                </c:pt>
                <c:pt idx="1">
                  <c:v>78.529155415158897</c:v>
                </c:pt>
                <c:pt idx="2">
                  <c:v>78.203568518421903</c:v>
                </c:pt>
                <c:pt idx="3">
                  <c:v>76.90045288461134</c:v>
                </c:pt>
                <c:pt idx="4">
                  <c:v>76.126976163078965</c:v>
                </c:pt>
                <c:pt idx="5">
                  <c:v>76.45709596293274</c:v>
                </c:pt>
                <c:pt idx="6">
                  <c:v>76.482386022679705</c:v>
                </c:pt>
                <c:pt idx="7">
                  <c:v>76.918300425084524</c:v>
                </c:pt>
                <c:pt idx="8">
                  <c:v>77.402675784225281</c:v>
                </c:pt>
                <c:pt idx="9">
                  <c:v>77.445601941261145</c:v>
                </c:pt>
                <c:pt idx="10">
                  <c:v>77.345502995597798</c:v>
                </c:pt>
                <c:pt idx="11">
                  <c:v>77.056435918462554</c:v>
                </c:pt>
                <c:pt idx="12">
                  <c:v>77.42004956373647</c:v>
                </c:pt>
                <c:pt idx="13">
                  <c:v>77.477284439784256</c:v>
                </c:pt>
                <c:pt idx="14">
                  <c:v>77.343819178899793</c:v>
                </c:pt>
                <c:pt idx="15">
                  <c:v>76.958396409386154</c:v>
                </c:pt>
                <c:pt idx="16">
                  <c:v>76.983233837013572</c:v>
                </c:pt>
                <c:pt idx="17">
                  <c:v>77.126660781326052</c:v>
                </c:pt>
                <c:pt idx="18">
                  <c:v>77.057236065725775</c:v>
                </c:pt>
                <c:pt idx="19">
                  <c:v>76.977710917644416</c:v>
                </c:pt>
                <c:pt idx="20">
                  <c:v>77.268653061658441</c:v>
                </c:pt>
                <c:pt idx="21">
                  <c:v>77.349849054123823</c:v>
                </c:pt>
                <c:pt idx="22">
                  <c:v>77.248852746741122</c:v>
                </c:pt>
                <c:pt idx="23">
                  <c:v>76.997514415164346</c:v>
                </c:pt>
                <c:pt idx="24">
                  <c:v>77.223978820802827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'Contr Rates'!$A$77:$A$101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'Contr Rates'!$C$77:$C$101</c:f>
              <c:numCache>
                <c:formatCode>0.00</c:formatCode>
                <c:ptCount val="25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'Contr Rates'!$A$77:$A$101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'Contr Rates'!$D$77:$D$101</c:f>
              <c:numCache>
                <c:formatCode>0.00</c:formatCode>
                <c:ptCount val="25"/>
                <c:pt idx="0">
                  <c:v>8.1954277173082808</c:v>
                </c:pt>
                <c:pt idx="1">
                  <c:v>7.5731591891401866</c:v>
                </c:pt>
                <c:pt idx="2">
                  <c:v>7.7303872407602361</c:v>
                </c:pt>
                <c:pt idx="3">
                  <c:v>8.1540819678682031</c:v>
                </c:pt>
                <c:pt idx="4">
                  <c:v>8.0220365454144265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8.5865643440713235</c:v>
                </c:pt>
                <c:pt idx="16">
                  <c:v>8.0683603195024727</c:v>
                </c:pt>
                <c:pt idx="17">
                  <c:v>8.0719546983587751</c:v>
                </c:pt>
                <c:pt idx="18">
                  <c:v>8.0790763684849622</c:v>
                </c:pt>
                <c:pt idx="19">
                  <c:v>8.7307251361390303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8.5883448685624888</c:v>
                </c:pt>
                <c:pt idx="24">
                  <c:v>8.0840963553294056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'Contr Rates'!$A$77:$A$101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'Contr Rates'!$E$77:$E$101</c:f>
              <c:numCache>
                <c:formatCode>0.00</c:formatCode>
                <c:ptCount val="25"/>
                <c:pt idx="0">
                  <c:v>6.3044421173581142</c:v>
                </c:pt>
                <c:pt idx="1">
                  <c:v>6.8349776586806366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5.6239370116081702</c:v>
                </c:pt>
                <c:pt idx="5">
                  <c:v>5.644292638830251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6.0418297986388652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5.9900696425350501</c:v>
                </c:pt>
                <c:pt idx="13">
                  <c:v>6.234910161888207</c:v>
                </c:pt>
                <c:pt idx="14">
                  <c:v>6.3251887657189449</c:v>
                </c:pt>
                <c:pt idx="15">
                  <c:v>6.1086114408922869</c:v>
                </c:pt>
                <c:pt idx="16">
                  <c:v>5.8852788175940285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6.1650860043331122</c:v>
                </c:pt>
                <c:pt idx="22">
                  <c:v>6.2646058406148768</c:v>
                </c:pt>
                <c:pt idx="23">
                  <c:v>6.0985014057195039</c:v>
                </c:pt>
                <c:pt idx="24">
                  <c:v>5.9492470710172416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cat>
            <c:strRef>
              <c:f>'Contr Rates'!$A$77:$A$101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'Contr Rates'!$F$77:$F$101</c:f>
              <c:numCache>
                <c:formatCode>0.00</c:formatCode>
                <c:ptCount val="25"/>
                <c:pt idx="0">
                  <c:v>2.8514810350969713</c:v>
                </c:pt>
                <c:pt idx="1">
                  <c:v>2.756561460960206</c:v>
                </c:pt>
                <c:pt idx="2">
                  <c:v>2.7768238933294205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2.9520196931433667</c:v>
                </c:pt>
                <c:pt idx="6">
                  <c:v>2.8159655130830252</c:v>
                </c:pt>
                <c:pt idx="7">
                  <c:v>2.7922107672601766</c:v>
                </c:pt>
                <c:pt idx="8">
                  <c:v>2.8207459090245464</c:v>
                </c:pt>
                <c:pt idx="9">
                  <c:v>2.8478273392256432</c:v>
                </c:pt>
                <c:pt idx="10">
                  <c:v>2.809230089995268</c:v>
                </c:pt>
                <c:pt idx="11">
                  <c:v>2.8475700839435789</c:v>
                </c:pt>
                <c:pt idx="12">
                  <c:v>2.816027590841609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2.8839943989373609</c:v>
                </c:pt>
                <c:pt idx="18">
                  <c:v>2.8086229228491773</c:v>
                </c:pt>
                <c:pt idx="19">
                  <c:v>2.8305246695346922</c:v>
                </c:pt>
                <c:pt idx="20">
                  <c:v>2.8136610919853258</c:v>
                </c:pt>
                <c:pt idx="21">
                  <c:v>2.8613193008686921</c:v>
                </c:pt>
                <c:pt idx="22">
                  <c:v>2.8061753927712276</c:v>
                </c:pt>
                <c:pt idx="23">
                  <c:v>2.8432959702928642</c:v>
                </c:pt>
                <c:pt idx="24">
                  <c:v>2.8112994863055856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'Contr Rates'!$A$77:$A$101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'Contr Rates'!$G$77:$G$101</c:f>
              <c:numCache>
                <c:formatCode>0.00</c:formatCode>
                <c:ptCount val="25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2.8348993266296842</c:v>
                </c:pt>
                <c:pt idx="3">
                  <c:v>3.2533269088446581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3.1141416905416106</c:v>
                </c:pt>
                <c:pt idx="8">
                  <c:v>3.066219950579578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3.1404040490246685</c:v>
                </c:pt>
                <c:pt idx="12">
                  <c:v>3.0703787515435255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3.1144370406098312</c:v>
                </c:pt>
                <c:pt idx="17">
                  <c:v>3.0645665401540039</c:v>
                </c:pt>
                <c:pt idx="18">
                  <c:v>3.0529972273876123</c:v>
                </c:pt>
                <c:pt idx="19">
                  <c:v>3.1412788741233078</c:v>
                </c:pt>
                <c:pt idx="20">
                  <c:v>3.0836785809109784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3.0894981243547783</c:v>
                </c:pt>
              </c:numCache>
            </c:numRef>
          </c:val>
          <c:shape val="cylinder"/>
        </c:ser>
        <c:shape val="box"/>
        <c:axId val="235349888"/>
        <c:axId val="235351424"/>
        <c:axId val="0"/>
      </c:bar3DChart>
      <c:catAx>
        <c:axId val="2353498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5351424"/>
        <c:crosses val="autoZero"/>
        <c:auto val="1"/>
        <c:lblAlgn val="ctr"/>
        <c:lblOffset val="100"/>
      </c:catAx>
      <c:valAx>
        <c:axId val="23535142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53498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612"/>
          <c:h val="9.4051203026829566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</c:spPr>
  <c:printSettings>
    <c:headerFooter/>
    <c:pageMargins b="0.75000000000000566" l="0.70000000000000062" r="0.70000000000000062" t="0.75000000000000566" header="0.30000000000000032" footer="0.30000000000000032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716885389326336"/>
          <c:y val="5.1400554097404488E-2"/>
          <c:w val="0.79955118110235746"/>
          <c:h val="0.8326195683872849"/>
        </c:manualLayout>
      </c:layout>
      <c:lineChart>
        <c:grouping val="standard"/>
        <c:ser>
          <c:idx val="1"/>
          <c:order val="1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'Contr Rates'!$A$77:$A$101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'Contr Rates'!$D$3:$D$101</c:f>
              <c:numCache>
                <c:formatCode>0.00</c:formatCode>
                <c:ptCount val="25"/>
                <c:pt idx="0">
                  <c:v>8.1954277173082808</c:v>
                </c:pt>
                <c:pt idx="1">
                  <c:v>7.5731591891401866</c:v>
                </c:pt>
                <c:pt idx="2">
                  <c:v>7.7303872407602361</c:v>
                </c:pt>
                <c:pt idx="3">
                  <c:v>8.1540819678682031</c:v>
                </c:pt>
                <c:pt idx="4">
                  <c:v>8.0220365454144265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8.5865643440713235</c:v>
                </c:pt>
                <c:pt idx="16">
                  <c:v>8.0683603195024727</c:v>
                </c:pt>
                <c:pt idx="17">
                  <c:v>8.0719546983587751</c:v>
                </c:pt>
                <c:pt idx="18">
                  <c:v>8.0790763684849622</c:v>
                </c:pt>
                <c:pt idx="19">
                  <c:v>8.7307251361390303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8.5883448685624888</c:v>
                </c:pt>
                <c:pt idx="24">
                  <c:v>8.0840963553294056</c:v>
                </c:pt>
              </c:numCache>
            </c:numRef>
          </c:val>
        </c:ser>
        <c:ser>
          <c:idx val="2"/>
          <c:order val="2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'Contr Rates'!$A$77:$A$101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'Contr Rates'!$E$3:$E$101</c:f>
              <c:numCache>
                <c:formatCode>0.00</c:formatCode>
                <c:ptCount val="25"/>
                <c:pt idx="0">
                  <c:v>6.3044421173581142</c:v>
                </c:pt>
                <c:pt idx="1">
                  <c:v>6.8349776586806366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5.6239370116081702</c:v>
                </c:pt>
                <c:pt idx="5">
                  <c:v>5.644292638830251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6.0418297986388652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5.9900696425350501</c:v>
                </c:pt>
                <c:pt idx="13">
                  <c:v>6.234910161888207</c:v>
                </c:pt>
                <c:pt idx="14">
                  <c:v>6.3251887657189449</c:v>
                </c:pt>
                <c:pt idx="15">
                  <c:v>6.1086114408922869</c:v>
                </c:pt>
                <c:pt idx="16">
                  <c:v>5.8852788175940285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6.1650860043331122</c:v>
                </c:pt>
                <c:pt idx="22">
                  <c:v>6.2646058406148768</c:v>
                </c:pt>
                <c:pt idx="23">
                  <c:v>6.0985014057195039</c:v>
                </c:pt>
                <c:pt idx="24">
                  <c:v>5.9492470710172416</c:v>
                </c:pt>
              </c:numCache>
            </c:numRef>
          </c:val>
        </c:ser>
        <c:ser>
          <c:idx val="3"/>
          <c:order val="3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strRef>
              <c:f>'Contr Rates'!$A$77:$A$101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'Contr Rates'!$F$3:$F$101</c:f>
              <c:numCache>
                <c:formatCode>0.00</c:formatCode>
                <c:ptCount val="25"/>
                <c:pt idx="0">
                  <c:v>2.8514810350969713</c:v>
                </c:pt>
                <c:pt idx="1">
                  <c:v>2.756561460960206</c:v>
                </c:pt>
                <c:pt idx="2">
                  <c:v>2.7768238933294205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2.9520196931433667</c:v>
                </c:pt>
                <c:pt idx="6">
                  <c:v>2.8159655130830252</c:v>
                </c:pt>
                <c:pt idx="7">
                  <c:v>2.7922107672601766</c:v>
                </c:pt>
                <c:pt idx="8">
                  <c:v>2.8207459090245464</c:v>
                </c:pt>
                <c:pt idx="9">
                  <c:v>2.8478273392256432</c:v>
                </c:pt>
                <c:pt idx="10">
                  <c:v>2.809230089995268</c:v>
                </c:pt>
                <c:pt idx="11">
                  <c:v>2.8475700839435789</c:v>
                </c:pt>
                <c:pt idx="12">
                  <c:v>2.816027590841609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2.8839943989373609</c:v>
                </c:pt>
                <c:pt idx="18">
                  <c:v>2.8086229228491773</c:v>
                </c:pt>
                <c:pt idx="19">
                  <c:v>2.8305246695346922</c:v>
                </c:pt>
                <c:pt idx="20">
                  <c:v>2.8136610919853258</c:v>
                </c:pt>
                <c:pt idx="21">
                  <c:v>2.8613193008686921</c:v>
                </c:pt>
                <c:pt idx="22">
                  <c:v>2.8061753927712276</c:v>
                </c:pt>
                <c:pt idx="23">
                  <c:v>2.8432959702928642</c:v>
                </c:pt>
                <c:pt idx="24">
                  <c:v>2.8112994863055856</c:v>
                </c:pt>
              </c:numCache>
            </c:numRef>
          </c:val>
        </c:ser>
        <c:ser>
          <c:idx val="4"/>
          <c:order val="4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'Contr Rates'!$A$77:$A$101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'Contr Rates'!$G$3:$G$101</c:f>
              <c:numCache>
                <c:formatCode>0.00</c:formatCode>
                <c:ptCount val="25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2.8348993266296842</c:v>
                </c:pt>
                <c:pt idx="3">
                  <c:v>3.2533269088446581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3.1141416905416106</c:v>
                </c:pt>
                <c:pt idx="8">
                  <c:v>3.066219950579578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3.1404040490246685</c:v>
                </c:pt>
                <c:pt idx="12">
                  <c:v>3.0703787515435255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3.1144370406098312</c:v>
                </c:pt>
                <c:pt idx="17">
                  <c:v>3.0645665401540039</c:v>
                </c:pt>
                <c:pt idx="18">
                  <c:v>3.0529972273876123</c:v>
                </c:pt>
                <c:pt idx="19">
                  <c:v>3.1412788741233078</c:v>
                </c:pt>
                <c:pt idx="20">
                  <c:v>3.0836785809109784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3.0894981243547783</c:v>
                </c:pt>
              </c:numCache>
            </c:numRef>
          </c:val>
        </c:ser>
        <c:marker val="1"/>
        <c:axId val="235400576"/>
        <c:axId val="235631744"/>
      </c:lineChart>
      <c:lineChart>
        <c:grouping val="standard"/>
        <c:ser>
          <c:idx val="0"/>
          <c:order val="0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'Contr Rates'!$A$77:$A$101</c:f>
              <c:strCache>
                <c:ptCount val="25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</c:strCache>
            </c:strRef>
          </c:cat>
          <c:val>
            <c:numRef>
              <c:f>'Contr Rates'!$C$3:$C$101</c:f>
              <c:numCache>
                <c:formatCode>0.00</c:formatCode>
                <c:ptCount val="25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</c:numCache>
            </c:numRef>
          </c:val>
        </c:ser>
        <c:marker val="1"/>
        <c:axId val="235635072"/>
        <c:axId val="235633280"/>
      </c:lineChart>
      <c:catAx>
        <c:axId val="23540057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5631744"/>
        <c:crosses val="autoZero"/>
        <c:auto val="1"/>
        <c:lblAlgn val="ctr"/>
        <c:lblOffset val="100"/>
      </c:catAx>
      <c:valAx>
        <c:axId val="235631744"/>
        <c:scaling>
          <c:orientation val="minMax"/>
          <c:min val="2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5400576"/>
        <c:crosses val="autoZero"/>
        <c:crossBetween val="between"/>
      </c:valAx>
      <c:valAx>
        <c:axId val="235633280"/>
        <c:scaling>
          <c:orientation val="minMax"/>
        </c:scaling>
        <c:axPos val="r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35635072"/>
        <c:crosses val="max"/>
        <c:crossBetween val="between"/>
      </c:valAx>
      <c:catAx>
        <c:axId val="235635072"/>
        <c:scaling>
          <c:orientation val="minMax"/>
        </c:scaling>
        <c:delete val="1"/>
        <c:axPos val="b"/>
        <c:tickLblPos val="none"/>
        <c:crossAx val="235633280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11550542668652958"/>
          <c:y val="0.55600240129558265"/>
          <c:w val="0.4480581368770345"/>
          <c:h val="0.18977913665047308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hyperlink" Target="#Introduction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3" Type="http://schemas.openxmlformats.org/officeDocument/2006/relationships/chart" Target="../charts/chart14.xml"/><Relationship Id="rId7" Type="http://schemas.openxmlformats.org/officeDocument/2006/relationships/chart" Target="../charts/chart18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6" Type="http://schemas.openxmlformats.org/officeDocument/2006/relationships/chart" Target="../charts/chart17.xml"/><Relationship Id="rId5" Type="http://schemas.openxmlformats.org/officeDocument/2006/relationships/chart" Target="../charts/chart16.xml"/><Relationship Id="rId4" Type="http://schemas.openxmlformats.org/officeDocument/2006/relationships/chart" Target="../charts/chart15.xml"/><Relationship Id="rId9" Type="http://schemas.openxmlformats.org/officeDocument/2006/relationships/hyperlink" Target="#Introduction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7.xml"/><Relationship Id="rId3" Type="http://schemas.openxmlformats.org/officeDocument/2006/relationships/chart" Target="../charts/chart22.xml"/><Relationship Id="rId7" Type="http://schemas.openxmlformats.org/officeDocument/2006/relationships/chart" Target="../charts/chart26.xml"/><Relationship Id="rId2" Type="http://schemas.openxmlformats.org/officeDocument/2006/relationships/chart" Target="../charts/chart21.xml"/><Relationship Id="rId1" Type="http://schemas.openxmlformats.org/officeDocument/2006/relationships/chart" Target="../charts/chart20.xml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chart" Target="../charts/chart23.xml"/><Relationship Id="rId9" Type="http://schemas.openxmlformats.org/officeDocument/2006/relationships/hyperlink" Target="#Introduction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5.xml"/><Relationship Id="rId3" Type="http://schemas.openxmlformats.org/officeDocument/2006/relationships/chart" Target="../charts/chart30.xml"/><Relationship Id="rId7" Type="http://schemas.openxmlformats.org/officeDocument/2006/relationships/chart" Target="../charts/chart34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6" Type="http://schemas.openxmlformats.org/officeDocument/2006/relationships/chart" Target="../charts/chart33.xml"/><Relationship Id="rId5" Type="http://schemas.openxmlformats.org/officeDocument/2006/relationships/chart" Target="../charts/chart32.xml"/><Relationship Id="rId4" Type="http://schemas.openxmlformats.org/officeDocument/2006/relationships/chart" Target="../charts/chart31.xml"/><Relationship Id="rId9" Type="http://schemas.openxmlformats.org/officeDocument/2006/relationships/hyperlink" Target="#Introduction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7.xml"/><Relationship Id="rId2" Type="http://schemas.openxmlformats.org/officeDocument/2006/relationships/hyperlink" Target="#Introduction!A1"/><Relationship Id="rId1" Type="http://schemas.openxmlformats.org/officeDocument/2006/relationships/chart" Target="../charts/chart36.xml"/><Relationship Id="rId4" Type="http://schemas.openxmlformats.org/officeDocument/2006/relationships/chart" Target="../charts/chart38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0.xml"/><Relationship Id="rId2" Type="http://schemas.openxmlformats.org/officeDocument/2006/relationships/hyperlink" Target="#Introduction!A1"/><Relationship Id="rId1" Type="http://schemas.openxmlformats.org/officeDocument/2006/relationships/chart" Target="../charts/chart39.xml"/><Relationship Id="rId4" Type="http://schemas.openxmlformats.org/officeDocument/2006/relationships/chart" Target="../charts/chart4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hyperlink" Target="#Introduction!A1"/><Relationship Id="rId1" Type="http://schemas.openxmlformats.org/officeDocument/2006/relationships/chart" Target="../charts/chart42.xml"/><Relationship Id="rId4" Type="http://schemas.openxmlformats.org/officeDocument/2006/relationships/chart" Target="../charts/chart44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6.xml"/><Relationship Id="rId2" Type="http://schemas.openxmlformats.org/officeDocument/2006/relationships/hyperlink" Target="#Introduction!A1"/><Relationship Id="rId1" Type="http://schemas.openxmlformats.org/officeDocument/2006/relationships/chart" Target="../charts/chart45.xml"/><Relationship Id="rId4" Type="http://schemas.openxmlformats.org/officeDocument/2006/relationships/chart" Target="../charts/chart47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hyperlink" Target="#Introduction!A1"/><Relationship Id="rId1" Type="http://schemas.openxmlformats.org/officeDocument/2006/relationships/chart" Target="../charts/chart48.xml"/><Relationship Id="rId4" Type="http://schemas.openxmlformats.org/officeDocument/2006/relationships/chart" Target="../charts/chart50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2.xml"/><Relationship Id="rId2" Type="http://schemas.openxmlformats.org/officeDocument/2006/relationships/chart" Target="../charts/chart51.xml"/><Relationship Id="rId1" Type="http://schemas.openxmlformats.org/officeDocument/2006/relationships/hyperlink" Target="#Introduction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4.xml"/><Relationship Id="rId2" Type="http://schemas.openxmlformats.org/officeDocument/2006/relationships/hyperlink" Target="#Introduction!A1"/><Relationship Id="rId1" Type="http://schemas.openxmlformats.org/officeDocument/2006/relationships/chart" Target="../charts/chart5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8</xdr:row>
      <xdr:rowOff>114300</xdr:rowOff>
    </xdr:from>
    <xdr:to>
      <xdr:col>7</xdr:col>
      <xdr:colOff>257175</xdr:colOff>
      <xdr:row>15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100</xdr:row>
      <xdr:rowOff>123825</xdr:rowOff>
    </xdr:from>
    <xdr:to>
      <xdr:col>9</xdr:col>
      <xdr:colOff>590550</xdr:colOff>
      <xdr:row>129</xdr:row>
      <xdr:rowOff>19050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419100</xdr:colOff>
      <xdr:row>0</xdr:row>
      <xdr:rowOff>66675</xdr:rowOff>
    </xdr:from>
    <xdr:to>
      <xdr:col>4</xdr:col>
      <xdr:colOff>352424</xdr:colOff>
      <xdr:row>0</xdr:row>
      <xdr:rowOff>523875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4781550" y="66675"/>
          <a:ext cx="75247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22</xdr:row>
      <xdr:rowOff>19050</xdr:rowOff>
    </xdr:from>
    <xdr:to>
      <xdr:col>7</xdr:col>
      <xdr:colOff>85725</xdr:colOff>
      <xdr:row>41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22</xdr:row>
      <xdr:rowOff>28575</xdr:rowOff>
    </xdr:from>
    <xdr:to>
      <xdr:col>13</xdr:col>
      <xdr:colOff>628650</xdr:colOff>
      <xdr:row>41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41</xdr:row>
      <xdr:rowOff>123825</xdr:rowOff>
    </xdr:from>
    <xdr:to>
      <xdr:col>7</xdr:col>
      <xdr:colOff>76200</xdr:colOff>
      <xdr:row>61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62</xdr:row>
      <xdr:rowOff>0</xdr:rowOff>
    </xdr:from>
    <xdr:to>
      <xdr:col>7</xdr:col>
      <xdr:colOff>57150</xdr:colOff>
      <xdr:row>81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81</xdr:row>
      <xdr:rowOff>123825</xdr:rowOff>
    </xdr:from>
    <xdr:to>
      <xdr:col>7</xdr:col>
      <xdr:colOff>85725</xdr:colOff>
      <xdr:row>102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41</xdr:row>
      <xdr:rowOff>152400</xdr:rowOff>
    </xdr:from>
    <xdr:to>
      <xdr:col>13</xdr:col>
      <xdr:colOff>714375</xdr:colOff>
      <xdr:row>61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62</xdr:row>
      <xdr:rowOff>0</xdr:rowOff>
    </xdr:from>
    <xdr:to>
      <xdr:col>13</xdr:col>
      <xdr:colOff>695325</xdr:colOff>
      <xdr:row>81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81</xdr:row>
      <xdr:rowOff>133350</xdr:rowOff>
    </xdr:from>
    <xdr:to>
      <xdr:col>13</xdr:col>
      <xdr:colOff>676275</xdr:colOff>
      <xdr:row>102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77</xdr:row>
      <xdr:rowOff>38100</xdr:rowOff>
    </xdr:from>
    <xdr:to>
      <xdr:col>10</xdr:col>
      <xdr:colOff>0</xdr:colOff>
      <xdr:row>104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77</xdr:row>
      <xdr:rowOff>28575</xdr:rowOff>
    </xdr:from>
    <xdr:to>
      <xdr:col>16</xdr:col>
      <xdr:colOff>790575</xdr:colOff>
      <xdr:row>105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105</xdr:row>
      <xdr:rowOff>133350</xdr:rowOff>
    </xdr:from>
    <xdr:to>
      <xdr:col>10</xdr:col>
      <xdr:colOff>0</xdr:colOff>
      <xdr:row>133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134</xdr:row>
      <xdr:rowOff>161925</xdr:rowOff>
    </xdr:from>
    <xdr:to>
      <xdr:col>10</xdr:col>
      <xdr:colOff>0</xdr:colOff>
      <xdr:row>162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163</xdr:row>
      <xdr:rowOff>133350</xdr:rowOff>
    </xdr:from>
    <xdr:to>
      <xdr:col>9</xdr:col>
      <xdr:colOff>742950</xdr:colOff>
      <xdr:row>195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105</xdr:row>
      <xdr:rowOff>152400</xdr:rowOff>
    </xdr:from>
    <xdr:to>
      <xdr:col>17</xdr:col>
      <xdr:colOff>0</xdr:colOff>
      <xdr:row>133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135</xdr:row>
      <xdr:rowOff>0</xdr:rowOff>
    </xdr:from>
    <xdr:to>
      <xdr:col>16</xdr:col>
      <xdr:colOff>771525</xdr:colOff>
      <xdr:row>162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163</xdr:row>
      <xdr:rowOff>161925</xdr:rowOff>
    </xdr:from>
    <xdr:to>
      <xdr:col>16</xdr:col>
      <xdr:colOff>790575</xdr:colOff>
      <xdr:row>195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22</xdr:row>
      <xdr:rowOff>47625</xdr:rowOff>
    </xdr:from>
    <xdr:to>
      <xdr:col>7</xdr:col>
      <xdr:colOff>304800</xdr:colOff>
      <xdr:row>40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22</xdr:row>
      <xdr:rowOff>57150</xdr:rowOff>
    </xdr:from>
    <xdr:to>
      <xdr:col>14</xdr:col>
      <xdr:colOff>457200</xdr:colOff>
      <xdr:row>40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41</xdr:row>
      <xdr:rowOff>85725</xdr:rowOff>
    </xdr:from>
    <xdr:to>
      <xdr:col>7</xdr:col>
      <xdr:colOff>285750</xdr:colOff>
      <xdr:row>60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61</xdr:row>
      <xdr:rowOff>38100</xdr:rowOff>
    </xdr:from>
    <xdr:to>
      <xdr:col>7</xdr:col>
      <xdr:colOff>304800</xdr:colOff>
      <xdr:row>79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80</xdr:row>
      <xdr:rowOff>161925</xdr:rowOff>
    </xdr:from>
    <xdr:to>
      <xdr:col>7</xdr:col>
      <xdr:colOff>276225</xdr:colOff>
      <xdr:row>99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41</xdr:row>
      <xdr:rowOff>95250</xdr:rowOff>
    </xdr:from>
    <xdr:to>
      <xdr:col>14</xdr:col>
      <xdr:colOff>447675</xdr:colOff>
      <xdr:row>60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61</xdr:row>
      <xdr:rowOff>57150</xdr:rowOff>
    </xdr:from>
    <xdr:to>
      <xdr:col>14</xdr:col>
      <xdr:colOff>457200</xdr:colOff>
      <xdr:row>79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81</xdr:row>
      <xdr:rowOff>0</xdr:rowOff>
    </xdr:from>
    <xdr:to>
      <xdr:col>14</xdr:col>
      <xdr:colOff>533400</xdr:colOff>
      <xdr:row>99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23</xdr:row>
      <xdr:rowOff>123825</xdr:rowOff>
    </xdr:from>
    <xdr:to>
      <xdr:col>7</xdr:col>
      <xdr:colOff>723900</xdr:colOff>
      <xdr:row>41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24</xdr:row>
      <xdr:rowOff>0</xdr:rowOff>
    </xdr:from>
    <xdr:to>
      <xdr:col>15</xdr:col>
      <xdr:colOff>180975</xdr:colOff>
      <xdr:row>41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43</xdr:row>
      <xdr:rowOff>0</xdr:rowOff>
    </xdr:from>
    <xdr:to>
      <xdr:col>7</xdr:col>
      <xdr:colOff>733425</xdr:colOff>
      <xdr:row>60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62</xdr:row>
      <xdr:rowOff>0</xdr:rowOff>
    </xdr:from>
    <xdr:to>
      <xdr:col>7</xdr:col>
      <xdr:colOff>742950</xdr:colOff>
      <xdr:row>79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82</xdr:row>
      <xdr:rowOff>0</xdr:rowOff>
    </xdr:from>
    <xdr:to>
      <xdr:col>7</xdr:col>
      <xdr:colOff>742951</xdr:colOff>
      <xdr:row>99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43</xdr:row>
      <xdr:rowOff>0</xdr:rowOff>
    </xdr:from>
    <xdr:to>
      <xdr:col>15</xdr:col>
      <xdr:colOff>190500</xdr:colOff>
      <xdr:row>60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62</xdr:row>
      <xdr:rowOff>0</xdr:rowOff>
    </xdr:from>
    <xdr:to>
      <xdr:col>15</xdr:col>
      <xdr:colOff>200025</xdr:colOff>
      <xdr:row>79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82</xdr:row>
      <xdr:rowOff>0</xdr:rowOff>
    </xdr:from>
    <xdr:to>
      <xdr:col>15</xdr:col>
      <xdr:colOff>209550</xdr:colOff>
      <xdr:row>99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56</xdr:row>
      <xdr:rowOff>38100</xdr:rowOff>
    </xdr:from>
    <xdr:to>
      <xdr:col>17</xdr:col>
      <xdr:colOff>533400</xdr:colOff>
      <xdr:row>83</xdr:row>
      <xdr:rowOff>66675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123825</xdr:colOff>
      <xdr:row>83</xdr:row>
      <xdr:rowOff>95250</xdr:rowOff>
    </xdr:from>
    <xdr:to>
      <xdr:col>17</xdr:col>
      <xdr:colOff>600075</xdr:colOff>
      <xdr:row>110</xdr:row>
      <xdr:rowOff>104775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228600</xdr:colOff>
      <xdr:row>25</xdr:row>
      <xdr:rowOff>104775</xdr:rowOff>
    </xdr:from>
    <xdr:to>
      <xdr:col>23</xdr:col>
      <xdr:colOff>571499</xdr:colOff>
      <xdr:row>48</xdr:row>
      <xdr:rowOff>123826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55</xdr:row>
      <xdr:rowOff>142875</xdr:rowOff>
    </xdr:from>
    <xdr:to>
      <xdr:col>17</xdr:col>
      <xdr:colOff>657225</xdr:colOff>
      <xdr:row>81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82</xdr:row>
      <xdr:rowOff>47625</xdr:rowOff>
    </xdr:from>
    <xdr:to>
      <xdr:col>17</xdr:col>
      <xdr:colOff>657225</xdr:colOff>
      <xdr:row>108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171450</xdr:colOff>
      <xdr:row>25</xdr:row>
      <xdr:rowOff>28575</xdr:rowOff>
    </xdr:from>
    <xdr:to>
      <xdr:col>23</xdr:col>
      <xdr:colOff>552450</xdr:colOff>
      <xdr:row>48</xdr:row>
      <xdr:rowOff>114300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56</xdr:row>
      <xdr:rowOff>0</xdr:rowOff>
    </xdr:from>
    <xdr:to>
      <xdr:col>17</xdr:col>
      <xdr:colOff>609600</xdr:colOff>
      <xdr:row>81</xdr:row>
      <xdr:rowOff>85725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82</xdr:row>
      <xdr:rowOff>9525</xdr:rowOff>
    </xdr:from>
    <xdr:to>
      <xdr:col>17</xdr:col>
      <xdr:colOff>638175</xdr:colOff>
      <xdr:row>107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171450</xdr:colOff>
      <xdr:row>25</xdr:row>
      <xdr:rowOff>9526</xdr:rowOff>
    </xdr:from>
    <xdr:to>
      <xdr:col>24</xdr:col>
      <xdr:colOff>323850</xdr:colOff>
      <xdr:row>49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55</xdr:row>
      <xdr:rowOff>104775</xdr:rowOff>
    </xdr:from>
    <xdr:to>
      <xdr:col>17</xdr:col>
      <xdr:colOff>657225</xdr:colOff>
      <xdr:row>81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82</xdr:row>
      <xdr:rowOff>28575</xdr:rowOff>
    </xdr:from>
    <xdr:to>
      <xdr:col>17</xdr:col>
      <xdr:colOff>666750</xdr:colOff>
      <xdr:row>107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76198</xdr:colOff>
      <xdr:row>25</xdr:row>
      <xdr:rowOff>47624</xdr:rowOff>
    </xdr:from>
    <xdr:to>
      <xdr:col>24</xdr:col>
      <xdr:colOff>180974</xdr:colOff>
      <xdr:row>49</xdr:row>
      <xdr:rowOff>114299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55</xdr:row>
      <xdr:rowOff>114300</xdr:rowOff>
    </xdr:from>
    <xdr:to>
      <xdr:col>18</xdr:col>
      <xdr:colOff>9525</xdr:colOff>
      <xdr:row>81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82</xdr:row>
      <xdr:rowOff>47625</xdr:rowOff>
    </xdr:from>
    <xdr:to>
      <xdr:col>18</xdr:col>
      <xdr:colOff>9525</xdr:colOff>
      <xdr:row>108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66675</xdr:colOff>
      <xdr:row>24</xdr:row>
      <xdr:rowOff>152399</xdr:rowOff>
    </xdr:from>
    <xdr:to>
      <xdr:col>23</xdr:col>
      <xdr:colOff>295275</xdr:colOff>
      <xdr:row>48</xdr:row>
      <xdr:rowOff>133350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53</xdr:row>
      <xdr:rowOff>9525</xdr:rowOff>
    </xdr:from>
    <xdr:to>
      <xdr:col>8</xdr:col>
      <xdr:colOff>571500</xdr:colOff>
      <xdr:row>82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390525</xdr:colOff>
      <xdr:row>22</xdr:row>
      <xdr:rowOff>47624</xdr:rowOff>
    </xdr:from>
    <xdr:to>
      <xdr:col>19</xdr:col>
      <xdr:colOff>457200</xdr:colOff>
      <xdr:row>55</xdr:row>
      <xdr:rowOff>104775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106</xdr:row>
      <xdr:rowOff>152400</xdr:rowOff>
    </xdr:from>
    <xdr:to>
      <xdr:col>6</xdr:col>
      <xdr:colOff>1171575</xdr:colOff>
      <xdr:row>131</xdr:row>
      <xdr:rowOff>95250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95250</xdr:colOff>
      <xdr:row>1</xdr:row>
      <xdr:rowOff>57150</xdr:rowOff>
    </xdr:from>
    <xdr:to>
      <xdr:col>20</xdr:col>
      <xdr:colOff>0</xdr:colOff>
      <xdr:row>111</xdr:row>
      <xdr:rowOff>47625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tabSelected="1" zoomScale="110" zoomScaleNormal="110" workbookViewId="0">
      <selection sqref="A1:A26"/>
    </sheetView>
  </sheetViews>
  <sheetFormatPr defaultRowHeight="12.75"/>
  <cols>
    <col min="2" max="2" width="76.375" customWidth="1"/>
    <col min="3" max="3" width="5.25" customWidth="1"/>
  </cols>
  <sheetData>
    <row r="1" spans="1:10" ht="15.75" customHeight="1">
      <c r="A1" s="195"/>
      <c r="B1" s="176" t="s">
        <v>201</v>
      </c>
      <c r="C1" s="198"/>
      <c r="D1" s="177"/>
      <c r="E1" s="177"/>
      <c r="F1" s="177"/>
      <c r="G1" s="177"/>
      <c r="H1" s="177"/>
      <c r="I1" s="177"/>
      <c r="J1" s="178"/>
    </row>
    <row r="2" spans="1:10" ht="15.75" customHeight="1">
      <c r="A2" s="196"/>
      <c r="B2" s="127"/>
      <c r="C2" s="199"/>
      <c r="D2" s="179"/>
      <c r="E2" s="179"/>
      <c r="F2" s="179"/>
      <c r="G2" s="179"/>
      <c r="H2" s="179"/>
      <c r="I2" s="179"/>
      <c r="J2" s="180"/>
    </row>
    <row r="3" spans="1:10" ht="15.75" customHeight="1">
      <c r="A3" s="196"/>
      <c r="B3" s="128" t="s">
        <v>202</v>
      </c>
      <c r="C3" s="199"/>
      <c r="D3" s="179"/>
      <c r="E3" s="179"/>
      <c r="F3" s="179"/>
      <c r="G3" s="179"/>
      <c r="H3" s="179"/>
      <c r="I3" s="179"/>
      <c r="J3" s="180"/>
    </row>
    <row r="4" spans="1:10" ht="15.75" customHeight="1">
      <c r="A4" s="196"/>
      <c r="B4" s="127"/>
      <c r="C4" s="199"/>
      <c r="D4" s="179"/>
      <c r="E4" s="179"/>
      <c r="F4" s="179"/>
      <c r="G4" s="179"/>
      <c r="H4" s="179"/>
      <c r="I4" s="179"/>
      <c r="J4" s="180"/>
    </row>
    <row r="5" spans="1:10" ht="15.75" customHeight="1">
      <c r="A5" s="196"/>
      <c r="B5" s="128" t="s">
        <v>20</v>
      </c>
      <c r="C5" s="199"/>
      <c r="D5" s="179"/>
      <c r="E5" s="179"/>
      <c r="F5" s="179"/>
      <c r="G5" s="179"/>
      <c r="H5" s="179"/>
      <c r="I5" s="179"/>
      <c r="J5" s="180"/>
    </row>
    <row r="6" spans="1:10" ht="15.75" customHeight="1">
      <c r="A6" s="196"/>
      <c r="B6" s="127"/>
      <c r="C6" s="199"/>
      <c r="D6" s="179"/>
      <c r="E6" s="179"/>
      <c r="F6" s="179"/>
      <c r="G6" s="179"/>
      <c r="H6" s="179"/>
      <c r="I6" s="179"/>
      <c r="J6" s="180"/>
    </row>
    <row r="7" spans="1:10" ht="15.75" customHeight="1">
      <c r="A7" s="196"/>
      <c r="B7" s="128" t="s">
        <v>203</v>
      </c>
      <c r="C7" s="199"/>
      <c r="D7" s="179"/>
      <c r="E7" s="179"/>
      <c r="F7" s="179"/>
      <c r="G7" s="179"/>
      <c r="H7" s="179"/>
      <c r="I7" s="179"/>
      <c r="J7" s="180"/>
    </row>
    <row r="8" spans="1:10" ht="15.75" customHeight="1">
      <c r="A8" s="196"/>
      <c r="B8" s="127"/>
      <c r="C8" s="199"/>
      <c r="D8" s="179"/>
      <c r="E8" s="179"/>
      <c r="F8" s="179"/>
      <c r="G8" s="179"/>
      <c r="H8" s="179"/>
      <c r="I8" s="179"/>
      <c r="J8" s="180"/>
    </row>
    <row r="9" spans="1:10" ht="15.75" customHeight="1">
      <c r="A9" s="196"/>
      <c r="B9" s="128" t="s">
        <v>94</v>
      </c>
      <c r="C9" s="199"/>
      <c r="D9" s="179"/>
      <c r="E9" s="179"/>
      <c r="F9" s="179"/>
      <c r="G9" s="179"/>
      <c r="H9" s="179"/>
      <c r="I9" s="179"/>
      <c r="J9" s="180"/>
    </row>
    <row r="10" spans="1:10" ht="15.75" customHeight="1">
      <c r="A10" s="196"/>
      <c r="B10" s="127"/>
      <c r="C10" s="199"/>
      <c r="D10" s="179"/>
      <c r="E10" s="179"/>
      <c r="F10" s="179"/>
      <c r="G10" s="179"/>
      <c r="H10" s="179"/>
      <c r="I10" s="179"/>
      <c r="J10" s="180"/>
    </row>
    <row r="11" spans="1:10" ht="15.75" customHeight="1">
      <c r="A11" s="196"/>
      <c r="B11" s="128" t="s">
        <v>206</v>
      </c>
      <c r="C11" s="199"/>
      <c r="D11" s="179"/>
      <c r="E11" s="179"/>
      <c r="F11" s="179"/>
      <c r="G11" s="179"/>
      <c r="H11" s="179"/>
      <c r="I11" s="179"/>
      <c r="J11" s="180"/>
    </row>
    <row r="12" spans="1:10" ht="15.75" customHeight="1">
      <c r="A12" s="196"/>
      <c r="B12" s="127"/>
      <c r="C12" s="199"/>
      <c r="D12" s="179"/>
      <c r="E12" s="179"/>
      <c r="F12" s="179"/>
      <c r="G12" s="179"/>
      <c r="H12" s="179"/>
      <c r="I12" s="179"/>
      <c r="J12" s="180"/>
    </row>
    <row r="13" spans="1:10" ht="15.75" customHeight="1">
      <c r="A13" s="196"/>
      <c r="B13" s="128" t="s">
        <v>190</v>
      </c>
      <c r="C13" s="199"/>
      <c r="D13" s="179"/>
      <c r="E13" s="179"/>
      <c r="F13" s="179"/>
      <c r="G13" s="179"/>
      <c r="H13" s="179"/>
      <c r="I13" s="179"/>
      <c r="J13" s="180"/>
    </row>
    <row r="14" spans="1:10" ht="15.75" customHeight="1">
      <c r="A14" s="196"/>
      <c r="B14" s="127"/>
      <c r="C14" s="199"/>
      <c r="D14" s="179"/>
      <c r="E14" s="179"/>
      <c r="F14" s="179"/>
      <c r="G14" s="179"/>
      <c r="H14" s="179"/>
      <c r="I14" s="179"/>
      <c r="J14" s="180"/>
    </row>
    <row r="15" spans="1:10" ht="15.75" customHeight="1">
      <c r="A15" s="196"/>
      <c r="B15" s="128" t="s">
        <v>191</v>
      </c>
      <c r="C15" s="199"/>
      <c r="D15" s="179"/>
      <c r="E15" s="179"/>
      <c r="F15" s="179"/>
      <c r="G15" s="179"/>
      <c r="H15" s="179"/>
      <c r="I15" s="179"/>
      <c r="J15" s="180"/>
    </row>
    <row r="16" spans="1:10" ht="15.75" customHeight="1">
      <c r="A16" s="196"/>
      <c r="B16" s="127"/>
      <c r="C16" s="199"/>
      <c r="D16" s="179"/>
      <c r="E16" s="179"/>
      <c r="F16" s="179"/>
      <c r="G16" s="179"/>
      <c r="H16" s="179"/>
      <c r="I16" s="179"/>
      <c r="J16" s="180"/>
    </row>
    <row r="17" spans="1:10" ht="15.75" customHeight="1">
      <c r="A17" s="196"/>
      <c r="B17" s="128" t="s">
        <v>193</v>
      </c>
      <c r="C17" s="199"/>
      <c r="D17" s="179"/>
      <c r="E17" s="179"/>
      <c r="F17" s="179"/>
      <c r="G17" s="179"/>
      <c r="H17" s="179"/>
      <c r="I17" s="179"/>
      <c r="J17" s="180"/>
    </row>
    <row r="18" spans="1:10" ht="15.75" customHeight="1">
      <c r="A18" s="196"/>
      <c r="B18" s="127"/>
      <c r="C18" s="199"/>
      <c r="D18" s="189" t="s">
        <v>95</v>
      </c>
      <c r="E18" s="190"/>
      <c r="F18" s="179"/>
      <c r="G18" s="179"/>
      <c r="H18" s="179"/>
      <c r="I18" s="179"/>
      <c r="J18" s="180"/>
    </row>
    <row r="19" spans="1:10" ht="15.75" customHeight="1">
      <c r="A19" s="196"/>
      <c r="B19" s="128" t="s">
        <v>204</v>
      </c>
      <c r="C19" s="199"/>
      <c r="D19" s="179"/>
      <c r="E19" s="179"/>
      <c r="F19" s="179"/>
      <c r="G19" s="179"/>
      <c r="H19" s="179"/>
      <c r="I19" s="179"/>
      <c r="J19" s="180"/>
    </row>
    <row r="20" spans="1:10" ht="15.75" customHeight="1">
      <c r="A20" s="196"/>
      <c r="B20" s="127"/>
      <c r="C20" s="199"/>
      <c r="D20" s="179" t="s">
        <v>97</v>
      </c>
      <c r="E20" s="179"/>
      <c r="F20" s="179"/>
      <c r="G20" s="179"/>
      <c r="H20" s="179"/>
      <c r="I20" s="179"/>
      <c r="J20" s="180"/>
    </row>
    <row r="21" spans="1:10" ht="15.75" customHeight="1">
      <c r="A21" s="196"/>
      <c r="B21" s="128" t="s">
        <v>205</v>
      </c>
      <c r="C21" s="199"/>
      <c r="D21" s="179"/>
      <c r="E21" s="179"/>
      <c r="F21" s="179"/>
      <c r="G21" s="179"/>
      <c r="H21" s="179"/>
      <c r="I21" s="179"/>
      <c r="J21" s="180"/>
    </row>
    <row r="22" spans="1:10" ht="15.75" customHeight="1">
      <c r="A22" s="196"/>
      <c r="B22" s="127"/>
      <c r="C22" s="199"/>
      <c r="D22" s="179" t="s">
        <v>96</v>
      </c>
      <c r="E22" s="179"/>
      <c r="F22" s="179"/>
      <c r="G22" s="179"/>
      <c r="H22" s="179"/>
      <c r="I22" s="179"/>
      <c r="J22" s="180"/>
    </row>
    <row r="23" spans="1:10" ht="15.75" customHeight="1">
      <c r="A23" s="196"/>
      <c r="B23" s="128" t="s">
        <v>93</v>
      </c>
      <c r="C23" s="199"/>
      <c r="D23" s="179"/>
      <c r="E23" s="179"/>
      <c r="F23" s="179"/>
      <c r="G23" s="179"/>
      <c r="H23" s="179"/>
      <c r="I23" s="179"/>
      <c r="J23" s="180"/>
    </row>
    <row r="24" spans="1:10" ht="15.75" customHeight="1">
      <c r="A24" s="196"/>
      <c r="B24" s="128"/>
      <c r="C24" s="199"/>
      <c r="D24" s="179" t="s">
        <v>98</v>
      </c>
      <c r="E24" s="179"/>
      <c r="F24" s="179"/>
      <c r="G24" s="179"/>
      <c r="H24" s="179"/>
      <c r="I24" s="179"/>
      <c r="J24" s="180"/>
    </row>
    <row r="25" spans="1:10" ht="15.75" customHeight="1">
      <c r="A25" s="196"/>
      <c r="B25" s="128" t="s">
        <v>101</v>
      </c>
      <c r="C25" s="199"/>
      <c r="D25" s="179"/>
      <c r="E25" s="179"/>
      <c r="F25" s="179"/>
      <c r="G25" s="179"/>
      <c r="H25" s="179"/>
      <c r="I25" s="179"/>
      <c r="J25" s="180"/>
    </row>
    <row r="26" spans="1:10" ht="15.75" customHeight="1" thickBot="1">
      <c r="A26" s="197"/>
      <c r="B26" s="191"/>
      <c r="C26" s="200"/>
      <c r="D26" s="181"/>
      <c r="E26" s="181"/>
      <c r="F26" s="181"/>
      <c r="G26" s="181"/>
      <c r="H26" s="181"/>
      <c r="I26" s="181"/>
      <c r="J26" s="182"/>
    </row>
  </sheetData>
  <mergeCells count="2">
    <mergeCell ref="A1:A26"/>
    <mergeCell ref="C1:C26"/>
  </mergeCells>
  <hyperlinks>
    <hyperlink ref="B1" location="Annual!A1" display="Annual GDP and GDPR"/>
    <hyperlink ref="B3" location="Quarterly!A1" display="Quarterly GDP and GDPR"/>
    <hyperlink ref="B9" location="'Prov Contributions'!A1" display="Yearly Provincial Contribution Rates per Sector"/>
    <hyperlink ref="B11" location="'National Contributions'!A1" display="Yearly Provincial Sector as a % of National Sector GDP "/>
    <hyperlink ref="B13" location="'GDP Durban'!A1" display="Ethekwini Municipal Area GDP"/>
    <hyperlink ref="B15" location="'GDP PMB'!A1" display="Msunduzi Municipal Area GDP"/>
    <hyperlink ref="B17" location="'GDP RBay'!A1" display="Mthlatuze Municipal Area GDP"/>
    <hyperlink ref="B19" location="'GDP Port Shepstone'!A1" display="Hibiscus Coast Municipal GDP"/>
    <hyperlink ref="B21" location="'GDP Newcastle'!A1" display="Newcastle Municipal GDP"/>
    <hyperlink ref="B23" location="'Growth Rates'!A1" display="Comparitive Growth Rates"/>
    <hyperlink ref="B25" location="'Contr Rates'!A1" display="Comparitive Contribution Rates"/>
    <hyperlink ref="B5" location="'Growth Rates Annual'!A1" display="Year-on-Year Growth Rates per Sector"/>
    <hyperlink ref="B7" location="'Growth Rates Annualised'!A1" display="Annualised Quarterly Rates per Sector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R181"/>
  <sheetViews>
    <sheetView zoomScaleNormal="100" workbookViewId="0">
      <selection sqref="A1:T1"/>
    </sheetView>
  </sheetViews>
  <sheetFormatPr defaultRowHeight="12.75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20" width="11" customWidth="1"/>
    <col min="21" max="26" width="9" style="147"/>
  </cols>
  <sheetData>
    <row r="1" spans="1:44" s="165" customFormat="1" ht="45" customHeight="1" thickBot="1">
      <c r="A1" s="201" t="s">
        <v>179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3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</row>
    <row r="3" spans="1:44" ht="18">
      <c r="A3" s="204" t="s">
        <v>180</v>
      </c>
      <c r="B3" s="204"/>
      <c r="C3" s="204"/>
      <c r="D3" s="204"/>
      <c r="E3" s="204"/>
      <c r="F3" s="204"/>
      <c r="G3" s="205"/>
      <c r="H3" s="205"/>
      <c r="I3" s="205"/>
      <c r="J3" s="205"/>
      <c r="K3" s="205"/>
      <c r="L3" s="205"/>
      <c r="M3" s="205"/>
      <c r="N3" s="205"/>
      <c r="O3" s="206"/>
      <c r="P3" s="206"/>
    </row>
    <row r="4" spans="1:44">
      <c r="A4" s="1" t="s">
        <v>178</v>
      </c>
      <c r="B4" s="1"/>
      <c r="C4" s="1"/>
      <c r="D4" s="1"/>
      <c r="E4" s="1"/>
      <c r="F4" s="1"/>
      <c r="O4" s="7"/>
    </row>
    <row r="5" spans="1:44" ht="13.5" thickBot="1">
      <c r="A5" s="25" t="s">
        <v>23</v>
      </c>
      <c r="B5" s="18" t="s">
        <v>103</v>
      </c>
      <c r="C5" s="19" t="s">
        <v>104</v>
      </c>
      <c r="D5" s="19" t="s">
        <v>105</v>
      </c>
      <c r="E5" s="19" t="s">
        <v>106</v>
      </c>
      <c r="F5" s="19" t="s">
        <v>107</v>
      </c>
      <c r="G5" s="19" t="s">
        <v>15</v>
      </c>
      <c r="H5" s="19" t="s">
        <v>16</v>
      </c>
      <c r="I5" s="19" t="s">
        <v>17</v>
      </c>
      <c r="J5" s="20">
        <v>2003</v>
      </c>
      <c r="K5" s="20">
        <v>2004</v>
      </c>
      <c r="L5" s="20">
        <v>2005</v>
      </c>
      <c r="M5" s="20">
        <v>2006</v>
      </c>
      <c r="N5" s="20">
        <v>2007</v>
      </c>
      <c r="O5" s="20">
        <v>2008</v>
      </c>
      <c r="P5" s="20">
        <v>2009</v>
      </c>
      <c r="Q5" s="20">
        <v>2010</v>
      </c>
      <c r="R5" s="20">
        <v>2011</v>
      </c>
      <c r="S5" s="20">
        <v>2012</v>
      </c>
      <c r="T5" s="20">
        <v>2013</v>
      </c>
    </row>
    <row r="6" spans="1:44" ht="13.5" thickTop="1">
      <c r="A6" s="2" t="s">
        <v>0</v>
      </c>
      <c r="B6" s="21">
        <f t="shared" ref="B6:G6" si="0">SUM(B7:B8)</f>
        <v>29288.739999999998</v>
      </c>
      <c r="C6" s="15">
        <f t="shared" si="0"/>
        <v>35611.5</v>
      </c>
      <c r="D6" s="15">
        <f t="shared" si="0"/>
        <v>36198.949999999997</v>
      </c>
      <c r="E6" s="15">
        <f t="shared" si="0"/>
        <v>39502.9</v>
      </c>
      <c r="F6" s="15">
        <f t="shared" si="0"/>
        <v>43520.800000000003</v>
      </c>
      <c r="G6" s="15">
        <f t="shared" si="0"/>
        <v>53175.199999999997</v>
      </c>
      <c r="H6" s="15">
        <f t="shared" ref="H6:O6" si="1">SUM(H7:H8)</f>
        <v>68542.399999999994</v>
      </c>
      <c r="I6" s="15">
        <f t="shared" si="1"/>
        <v>87904.6</v>
      </c>
      <c r="J6" s="15">
        <f t="shared" si="1"/>
        <v>76766</v>
      </c>
      <c r="K6" s="15">
        <f t="shared" si="1"/>
        <v>79871.3</v>
      </c>
      <c r="L6" s="15">
        <f t="shared" si="1"/>
        <v>90373.6</v>
      </c>
      <c r="M6" s="15">
        <f t="shared" si="1"/>
        <v>116481.1</v>
      </c>
      <c r="N6" s="15">
        <f t="shared" si="1"/>
        <v>139135.84</v>
      </c>
      <c r="O6" s="15">
        <f t="shared" si="1"/>
        <v>172095.14</v>
      </c>
      <c r="P6" s="15">
        <f>SUM(P7:P8)</f>
        <v>168678.19</v>
      </c>
      <c r="Q6" s="15">
        <f>SUM(Q7:Q8)</f>
        <v>189667.87400000001</v>
      </c>
      <c r="R6" s="15">
        <f>SUM(R7:R8)</f>
        <v>226852.91199999998</v>
      </c>
      <c r="S6" s="15">
        <f>SUM(S7:S8)</f>
        <v>217066.70099999997</v>
      </c>
      <c r="T6" s="15">
        <f>SUM(T7:T8)</f>
        <v>216975.82622286351</v>
      </c>
    </row>
    <row r="7" spans="1:44">
      <c r="A7" s="3" t="s">
        <v>1</v>
      </c>
      <c r="B7" s="11">
        <v>12910.72</v>
      </c>
      <c r="C7" s="12">
        <v>16812.88</v>
      </c>
      <c r="D7" s="12">
        <v>17735.189999999999</v>
      </c>
      <c r="E7" s="12">
        <v>17119.7</v>
      </c>
      <c r="F7" s="12">
        <v>17367.400000000001</v>
      </c>
      <c r="G7" s="12">
        <v>18042</v>
      </c>
      <c r="H7" s="12">
        <v>22610.2</v>
      </c>
      <c r="I7" s="12">
        <v>29630.1</v>
      </c>
      <c r="J7" s="12">
        <v>26189.4</v>
      </c>
      <c r="K7" s="12">
        <v>26577.5</v>
      </c>
      <c r="L7" s="12">
        <v>25259</v>
      </c>
      <c r="M7" s="12">
        <v>32511</v>
      </c>
      <c r="N7" s="12">
        <v>39181.5</v>
      </c>
      <c r="O7" s="12">
        <v>44007.14</v>
      </c>
      <c r="P7" s="12">
        <v>45675.76</v>
      </c>
      <c r="Q7" s="12">
        <v>44048.56</v>
      </c>
      <c r="R7" s="12">
        <v>45236.421999999999</v>
      </c>
      <c r="S7" s="12">
        <v>49525.65</v>
      </c>
      <c r="T7" s="12">
        <v>49109.830999999998</v>
      </c>
    </row>
    <row r="8" spans="1:44">
      <c r="A8" s="4" t="s">
        <v>2</v>
      </c>
      <c r="B8" s="13">
        <v>16378.02</v>
      </c>
      <c r="C8" s="14">
        <v>18798.62</v>
      </c>
      <c r="D8" s="14">
        <v>18463.759999999998</v>
      </c>
      <c r="E8" s="14">
        <v>22383.200000000001</v>
      </c>
      <c r="F8" s="14">
        <v>26153.4</v>
      </c>
      <c r="G8" s="14">
        <v>35133.199999999997</v>
      </c>
      <c r="H8" s="14">
        <v>45932.2</v>
      </c>
      <c r="I8" s="14">
        <v>58274.5</v>
      </c>
      <c r="J8" s="14">
        <v>50576.6</v>
      </c>
      <c r="K8" s="14">
        <v>53293.8</v>
      </c>
      <c r="L8" s="14">
        <v>65114.6</v>
      </c>
      <c r="M8" s="14">
        <v>83970.1</v>
      </c>
      <c r="N8" s="14">
        <v>99954.34</v>
      </c>
      <c r="O8" s="14">
        <v>128088</v>
      </c>
      <c r="P8" s="162">
        <v>123002.43</v>
      </c>
      <c r="Q8" s="162">
        <v>145619.31400000001</v>
      </c>
      <c r="R8" s="12">
        <v>181616.49</v>
      </c>
      <c r="S8" s="12">
        <v>167541.05099999998</v>
      </c>
      <c r="T8" s="12">
        <v>167865.99522286351</v>
      </c>
    </row>
    <row r="9" spans="1:44">
      <c r="A9" s="2" t="s">
        <v>3</v>
      </c>
      <c r="B9" s="16">
        <f t="shared" ref="B9:G9" si="2">SUM(B10:B12)</f>
        <v>67025.513765669049</v>
      </c>
      <c r="C9" s="17">
        <f t="shared" si="2"/>
        <v>72880.711095064675</v>
      </c>
      <c r="D9" s="17">
        <f t="shared" si="2"/>
        <v>81881.547877732548</v>
      </c>
      <c r="E9" s="17">
        <f t="shared" si="2"/>
        <v>80029.294999999998</v>
      </c>
      <c r="F9" s="17">
        <f t="shared" si="2"/>
        <v>82519.899999999994</v>
      </c>
      <c r="G9" s="17">
        <f t="shared" si="2"/>
        <v>99052.657999999996</v>
      </c>
      <c r="H9" s="17">
        <f t="shared" ref="H9:O9" si="3">SUM(H10:H12)</f>
        <v>112354.29999999999</v>
      </c>
      <c r="I9" s="17">
        <f t="shared" si="3"/>
        <v>131779.38</v>
      </c>
      <c r="J9" s="17">
        <f t="shared" si="3"/>
        <v>148898.19999999998</v>
      </c>
      <c r="K9" s="17">
        <f t="shared" si="3"/>
        <v>165388.1</v>
      </c>
      <c r="L9" s="17">
        <f t="shared" si="3"/>
        <v>178180.3</v>
      </c>
      <c r="M9" s="17">
        <f t="shared" si="3"/>
        <v>188435.69999999998</v>
      </c>
      <c r="N9" s="17">
        <f t="shared" si="3"/>
        <v>205503.75999999998</v>
      </c>
      <c r="O9" s="17">
        <f t="shared" si="3"/>
        <v>232332.25</v>
      </c>
      <c r="P9" s="17">
        <f>SUM(P10:P12)</f>
        <v>236033.90099999998</v>
      </c>
      <c r="Q9" s="17">
        <f>SUM(Q10:Q12)</f>
        <v>235067.08</v>
      </c>
      <c r="R9" s="17">
        <f>SUM(R10:R12)</f>
        <v>223099.93</v>
      </c>
      <c r="S9" s="17">
        <f>SUM(S10:S12)</f>
        <v>218889.473</v>
      </c>
      <c r="T9" s="17">
        <f>SUM(T10:T12)</f>
        <v>217128.79200000002</v>
      </c>
    </row>
    <row r="10" spans="1:44">
      <c r="A10" s="3" t="s">
        <v>4</v>
      </c>
      <c r="B10" s="11">
        <v>49695.27</v>
      </c>
      <c r="C10" s="12">
        <v>54160.04</v>
      </c>
      <c r="D10" s="12">
        <v>61071.07</v>
      </c>
      <c r="E10" s="12">
        <v>58746.995999999999</v>
      </c>
      <c r="F10" s="12">
        <v>61353</v>
      </c>
      <c r="G10" s="12">
        <v>76113.66</v>
      </c>
      <c r="H10" s="12">
        <v>88179.4</v>
      </c>
      <c r="I10" s="12">
        <v>104776.5</v>
      </c>
      <c r="J10" s="12">
        <v>118710.1</v>
      </c>
      <c r="K10" s="12">
        <v>131414.6</v>
      </c>
      <c r="L10" s="12">
        <v>138358.39999999999</v>
      </c>
      <c r="M10" s="12">
        <v>140874.29999999999</v>
      </c>
      <c r="N10" s="12">
        <v>151829.26999999999</v>
      </c>
      <c r="O10" s="12">
        <v>166789.73000000001</v>
      </c>
      <c r="P10" s="12">
        <v>148106.88099999999</v>
      </c>
      <c r="Q10" s="12">
        <v>143218.29999999999</v>
      </c>
      <c r="R10" s="12">
        <v>120128.90900000001</v>
      </c>
      <c r="S10" s="12">
        <v>104320.201</v>
      </c>
      <c r="T10" s="12">
        <v>92580.71100000001</v>
      </c>
    </row>
    <row r="11" spans="1:44">
      <c r="A11" s="3" t="s">
        <v>5</v>
      </c>
      <c r="B11" s="11">
        <v>12465.15</v>
      </c>
      <c r="C11" s="12">
        <v>12503.81</v>
      </c>
      <c r="D11" s="12">
        <v>13266.03</v>
      </c>
      <c r="E11" s="12">
        <v>13736.9</v>
      </c>
      <c r="F11" s="12">
        <v>13440</v>
      </c>
      <c r="G11" s="12">
        <v>14622</v>
      </c>
      <c r="H11" s="12">
        <v>14814.9</v>
      </c>
      <c r="I11" s="12">
        <v>16622.099999999999</v>
      </c>
      <c r="J11" s="12">
        <v>18829.3</v>
      </c>
      <c r="K11" s="12">
        <v>18975</v>
      </c>
      <c r="L11" s="12">
        <v>20719</v>
      </c>
      <c r="M11" s="12">
        <v>23287</v>
      </c>
      <c r="N11" s="12">
        <v>26597</v>
      </c>
      <c r="O11" s="12">
        <v>28162</v>
      </c>
      <c r="P11" s="12">
        <v>40684</v>
      </c>
      <c r="Q11" s="12">
        <v>41435.82</v>
      </c>
      <c r="R11" s="12">
        <v>49152.221000000005</v>
      </c>
      <c r="S11" s="12">
        <v>57931.451999999997</v>
      </c>
      <c r="T11" s="12">
        <v>63183.080999999998</v>
      </c>
    </row>
    <row r="12" spans="1:44">
      <c r="A12" s="4" t="s">
        <v>6</v>
      </c>
      <c r="B12" s="13">
        <v>4865.0937656690439</v>
      </c>
      <c r="C12" s="14">
        <v>6216.8610950646744</v>
      </c>
      <c r="D12" s="14">
        <v>7544.4478777325457</v>
      </c>
      <c r="E12" s="14">
        <v>7545.3989999999994</v>
      </c>
      <c r="F12" s="14">
        <v>7726.9</v>
      </c>
      <c r="G12" s="14">
        <v>8316.9979999999996</v>
      </c>
      <c r="H12" s="14">
        <v>9360</v>
      </c>
      <c r="I12" s="14">
        <v>10380.780000000001</v>
      </c>
      <c r="J12" s="14">
        <v>11358.8</v>
      </c>
      <c r="K12" s="14">
        <v>14998.5</v>
      </c>
      <c r="L12" s="14">
        <v>19102.900000000001</v>
      </c>
      <c r="M12" s="14">
        <v>24274.400000000001</v>
      </c>
      <c r="N12" s="14">
        <v>27077.49</v>
      </c>
      <c r="O12" s="12">
        <v>37380.519999999997</v>
      </c>
      <c r="P12" s="12">
        <v>47243.02</v>
      </c>
      <c r="Q12" s="12">
        <v>50412.959999999999</v>
      </c>
      <c r="R12" s="12">
        <v>53818.8</v>
      </c>
      <c r="S12" s="12">
        <v>56637.82</v>
      </c>
      <c r="T12" s="12">
        <v>61365</v>
      </c>
    </row>
    <row r="13" spans="1:44">
      <c r="A13" s="2" t="s">
        <v>7</v>
      </c>
      <c r="B13" s="16">
        <f t="shared" ref="B13:G13" si="4">SUM(B14:B18)</f>
        <v>129361.80250000001</v>
      </c>
      <c r="C13" s="17">
        <f t="shared" si="4"/>
        <v>148861.53</v>
      </c>
      <c r="D13" s="17">
        <f t="shared" si="4"/>
        <v>169009.82499999998</v>
      </c>
      <c r="E13" s="17">
        <f t="shared" si="4"/>
        <v>182799.8</v>
      </c>
      <c r="F13" s="17">
        <f t="shared" si="4"/>
        <v>208416</v>
      </c>
      <c r="G13" s="17">
        <f t="shared" si="4"/>
        <v>243688.44999999998</v>
      </c>
      <c r="H13" s="17">
        <f t="shared" ref="H13:O13" si="5">SUM(H14:H18)</f>
        <v>272322.90000000002</v>
      </c>
      <c r="I13" s="17">
        <f t="shared" si="5"/>
        <v>317147.2</v>
      </c>
      <c r="J13" s="17">
        <f t="shared" si="5"/>
        <v>350497.6</v>
      </c>
      <c r="K13" s="17">
        <f t="shared" si="5"/>
        <v>388386.49999999994</v>
      </c>
      <c r="L13" s="17">
        <f t="shared" si="5"/>
        <v>433494.19599999994</v>
      </c>
      <c r="M13" s="17">
        <f t="shared" si="5"/>
        <v>489849.5</v>
      </c>
      <c r="N13" s="17">
        <f t="shared" si="5"/>
        <v>565056.74000000011</v>
      </c>
      <c r="O13" s="17">
        <f t="shared" si="5"/>
        <v>631451.31999999995</v>
      </c>
      <c r="P13" s="17">
        <f>SUM(P14:P18)</f>
        <v>691968.26</v>
      </c>
      <c r="Q13" s="17">
        <f>SUM(Q14:Q18)</f>
        <v>785616.23800000013</v>
      </c>
      <c r="R13" s="17">
        <f>SUM(R14:R18)</f>
        <v>850483.66899999999</v>
      </c>
      <c r="S13" s="17">
        <f>SUM(S14:S18)</f>
        <v>932703.15899999999</v>
      </c>
      <c r="T13" s="17">
        <f>SUM(T14:T18)</f>
        <v>1019375.7535397551</v>
      </c>
    </row>
    <row r="14" spans="1:44">
      <c r="A14" s="3" t="s">
        <v>8</v>
      </c>
      <c r="B14" s="11">
        <v>36425.372500000005</v>
      </c>
      <c r="C14" s="12">
        <v>41046.480000000003</v>
      </c>
      <c r="D14" s="12">
        <v>43726.38</v>
      </c>
      <c r="E14" s="12">
        <v>44879.9</v>
      </c>
      <c r="F14" s="12">
        <v>48733.1</v>
      </c>
      <c r="G14" s="12">
        <v>61187.35</v>
      </c>
      <c r="H14" s="12">
        <v>68374</v>
      </c>
      <c r="I14" s="12">
        <v>76234.399999999994</v>
      </c>
      <c r="J14" s="12">
        <v>84656.8</v>
      </c>
      <c r="K14" s="12">
        <v>93654.399999999994</v>
      </c>
      <c r="L14" s="12">
        <v>104162.8</v>
      </c>
      <c r="M14" s="12">
        <v>115025.7</v>
      </c>
      <c r="N14" s="12">
        <v>130224.8</v>
      </c>
      <c r="O14" s="12">
        <v>150714.09</v>
      </c>
      <c r="P14" s="12">
        <v>169843.02</v>
      </c>
      <c r="Q14" s="12">
        <v>217341.63</v>
      </c>
      <c r="R14" s="12">
        <v>244240.46</v>
      </c>
      <c r="S14" s="12">
        <v>280750.46899999998</v>
      </c>
      <c r="T14" s="12">
        <v>315814.745</v>
      </c>
    </row>
    <row r="15" spans="1:44">
      <c r="A15" s="3" t="s">
        <v>9</v>
      </c>
      <c r="B15" s="11">
        <v>22262.67</v>
      </c>
      <c r="C15" s="12">
        <v>26492.46</v>
      </c>
      <c r="D15" s="12">
        <v>30338.69</v>
      </c>
      <c r="E15" s="12">
        <v>33884.1</v>
      </c>
      <c r="F15" s="12">
        <v>38979.300000000003</v>
      </c>
      <c r="G15" s="12">
        <v>47245.7</v>
      </c>
      <c r="H15" s="12">
        <v>53276.9</v>
      </c>
      <c r="I15" s="12">
        <v>63332.6</v>
      </c>
      <c r="J15" s="12">
        <v>70857.899999999994</v>
      </c>
      <c r="K15" s="12">
        <v>78745.2</v>
      </c>
      <c r="L15" s="12">
        <v>88957</v>
      </c>
      <c r="M15" s="12">
        <v>99715</v>
      </c>
      <c r="N15" s="12">
        <v>106488.1</v>
      </c>
      <c r="O15" s="12">
        <v>128396.11</v>
      </c>
      <c r="P15" s="12">
        <v>134898.25</v>
      </c>
      <c r="Q15" s="12">
        <v>149801.33799999999</v>
      </c>
      <c r="R15" s="12">
        <v>164349.89899999998</v>
      </c>
      <c r="S15" s="12">
        <v>169840.04</v>
      </c>
      <c r="T15" s="12">
        <v>175060.524</v>
      </c>
    </row>
    <row r="16" spans="1:44">
      <c r="A16" s="3" t="s">
        <v>10</v>
      </c>
      <c r="B16" s="11">
        <v>54025.59</v>
      </c>
      <c r="C16" s="12">
        <v>62446.52</v>
      </c>
      <c r="D16" s="12">
        <v>73799.08</v>
      </c>
      <c r="E16" s="12">
        <v>79841.8</v>
      </c>
      <c r="F16" s="12">
        <v>93114.6</v>
      </c>
      <c r="G16" s="12">
        <v>102965.6</v>
      </c>
      <c r="H16" s="12">
        <v>115041</v>
      </c>
      <c r="I16" s="12">
        <v>134816.9</v>
      </c>
      <c r="J16" s="12">
        <v>147555.9</v>
      </c>
      <c r="K16" s="12">
        <v>164340.1</v>
      </c>
      <c r="L16" s="12">
        <v>182569.4</v>
      </c>
      <c r="M16" s="12">
        <v>210642.2</v>
      </c>
      <c r="N16" s="12">
        <v>255728.41</v>
      </c>
      <c r="O16" s="12">
        <v>270957.03000000003</v>
      </c>
      <c r="P16" s="12">
        <v>293501.65000000002</v>
      </c>
      <c r="Q16" s="12">
        <v>314193.96000000002</v>
      </c>
      <c r="R16" s="12">
        <v>332777.53999999998</v>
      </c>
      <c r="S16" s="12">
        <v>363610.6</v>
      </c>
      <c r="T16" s="12">
        <v>402514</v>
      </c>
    </row>
    <row r="17" spans="1:26">
      <c r="A17" s="3" t="s">
        <v>11</v>
      </c>
      <c r="B17" s="11">
        <v>7837.87</v>
      </c>
      <c r="C17" s="12">
        <v>8953.57</v>
      </c>
      <c r="D17" s="12">
        <v>9817.375</v>
      </c>
      <c r="E17" s="12">
        <v>11226</v>
      </c>
      <c r="F17" s="12">
        <v>12880</v>
      </c>
      <c r="G17" s="12">
        <v>15578.8</v>
      </c>
      <c r="H17" s="12">
        <v>17010</v>
      </c>
      <c r="I17" s="12">
        <v>21220.5</v>
      </c>
      <c r="J17" s="12">
        <v>24359.599999999999</v>
      </c>
      <c r="K17" s="12">
        <v>27370.5</v>
      </c>
      <c r="L17" s="12">
        <v>31008.996000000003</v>
      </c>
      <c r="M17" s="12">
        <v>34340.6</v>
      </c>
      <c r="N17" s="12">
        <v>38033.43</v>
      </c>
      <c r="O17" s="12">
        <v>40668.089999999997</v>
      </c>
      <c r="P17" s="12">
        <v>49652.34</v>
      </c>
      <c r="Q17" s="12">
        <v>57459.31</v>
      </c>
      <c r="R17" s="12">
        <v>58426.77</v>
      </c>
      <c r="S17" s="12">
        <v>63589.05</v>
      </c>
      <c r="T17" s="12">
        <v>66667.484539755125</v>
      </c>
    </row>
    <row r="18" spans="1:26">
      <c r="A18" s="4" t="s">
        <v>12</v>
      </c>
      <c r="B18" s="13">
        <v>8810.2999999999993</v>
      </c>
      <c r="C18" s="14">
        <v>9922.5</v>
      </c>
      <c r="D18" s="14">
        <v>11328.3</v>
      </c>
      <c r="E18" s="14">
        <v>12968</v>
      </c>
      <c r="F18" s="14">
        <v>14709</v>
      </c>
      <c r="G18" s="14">
        <v>16711</v>
      </c>
      <c r="H18" s="14">
        <v>18621</v>
      </c>
      <c r="I18" s="14">
        <v>21542.799999999999</v>
      </c>
      <c r="J18" s="14">
        <v>23067.4</v>
      </c>
      <c r="K18" s="14">
        <v>24276.3</v>
      </c>
      <c r="L18" s="14">
        <v>26796</v>
      </c>
      <c r="M18" s="14">
        <v>30126</v>
      </c>
      <c r="N18" s="14">
        <v>34582</v>
      </c>
      <c r="O18" s="14">
        <v>40716</v>
      </c>
      <c r="P18" s="162">
        <v>44073</v>
      </c>
      <c r="Q18" s="162">
        <v>46820</v>
      </c>
      <c r="R18" s="162">
        <v>50689</v>
      </c>
      <c r="S18" s="162">
        <v>54913</v>
      </c>
      <c r="T18" s="162">
        <v>59319</v>
      </c>
    </row>
    <row r="19" spans="1:26" hidden="1">
      <c r="A19" s="2" t="s">
        <v>179</v>
      </c>
      <c r="B19" s="16">
        <f t="shared" ref="B19:G19" si="6">B13+B9+B6</f>
        <v>225676.05626566906</v>
      </c>
      <c r="C19" s="17">
        <f t="shared" si="6"/>
        <v>257353.74109506467</v>
      </c>
      <c r="D19" s="17">
        <f t="shared" si="6"/>
        <v>287090.32287773251</v>
      </c>
      <c r="E19" s="17">
        <f t="shared" si="6"/>
        <v>302331.995</v>
      </c>
      <c r="F19" s="17">
        <f t="shared" si="6"/>
        <v>334456.7</v>
      </c>
      <c r="G19" s="17">
        <f t="shared" si="6"/>
        <v>395916.30800000002</v>
      </c>
      <c r="H19" s="17">
        <f t="shared" ref="H19:O19" si="7">H13+H9+H6</f>
        <v>453219.6</v>
      </c>
      <c r="I19" s="17">
        <f t="shared" si="7"/>
        <v>536831.18000000005</v>
      </c>
      <c r="J19" s="17">
        <f t="shared" si="7"/>
        <v>576161.79999999993</v>
      </c>
      <c r="K19" s="17">
        <f t="shared" si="7"/>
        <v>633645.9</v>
      </c>
      <c r="L19" s="17">
        <f t="shared" si="7"/>
        <v>702048.0959999999</v>
      </c>
      <c r="M19" s="17">
        <f t="shared" si="7"/>
        <v>794766.29999999993</v>
      </c>
      <c r="N19" s="17">
        <f t="shared" si="7"/>
        <v>909696.34000000008</v>
      </c>
      <c r="O19" s="17">
        <f t="shared" si="7"/>
        <v>1035878.71</v>
      </c>
      <c r="P19" s="17">
        <f>P13+P9+P6</f>
        <v>1096680.351</v>
      </c>
      <c r="Q19" s="17">
        <f>Q13+Q9+Q6</f>
        <v>1210351.192</v>
      </c>
      <c r="R19" s="17">
        <f>R13+R9+R6</f>
        <v>1300436.5109999999</v>
      </c>
      <c r="S19" s="17">
        <f>S13+S9+S6</f>
        <v>1368659.3329999999</v>
      </c>
      <c r="T19" s="17">
        <f>T13+T9+T6</f>
        <v>1453480.3717626187</v>
      </c>
    </row>
    <row r="20" spans="1:26" hidden="1">
      <c r="A20" s="3">
        <v>0</v>
      </c>
      <c r="B20" s="11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</row>
    <row r="21" spans="1:26" ht="13.5" thickBot="1">
      <c r="A21" s="22" t="s">
        <v>184</v>
      </c>
      <c r="B21" s="23">
        <f t="shared" ref="B21:H21" si="8">B19+B20</f>
        <v>225676.05626566906</v>
      </c>
      <c r="C21" s="24">
        <f t="shared" si="8"/>
        <v>257353.74109506467</v>
      </c>
      <c r="D21" s="24">
        <f t="shared" si="8"/>
        <v>287090.32287773251</v>
      </c>
      <c r="E21" s="24">
        <f t="shared" si="8"/>
        <v>302331.995</v>
      </c>
      <c r="F21" s="24">
        <f t="shared" si="8"/>
        <v>334456.7</v>
      </c>
      <c r="G21" s="24">
        <f t="shared" si="8"/>
        <v>395916.30800000002</v>
      </c>
      <c r="H21" s="24">
        <f t="shared" si="8"/>
        <v>453219.6</v>
      </c>
      <c r="I21" s="24">
        <f t="shared" ref="I21:O21" si="9">I19+I20</f>
        <v>536831.18000000005</v>
      </c>
      <c r="J21" s="24">
        <f t="shared" si="9"/>
        <v>576161.79999999993</v>
      </c>
      <c r="K21" s="24">
        <f t="shared" si="9"/>
        <v>633645.9</v>
      </c>
      <c r="L21" s="24">
        <f t="shared" si="9"/>
        <v>702048.0959999999</v>
      </c>
      <c r="M21" s="24">
        <f t="shared" si="9"/>
        <v>794766.29999999993</v>
      </c>
      <c r="N21" s="24">
        <f t="shared" si="9"/>
        <v>909696.34000000008</v>
      </c>
      <c r="O21" s="24">
        <f t="shared" si="9"/>
        <v>1035878.71</v>
      </c>
      <c r="P21" s="24">
        <f>P19+P20</f>
        <v>1096680.351</v>
      </c>
      <c r="Q21" s="24">
        <f>Q19+Q20</f>
        <v>1210351.192</v>
      </c>
      <c r="R21" s="24">
        <f t="shared" ref="R21:T21" si="10">R19+R20</f>
        <v>1300436.5109999999</v>
      </c>
      <c r="S21" s="24">
        <f t="shared" ref="S21" si="11">S19+S20</f>
        <v>1368659.3329999999</v>
      </c>
      <c r="T21" s="24">
        <f t="shared" si="10"/>
        <v>1453480.3717626187</v>
      </c>
    </row>
    <row r="23" spans="1:26" ht="18">
      <c r="A23" s="204" t="s">
        <v>181</v>
      </c>
      <c r="B23" s="204"/>
      <c r="C23" s="204"/>
      <c r="D23" s="204"/>
      <c r="E23" s="204"/>
      <c r="F23" s="204"/>
      <c r="G23" s="205"/>
      <c r="H23" s="205"/>
      <c r="I23" s="205"/>
      <c r="J23" s="205"/>
      <c r="K23" s="205"/>
      <c r="L23" s="205"/>
      <c r="M23" s="205"/>
      <c r="N23" s="205"/>
      <c r="O23" s="206"/>
      <c r="P23" s="206"/>
      <c r="U23" s="192"/>
      <c r="V23" s="192"/>
      <c r="W23" s="192"/>
      <c r="X23" s="192"/>
      <c r="Y23" s="192"/>
      <c r="Z23" s="192"/>
    </row>
    <row r="24" spans="1:26">
      <c r="A24" s="1" t="s">
        <v>178</v>
      </c>
      <c r="B24" s="1"/>
      <c r="C24" s="1"/>
      <c r="D24" s="1"/>
      <c r="E24" s="1"/>
      <c r="F24" s="1"/>
      <c r="U24" s="192"/>
      <c r="V24" s="192"/>
      <c r="W24" s="192"/>
      <c r="X24" s="192"/>
      <c r="Y24" s="192"/>
      <c r="Z24" s="192"/>
    </row>
    <row r="25" spans="1:26" ht="13.5" thickBot="1">
      <c r="A25" s="25" t="s">
        <v>24</v>
      </c>
      <c r="B25" s="18" t="s">
        <v>103</v>
      </c>
      <c r="C25" s="19" t="s">
        <v>104</v>
      </c>
      <c r="D25" s="19" t="s">
        <v>105</v>
      </c>
      <c r="E25" s="19" t="s">
        <v>106</v>
      </c>
      <c r="F25" s="19" t="s">
        <v>107</v>
      </c>
      <c r="G25" s="19" t="s">
        <v>15</v>
      </c>
      <c r="H25" s="19" t="s">
        <v>16</v>
      </c>
      <c r="I25" s="19" t="s">
        <v>17</v>
      </c>
      <c r="J25" s="26">
        <v>2003</v>
      </c>
      <c r="K25" s="26">
        <v>2004</v>
      </c>
      <c r="L25" s="26">
        <v>2005</v>
      </c>
      <c r="M25" s="26">
        <v>2006</v>
      </c>
      <c r="N25" s="26">
        <v>2007</v>
      </c>
      <c r="O25" s="26">
        <v>2008</v>
      </c>
      <c r="P25" s="26">
        <v>2009</v>
      </c>
      <c r="Q25" s="26">
        <v>2010</v>
      </c>
      <c r="R25" s="26">
        <f>R5</f>
        <v>2011</v>
      </c>
      <c r="S25" s="26">
        <f t="shared" ref="S25:T25" si="12">S5</f>
        <v>2012</v>
      </c>
      <c r="T25" s="26">
        <f t="shared" si="12"/>
        <v>2013</v>
      </c>
      <c r="U25" s="192"/>
      <c r="V25" s="192"/>
      <c r="W25" s="192"/>
      <c r="X25" s="192"/>
      <c r="Y25" s="192"/>
      <c r="Z25" s="192"/>
    </row>
    <row r="26" spans="1:26" ht="13.5" thickTop="1">
      <c r="A26" s="5" t="s">
        <v>0</v>
      </c>
      <c r="B26" s="21">
        <f>B27+B28</f>
        <v>4746.2292286031688</v>
      </c>
      <c r="C26" s="15">
        <f>C27+C28</f>
        <v>6077.6099732726043</v>
      </c>
      <c r="D26" s="15">
        <f>D27+D28</f>
        <v>6255.8273863383592</v>
      </c>
      <c r="E26" s="15">
        <f>E27+E28</f>
        <v>6624.2776541526127</v>
      </c>
      <c r="F26" s="15">
        <f t="shared" ref="F26:O26" si="13">F27+F28</f>
        <v>6065.0072505827029</v>
      </c>
      <c r="G26" s="15">
        <f t="shared" si="13"/>
        <v>6583.6935853655177</v>
      </c>
      <c r="H26" s="15">
        <f t="shared" si="13"/>
        <v>8426.0273991380054</v>
      </c>
      <c r="I26" s="15">
        <f t="shared" si="13"/>
        <v>10535.785239275952</v>
      </c>
      <c r="J26" s="15">
        <f t="shared" si="13"/>
        <v>9654.5119866240439</v>
      </c>
      <c r="K26" s="15">
        <f t="shared" si="13"/>
        <v>9837.5250454582347</v>
      </c>
      <c r="L26" s="15">
        <f t="shared" si="13"/>
        <v>9091.8539205151064</v>
      </c>
      <c r="M26" s="15">
        <f t="shared" si="13"/>
        <v>12182.578447003871</v>
      </c>
      <c r="N26" s="15">
        <f t="shared" si="13"/>
        <v>14881.195186184128</v>
      </c>
      <c r="O26" s="15">
        <f t="shared" si="13"/>
        <v>17051.968319743868</v>
      </c>
      <c r="P26" s="15">
        <f t="shared" ref="P26:T26" si="14">P27+P28</f>
        <v>17136.972572066217</v>
      </c>
      <c r="Q26" s="15">
        <f t="shared" si="14"/>
        <v>17230.106332341184</v>
      </c>
      <c r="R26" s="15">
        <f t="shared" si="14"/>
        <v>18544.610572049878</v>
      </c>
      <c r="S26" s="15">
        <f t="shared" ref="S26" si="15">S27+S28</f>
        <v>19005.619751765185</v>
      </c>
      <c r="T26" s="15">
        <f t="shared" si="14"/>
        <v>18656.994365116538</v>
      </c>
      <c r="U26" s="192"/>
      <c r="V26" s="192"/>
      <c r="W26" s="192"/>
      <c r="X26" s="192"/>
      <c r="Y26" s="192"/>
      <c r="Z26" s="192"/>
    </row>
    <row r="27" spans="1:26">
      <c r="A27" s="6" t="s">
        <v>1</v>
      </c>
      <c r="B27" s="29">
        <f>B7*B46/100</f>
        <v>4030.7119676269594</v>
      </c>
      <c r="C27" s="27">
        <f t="shared" ref="C27:O27" si="16">C7*C46/100</f>
        <v>4924.4316389018068</v>
      </c>
      <c r="D27" s="27">
        <f t="shared" si="16"/>
        <v>5129.8204965705308</v>
      </c>
      <c r="E27" s="27">
        <f t="shared" si="16"/>
        <v>5276.3417168928136</v>
      </c>
      <c r="F27" s="27">
        <f t="shared" si="16"/>
        <v>4907.6438386149857</v>
      </c>
      <c r="G27" s="27">
        <f t="shared" si="16"/>
        <v>5052.2122356020345</v>
      </c>
      <c r="H27" s="27">
        <f t="shared" si="16"/>
        <v>6524.2408020398589</v>
      </c>
      <c r="I27" s="27">
        <f t="shared" si="16"/>
        <v>8401.6243139458802</v>
      </c>
      <c r="J27" s="27">
        <f t="shared" si="16"/>
        <v>7757.9206223028023</v>
      </c>
      <c r="K27" s="27">
        <f t="shared" si="16"/>
        <v>7829.3308466469789</v>
      </c>
      <c r="L27" s="27">
        <f t="shared" si="16"/>
        <v>6815.1320550648043</v>
      </c>
      <c r="M27" s="27">
        <f t="shared" si="16"/>
        <v>9327.7993771202982</v>
      </c>
      <c r="N27" s="27">
        <f t="shared" si="16"/>
        <v>11397.351374455264</v>
      </c>
      <c r="O27" s="27">
        <f t="shared" si="16"/>
        <v>12629.999845841021</v>
      </c>
      <c r="P27" s="27">
        <f t="shared" ref="P27:R27" si="17">P7*P46/100</f>
        <v>12931.342882186049</v>
      </c>
      <c r="Q27" s="27">
        <f t="shared" si="17"/>
        <v>12299.439650074557</v>
      </c>
      <c r="R27" s="27">
        <f t="shared" si="17"/>
        <v>12455.278635227065</v>
      </c>
      <c r="S27" s="27">
        <f>S7*S46/100</f>
        <v>13443.749328026141</v>
      </c>
      <c r="T27" s="27">
        <f>T7*T46/100</f>
        <v>13139.977342861213</v>
      </c>
      <c r="U27" s="192"/>
      <c r="V27" s="192"/>
      <c r="W27" s="192"/>
      <c r="X27" s="192"/>
      <c r="Y27" s="192"/>
      <c r="Z27" s="192"/>
    </row>
    <row r="28" spans="1:26">
      <c r="A28" s="28" t="s">
        <v>2</v>
      </c>
      <c r="B28" s="30">
        <f>B8*B47/100</f>
        <v>715.5172609762094</v>
      </c>
      <c r="C28" s="163">
        <f t="shared" ref="C28:O28" si="18">C8*C47/100</f>
        <v>1153.1783343707978</v>
      </c>
      <c r="D28" s="163">
        <f t="shared" si="18"/>
        <v>1126.0068897678282</v>
      </c>
      <c r="E28" s="163">
        <f t="shared" si="18"/>
        <v>1347.9359372597994</v>
      </c>
      <c r="F28" s="163">
        <f t="shared" si="18"/>
        <v>1157.3634119677172</v>
      </c>
      <c r="G28" s="163">
        <f t="shared" si="18"/>
        <v>1531.481349763483</v>
      </c>
      <c r="H28" s="163">
        <f t="shared" si="18"/>
        <v>1901.7865970981466</v>
      </c>
      <c r="I28" s="163">
        <f t="shared" si="18"/>
        <v>2134.1609253300712</v>
      </c>
      <c r="J28" s="163">
        <f t="shared" si="18"/>
        <v>1896.5913643212416</v>
      </c>
      <c r="K28" s="163">
        <f t="shared" si="18"/>
        <v>2008.1941988112567</v>
      </c>
      <c r="L28" s="163">
        <f t="shared" si="18"/>
        <v>2276.7218654503031</v>
      </c>
      <c r="M28" s="163">
        <f t="shared" si="18"/>
        <v>2854.7790698835715</v>
      </c>
      <c r="N28" s="163">
        <f t="shared" si="18"/>
        <v>3483.8438117288642</v>
      </c>
      <c r="O28" s="163">
        <f t="shared" si="18"/>
        <v>4421.9684739028462</v>
      </c>
      <c r="P28" s="163">
        <f t="shared" ref="P28:T28" si="19">P8*P47/100</f>
        <v>4205.6296898801675</v>
      </c>
      <c r="Q28" s="163">
        <f t="shared" si="19"/>
        <v>4930.6666822666266</v>
      </c>
      <c r="R28" s="163">
        <f t="shared" si="19"/>
        <v>6089.331936822814</v>
      </c>
      <c r="S28" s="163">
        <f t="shared" ref="S28" si="20">S8*S47/100</f>
        <v>5561.8704237390457</v>
      </c>
      <c r="T28" s="163">
        <f t="shared" si="19"/>
        <v>5517.0170222553243</v>
      </c>
      <c r="U28" s="192"/>
      <c r="V28" s="192"/>
      <c r="W28" s="192"/>
      <c r="X28" s="192"/>
      <c r="Y28" s="192"/>
      <c r="Z28" s="192"/>
    </row>
    <row r="29" spans="1:26">
      <c r="A29" s="5" t="s">
        <v>3</v>
      </c>
      <c r="B29" s="131">
        <f>B30+B31+B32</f>
        <v>13443.238661494805</v>
      </c>
      <c r="C29" s="33">
        <f>C30+C31+C32</f>
        <v>14630.902964389275</v>
      </c>
      <c r="D29" s="33">
        <f>D30+D31+D32</f>
        <v>16457.831465660587</v>
      </c>
      <c r="E29" s="33">
        <f>E30+E31+E32</f>
        <v>15949.666937382626</v>
      </c>
      <c r="F29" s="33">
        <f>F30+F31+F32</f>
        <v>16558.242630492401</v>
      </c>
      <c r="G29" s="33">
        <f t="shared" ref="G29:O29" si="21">G30+G31+G32</f>
        <v>20100.18383601091</v>
      </c>
      <c r="H29" s="33">
        <f t="shared" si="21"/>
        <v>23328.444574621812</v>
      </c>
      <c r="I29" s="33">
        <f t="shared" si="21"/>
        <v>27008.440709715935</v>
      </c>
      <c r="J29" s="33">
        <f t="shared" si="21"/>
        <v>30120.424826490813</v>
      </c>
      <c r="K29" s="33">
        <f t="shared" si="21"/>
        <v>33350.594419404079</v>
      </c>
      <c r="L29" s="33">
        <f t="shared" si="21"/>
        <v>35794.350008972971</v>
      </c>
      <c r="M29" s="33">
        <f t="shared" si="21"/>
        <v>37329.4821826119</v>
      </c>
      <c r="N29" s="33">
        <f t="shared" si="21"/>
        <v>40617.904926457464</v>
      </c>
      <c r="O29" s="33">
        <f t="shared" si="21"/>
        <v>45468.699386353117</v>
      </c>
      <c r="P29" s="33">
        <f t="shared" ref="P29:T29" si="22">P30+P31+P32</f>
        <v>44986.218658747523</v>
      </c>
      <c r="Q29" s="33">
        <f t="shared" si="22"/>
        <v>44449.898130373549</v>
      </c>
      <c r="R29" s="33">
        <f t="shared" si="22"/>
        <v>41258.792040332082</v>
      </c>
      <c r="S29" s="33">
        <f t="shared" ref="S29" si="23">S30+S31+S32</f>
        <v>39675.360581948858</v>
      </c>
      <c r="T29" s="33">
        <f t="shared" si="22"/>
        <v>38628.578784959805</v>
      </c>
      <c r="U29" s="192"/>
      <c r="V29" s="192"/>
      <c r="W29" s="192"/>
      <c r="X29" s="192"/>
      <c r="Y29" s="192"/>
      <c r="Z29" s="192"/>
    </row>
    <row r="30" spans="1:26">
      <c r="A30" s="6" t="s">
        <v>4</v>
      </c>
      <c r="B30" s="29">
        <f>B10*B49/100</f>
        <v>10398.257744142953</v>
      </c>
      <c r="C30" s="27">
        <f t="shared" ref="C30:O30" si="24">C10*C49/100</f>
        <v>11371.35895230337</v>
      </c>
      <c r="D30" s="27">
        <f t="shared" si="24"/>
        <v>12816.268066628136</v>
      </c>
      <c r="E30" s="27">
        <f t="shared" si="24"/>
        <v>12297.638742561221</v>
      </c>
      <c r="F30" s="27">
        <f t="shared" si="24"/>
        <v>12971.235527927585</v>
      </c>
      <c r="G30" s="27">
        <f t="shared" si="24"/>
        <v>16164.865073978002</v>
      </c>
      <c r="H30" s="27">
        <f t="shared" si="24"/>
        <v>18686.736785938632</v>
      </c>
      <c r="I30" s="27">
        <f t="shared" si="24"/>
        <v>22168.440734526321</v>
      </c>
      <c r="J30" s="27">
        <f t="shared" si="24"/>
        <v>25266.475965860649</v>
      </c>
      <c r="K30" s="27">
        <f t="shared" si="24"/>
        <v>27918.670906772033</v>
      </c>
      <c r="L30" s="27">
        <f t="shared" si="24"/>
        <v>29384.070893937478</v>
      </c>
      <c r="M30" s="27">
        <f t="shared" si="24"/>
        <v>29805.387496515781</v>
      </c>
      <c r="N30" s="27">
        <f t="shared" si="24"/>
        <v>32139.982191079176</v>
      </c>
      <c r="O30" s="27">
        <f t="shared" si="24"/>
        <v>35281.592943657066</v>
      </c>
      <c r="P30" s="27">
        <f t="shared" ref="P30:T30" si="25">P10*P49/100</f>
        <v>31307.085831442713</v>
      </c>
      <c r="Q30" s="27">
        <f t="shared" si="25"/>
        <v>30252.009413780193</v>
      </c>
      <c r="R30" s="27">
        <f t="shared" si="25"/>
        <v>25356.617901042882</v>
      </c>
      <c r="S30" s="27">
        <f t="shared" ref="S30" si="26">S10*S49/100</f>
        <v>22003.920406763988</v>
      </c>
      <c r="T30" s="27">
        <f t="shared" si="25"/>
        <v>19513.70764715597</v>
      </c>
      <c r="U30" s="192"/>
      <c r="V30" s="192"/>
      <c r="W30" s="192"/>
      <c r="X30" s="192"/>
      <c r="Y30" s="192"/>
      <c r="Z30" s="192"/>
    </row>
    <row r="31" spans="1:26">
      <c r="A31" s="6" t="s">
        <v>5</v>
      </c>
      <c r="B31" s="29">
        <f>B11*B50/100</f>
        <v>2168.2410924774226</v>
      </c>
      <c r="C31" s="27">
        <f t="shared" ref="C31:O31" si="27">C11*C50/100</f>
        <v>2180.3454728825855</v>
      </c>
      <c r="D31" s="27">
        <f t="shared" si="27"/>
        <v>2303.0859237613449</v>
      </c>
      <c r="E31" s="27">
        <f t="shared" si="27"/>
        <v>2389.6287790819965</v>
      </c>
      <c r="F31" s="27">
        <f t="shared" si="27"/>
        <v>2351.1098070257472</v>
      </c>
      <c r="G31" s="27">
        <f t="shared" si="27"/>
        <v>2626.5455476431798</v>
      </c>
      <c r="H31" s="27">
        <f t="shared" si="27"/>
        <v>2759.1474374784566</v>
      </c>
      <c r="I31" s="27">
        <f t="shared" si="27"/>
        <v>3281.2803122914729</v>
      </c>
      <c r="J31" s="27">
        <f t="shared" si="27"/>
        <v>3194.9011947359077</v>
      </c>
      <c r="K31" s="27">
        <f t="shared" si="27"/>
        <v>3235.7053706415795</v>
      </c>
      <c r="L31" s="27">
        <f t="shared" si="27"/>
        <v>3572.1680362531506</v>
      </c>
      <c r="M31" s="27">
        <f t="shared" si="27"/>
        <v>4010.3473381690214</v>
      </c>
      <c r="N31" s="27">
        <f t="shared" si="27"/>
        <v>4578.1674032559085</v>
      </c>
      <c r="O31" s="27">
        <f t="shared" si="27"/>
        <v>4801.9269871471806</v>
      </c>
      <c r="P31" s="27">
        <f t="shared" ref="P31:T31" si="28">P11*P50/100</f>
        <v>6871.1517090387197</v>
      </c>
      <c r="Q31" s="27">
        <f t="shared" si="28"/>
        <v>6930.996801014051</v>
      </c>
      <c r="R31" s="27">
        <f t="shared" si="28"/>
        <v>8142.09252370581</v>
      </c>
      <c r="S31" s="27">
        <f t="shared" ref="S31" si="29">S11*S50/100</f>
        <v>9502.5219740600078</v>
      </c>
      <c r="T31" s="27">
        <f t="shared" si="28"/>
        <v>10261.585831214767</v>
      </c>
      <c r="U31" s="192"/>
      <c r="V31" s="192"/>
      <c r="W31" s="192"/>
      <c r="X31" s="192"/>
      <c r="Y31" s="192"/>
      <c r="Z31" s="192"/>
    </row>
    <row r="32" spans="1:26">
      <c r="A32" s="28" t="s">
        <v>6</v>
      </c>
      <c r="B32" s="30">
        <f>B12*B51/100</f>
        <v>876.7398248744289</v>
      </c>
      <c r="C32" s="163">
        <f t="shared" ref="C32:O32" si="30">C12*C51/100</f>
        <v>1079.1985392033212</v>
      </c>
      <c r="D32" s="163">
        <f t="shared" si="30"/>
        <v>1338.4774752711037</v>
      </c>
      <c r="E32" s="163">
        <f t="shared" si="30"/>
        <v>1262.3994157394091</v>
      </c>
      <c r="F32" s="163">
        <f t="shared" si="30"/>
        <v>1235.897295539068</v>
      </c>
      <c r="G32" s="163">
        <f t="shared" si="30"/>
        <v>1308.7732143897301</v>
      </c>
      <c r="H32" s="163">
        <f t="shared" si="30"/>
        <v>1882.5603512047226</v>
      </c>
      <c r="I32" s="163">
        <f t="shared" si="30"/>
        <v>1558.7196628981392</v>
      </c>
      <c r="J32" s="163">
        <f t="shared" si="30"/>
        <v>1659.0476658942571</v>
      </c>
      <c r="K32" s="163">
        <f t="shared" si="30"/>
        <v>2196.2181419904678</v>
      </c>
      <c r="L32" s="163">
        <f t="shared" si="30"/>
        <v>2838.1110787823432</v>
      </c>
      <c r="M32" s="163">
        <f t="shared" si="30"/>
        <v>3513.7473479271007</v>
      </c>
      <c r="N32" s="163">
        <f t="shared" si="30"/>
        <v>3899.7553321223845</v>
      </c>
      <c r="O32" s="163">
        <f t="shared" si="30"/>
        <v>5385.179455548865</v>
      </c>
      <c r="P32" s="163">
        <f t="shared" ref="P32:T32" si="31">P12*P51/100</f>
        <v>6807.9811182660951</v>
      </c>
      <c r="Q32" s="163">
        <f t="shared" si="31"/>
        <v>7266.8919155793028</v>
      </c>
      <c r="R32" s="163">
        <f t="shared" si="31"/>
        <v>7760.0816155833891</v>
      </c>
      <c r="S32" s="163">
        <f t="shared" ref="S32" si="32">S12*S51/100</f>
        <v>8168.9182011248658</v>
      </c>
      <c r="T32" s="163">
        <f t="shared" si="31"/>
        <v>8853.2853065890686</v>
      </c>
      <c r="U32" s="192"/>
      <c r="V32" s="192"/>
      <c r="W32" s="192"/>
      <c r="X32" s="192"/>
      <c r="Y32" s="192"/>
      <c r="Z32" s="192"/>
    </row>
    <row r="33" spans="1:27">
      <c r="A33" s="5" t="s">
        <v>7</v>
      </c>
      <c r="B33" s="131">
        <f>SUM(B34:B38)</f>
        <v>21127.858988476561</v>
      </c>
      <c r="C33" s="33">
        <f>SUM(C34:C38)</f>
        <v>24214.060205375536</v>
      </c>
      <c r="D33" s="33">
        <f>SUM(D34:D38)</f>
        <v>27229.767250664197</v>
      </c>
      <c r="E33" s="33">
        <f>SUM(E34:E38)</f>
        <v>29465.008768303927</v>
      </c>
      <c r="F33" s="33">
        <f>SUM(F34:F38)</f>
        <v>33469.630097957241</v>
      </c>
      <c r="G33" s="33">
        <f t="shared" ref="G33:O33" si="33">SUM(G34:G38)</f>
        <v>38927.004089080117</v>
      </c>
      <c r="H33" s="33">
        <f t="shared" si="33"/>
        <v>43675.256926403075</v>
      </c>
      <c r="I33" s="33">
        <f t="shared" si="33"/>
        <v>50733.535611399922</v>
      </c>
      <c r="J33" s="33">
        <f t="shared" si="33"/>
        <v>56510.336045159012</v>
      </c>
      <c r="K33" s="33">
        <f t="shared" si="33"/>
        <v>62597.310641403164</v>
      </c>
      <c r="L33" s="33">
        <f t="shared" si="33"/>
        <v>71083.867257681472</v>
      </c>
      <c r="M33" s="33">
        <f t="shared" si="33"/>
        <v>79747.059001009824</v>
      </c>
      <c r="N33" s="33">
        <f t="shared" si="33"/>
        <v>91358.78191306947</v>
      </c>
      <c r="O33" s="33">
        <f t="shared" si="33"/>
        <v>103037.2540204126</v>
      </c>
      <c r="P33" s="33">
        <f t="shared" ref="P33:T33" si="34">SUM(P34:P38)</f>
        <v>112828.02343606716</v>
      </c>
      <c r="Q33" s="33">
        <f t="shared" si="34"/>
        <v>128763.42607117927</v>
      </c>
      <c r="R33" s="33">
        <f t="shared" si="34"/>
        <v>139887.74040587147</v>
      </c>
      <c r="S33" s="33">
        <f t="shared" ref="S33" si="35">SUM(S34:S38)</f>
        <v>153117.85153418526</v>
      </c>
      <c r="T33" s="33">
        <f t="shared" si="34"/>
        <v>166862.38895501351</v>
      </c>
      <c r="U33" s="192"/>
      <c r="V33" s="192"/>
      <c r="W33" s="192"/>
      <c r="X33" s="192"/>
      <c r="Y33" s="192"/>
      <c r="Z33" s="192"/>
    </row>
    <row r="34" spans="1:27">
      <c r="A34" s="3" t="s">
        <v>8</v>
      </c>
      <c r="B34" s="29">
        <f>B14*B53/100</f>
        <v>5908.7921901108421</v>
      </c>
      <c r="C34" s="27">
        <f t="shared" ref="C34:O34" si="36">C14*C53/100</f>
        <v>6565.1180414276032</v>
      </c>
      <c r="D34" s="27">
        <f t="shared" si="36"/>
        <v>7004.4939153884889</v>
      </c>
      <c r="E34" s="27">
        <f t="shared" si="36"/>
        <v>7159.5347427744127</v>
      </c>
      <c r="F34" s="27">
        <f t="shared" si="36"/>
        <v>7741.9577662931915</v>
      </c>
      <c r="G34" s="27">
        <f t="shared" si="36"/>
        <v>9733.4660331673804</v>
      </c>
      <c r="H34" s="27">
        <f t="shared" si="36"/>
        <v>11507.727243031644</v>
      </c>
      <c r="I34" s="27">
        <f t="shared" si="36"/>
        <v>12849.435819738937</v>
      </c>
      <c r="J34" s="27">
        <f t="shared" si="36"/>
        <v>14380.617052254365</v>
      </c>
      <c r="K34" s="27">
        <f t="shared" si="36"/>
        <v>15914.914576976695</v>
      </c>
      <c r="L34" s="27">
        <f t="shared" si="36"/>
        <v>17604.91234162368</v>
      </c>
      <c r="M34" s="27">
        <f t="shared" si="36"/>
        <v>19522.02508564189</v>
      </c>
      <c r="N34" s="27">
        <f t="shared" si="36"/>
        <v>22160.954622428355</v>
      </c>
      <c r="O34" s="27">
        <f t="shared" si="36"/>
        <v>25666.479398474195</v>
      </c>
      <c r="P34" s="27">
        <f t="shared" ref="P34:T34" si="37">P14*P53/100</f>
        <v>28945.269541460177</v>
      </c>
      <c r="Q34" s="27">
        <f t="shared" si="37"/>
        <v>37067.221322122117</v>
      </c>
      <c r="R34" s="27">
        <f t="shared" si="37"/>
        <v>41685.182355721641</v>
      </c>
      <c r="S34" s="27">
        <f t="shared" ref="S34" si="38">S14*S53/100</f>
        <v>47951.405453195686</v>
      </c>
      <c r="T34" s="27">
        <f t="shared" si="37"/>
        <v>53979.614206252874</v>
      </c>
      <c r="U34" s="192"/>
      <c r="V34" s="192"/>
      <c r="W34" s="192"/>
      <c r="X34" s="192"/>
      <c r="Y34" s="192"/>
      <c r="Z34" s="192"/>
    </row>
    <row r="35" spans="1:27">
      <c r="A35" s="3" t="s">
        <v>9</v>
      </c>
      <c r="B35" s="29">
        <f>B15*B54/100</f>
        <v>5186.9607194635755</v>
      </c>
      <c r="C35" s="27">
        <f t="shared" ref="C35:O35" si="39">C15*C54/100</f>
        <v>6077.466223435652</v>
      </c>
      <c r="D35" s="27">
        <f t="shared" si="39"/>
        <v>6827.8460919030904</v>
      </c>
      <c r="E35" s="27">
        <f t="shared" si="39"/>
        <v>7555.5437319058201</v>
      </c>
      <c r="F35" s="27">
        <f t="shared" si="39"/>
        <v>8555.4834336866843</v>
      </c>
      <c r="G35" s="27">
        <f t="shared" si="39"/>
        <v>10193.14442404385</v>
      </c>
      <c r="H35" s="27">
        <f t="shared" si="39"/>
        <v>11322.195148989456</v>
      </c>
      <c r="I35" s="27">
        <f t="shared" si="39"/>
        <v>13503.045059197821</v>
      </c>
      <c r="J35" s="27">
        <f t="shared" si="39"/>
        <v>15198.874240095367</v>
      </c>
      <c r="K35" s="27">
        <f t="shared" si="39"/>
        <v>16824.920488026935</v>
      </c>
      <c r="L35" s="27">
        <f t="shared" si="39"/>
        <v>19118.947021141626</v>
      </c>
      <c r="M35" s="27">
        <f t="shared" si="39"/>
        <v>21448.291551529699</v>
      </c>
      <c r="N35" s="27">
        <f t="shared" si="39"/>
        <v>23018.654296298133</v>
      </c>
      <c r="O35" s="27">
        <f t="shared" si="39"/>
        <v>27807.879067859943</v>
      </c>
      <c r="P35" s="27">
        <f t="shared" ref="P35:T35" si="40">P15*P54/100</f>
        <v>29272.36775786637</v>
      </c>
      <c r="Q35" s="27">
        <f t="shared" si="40"/>
        <v>32568.755364367949</v>
      </c>
      <c r="R35" s="27">
        <f t="shared" si="40"/>
        <v>35800.347776115399</v>
      </c>
      <c r="S35" s="27">
        <f t="shared" ref="S35" si="41">S15*S54/100</f>
        <v>37067.101710300303</v>
      </c>
      <c r="T35" s="27">
        <f t="shared" si="40"/>
        <v>38279.470922476117</v>
      </c>
      <c r="U35" s="192"/>
      <c r="V35" s="192"/>
      <c r="W35" s="192"/>
      <c r="X35" s="192"/>
      <c r="Y35" s="192"/>
      <c r="Z35" s="192"/>
    </row>
    <row r="36" spans="1:27">
      <c r="A36" s="3" t="s">
        <v>10</v>
      </c>
      <c r="B36" s="29">
        <f>B16*B55/100</f>
        <v>7543.9550995688505</v>
      </c>
      <c r="C36" s="27">
        <f t="shared" ref="C36:O38" si="42">C16*C55/100</f>
        <v>8724.7312151429269</v>
      </c>
      <c r="D36" s="27">
        <f t="shared" si="42"/>
        <v>10264.936693981454</v>
      </c>
      <c r="E36" s="27">
        <f t="shared" si="42"/>
        <v>11118.986346552345</v>
      </c>
      <c r="F36" s="27">
        <f t="shared" si="42"/>
        <v>13087.156448917556</v>
      </c>
      <c r="G36" s="27">
        <f t="shared" si="42"/>
        <v>14193.027997192037</v>
      </c>
      <c r="H36" s="27">
        <f t="shared" si="42"/>
        <v>15495.797040310192</v>
      </c>
      <c r="I36" s="27">
        <f t="shared" si="42"/>
        <v>17950.845374944409</v>
      </c>
      <c r="J36" s="27">
        <f t="shared" si="42"/>
        <v>19795.212731568994</v>
      </c>
      <c r="K36" s="27">
        <f t="shared" si="42"/>
        <v>22082.002758079143</v>
      </c>
      <c r="L36" s="27">
        <f t="shared" si="42"/>
        <v>25660.818297388527</v>
      </c>
      <c r="M36" s="27">
        <f t="shared" si="42"/>
        <v>29080.205271536088</v>
      </c>
      <c r="N36" s="27">
        <f t="shared" si="42"/>
        <v>35268.600389709136</v>
      </c>
      <c r="O36" s="27">
        <f t="shared" si="42"/>
        <v>37375.833397014198</v>
      </c>
      <c r="P36" s="27">
        <f t="shared" ref="P36:T36" si="43">P16*P55/100</f>
        <v>40493.210287752052</v>
      </c>
      <c r="Q36" s="27">
        <f t="shared" si="43"/>
        <v>43356.146829134523</v>
      </c>
      <c r="R36" s="27">
        <f t="shared" si="43"/>
        <v>45929.109255388088</v>
      </c>
      <c r="S36" s="27">
        <f t="shared" ref="S36" si="44">S16*S55/100</f>
        <v>50193.988343404271</v>
      </c>
      <c r="T36" s="27">
        <f t="shared" si="43"/>
        <v>55574.722092327167</v>
      </c>
      <c r="U36" s="192"/>
      <c r="V36" s="192"/>
      <c r="W36" s="192"/>
      <c r="X36" s="192"/>
      <c r="Y36" s="192"/>
      <c r="Z36" s="192"/>
    </row>
    <row r="37" spans="1:27">
      <c r="A37" s="3" t="s">
        <v>11</v>
      </c>
      <c r="B37" s="29">
        <f t="shared" ref="B37:O38" si="45">B17*B56/100</f>
        <v>1284.8720367073763</v>
      </c>
      <c r="C37" s="27">
        <f t="shared" si="45"/>
        <v>1466.9291069263363</v>
      </c>
      <c r="D37" s="27">
        <f t="shared" si="45"/>
        <v>1607.3373105627729</v>
      </c>
      <c r="E37" s="27">
        <f t="shared" si="45"/>
        <v>1838.1226469050939</v>
      </c>
      <c r="F37" s="27">
        <f t="shared" si="45"/>
        <v>2105.425823804349</v>
      </c>
      <c r="G37" s="27">
        <f t="shared" si="45"/>
        <v>2543.89454612891</v>
      </c>
      <c r="H37" s="27">
        <f t="shared" si="45"/>
        <v>2779.855662552769</v>
      </c>
      <c r="I37" s="27">
        <f t="shared" si="45"/>
        <v>3466.1858338119096</v>
      </c>
      <c r="J37" s="27">
        <f t="shared" si="45"/>
        <v>3979.4389369163241</v>
      </c>
      <c r="K37" s="27">
        <f t="shared" si="45"/>
        <v>4472.2531168154483</v>
      </c>
      <c r="L37" s="27">
        <f t="shared" si="45"/>
        <v>5046.272987574348</v>
      </c>
      <c r="M37" s="27">
        <f t="shared" si="45"/>
        <v>5592.9309304286762</v>
      </c>
      <c r="N37" s="27">
        <f t="shared" si="45"/>
        <v>6191.353056064765</v>
      </c>
      <c r="O37" s="27">
        <f t="shared" si="45"/>
        <v>6610.1996640720336</v>
      </c>
      <c r="P37" s="27">
        <f t="shared" ref="P37:T37" si="46">P17*P56/100</f>
        <v>8058.2408800258736</v>
      </c>
      <c r="Q37" s="27">
        <f t="shared" si="46"/>
        <v>9311.0712252530629</v>
      </c>
      <c r="R37" s="27">
        <f t="shared" si="46"/>
        <v>9453.4173034226806</v>
      </c>
      <c r="S37" s="27">
        <f t="shared" ref="S37" si="47">S17*S56/100</f>
        <v>10272.969198369223</v>
      </c>
      <c r="T37" s="27">
        <f t="shared" si="46"/>
        <v>10753.835802247799</v>
      </c>
      <c r="U37" s="192"/>
      <c r="V37" s="192"/>
      <c r="W37" s="192"/>
      <c r="X37" s="192"/>
      <c r="Y37" s="192"/>
      <c r="Z37" s="192"/>
    </row>
    <row r="38" spans="1:27">
      <c r="A38" s="28" t="s">
        <v>12</v>
      </c>
      <c r="B38" s="30">
        <f t="shared" si="45"/>
        <v>1203.2789426259144</v>
      </c>
      <c r="C38" s="163">
        <f t="shared" si="42"/>
        <v>1379.8156184430197</v>
      </c>
      <c r="D38" s="163">
        <f t="shared" si="42"/>
        <v>1525.1532388283936</v>
      </c>
      <c r="E38" s="163">
        <f t="shared" si="42"/>
        <v>1792.8213001662602</v>
      </c>
      <c r="F38" s="163">
        <f t="shared" si="42"/>
        <v>1979.6066252554601</v>
      </c>
      <c r="G38" s="163">
        <f t="shared" si="42"/>
        <v>2263.471088547939</v>
      </c>
      <c r="H38" s="163">
        <f t="shared" si="42"/>
        <v>2569.6818315190108</v>
      </c>
      <c r="I38" s="163">
        <f t="shared" si="42"/>
        <v>2964.0235237068428</v>
      </c>
      <c r="J38" s="163">
        <f t="shared" si="42"/>
        <v>3156.1930843239602</v>
      </c>
      <c r="K38" s="163">
        <f t="shared" si="42"/>
        <v>3303.2197015049437</v>
      </c>
      <c r="L38" s="163">
        <f t="shared" si="42"/>
        <v>3652.9166099532908</v>
      </c>
      <c r="M38" s="163">
        <f t="shared" si="42"/>
        <v>4103.6061618734657</v>
      </c>
      <c r="N38" s="163">
        <f t="shared" si="42"/>
        <v>4719.2195485690927</v>
      </c>
      <c r="O38" s="163">
        <f t="shared" si="42"/>
        <v>5576.8624929922335</v>
      </c>
      <c r="P38" s="163">
        <f t="shared" ref="P38:T38" si="48">P18*P57/100</f>
        <v>6058.9349689626788</v>
      </c>
      <c r="Q38" s="163">
        <f t="shared" si="48"/>
        <v>6460.2313303016253</v>
      </c>
      <c r="R38" s="163">
        <f t="shared" si="48"/>
        <v>7019.6837152236949</v>
      </c>
      <c r="S38" s="163">
        <f t="shared" ref="S38" si="49">S18*S57/100</f>
        <v>7632.3868289157926</v>
      </c>
      <c r="T38" s="163">
        <f t="shared" si="48"/>
        <v>8274.7459317095363</v>
      </c>
      <c r="U38" s="192"/>
      <c r="V38" s="192"/>
      <c r="W38" s="192"/>
      <c r="X38" s="192"/>
      <c r="Y38" s="192"/>
      <c r="Z38" s="192"/>
    </row>
    <row r="39" spans="1:27" hidden="1">
      <c r="A39" s="5" t="str">
        <f>A21</f>
        <v>SA - Annual Gross Operating Surplus</v>
      </c>
      <c r="B39" s="131">
        <f>B33+B29+B26</f>
        <v>39317.326878574531</v>
      </c>
      <c r="C39" s="33">
        <f>C33+C29+C26</f>
        <v>44922.573143037422</v>
      </c>
      <c r="D39" s="33">
        <f>D33+D29+D26</f>
        <v>49943.426102663143</v>
      </c>
      <c r="E39" s="33">
        <f>E33+E29+E26</f>
        <v>52038.953359839164</v>
      </c>
      <c r="F39" s="33">
        <f>F33+F29+F26</f>
        <v>56092.879979032346</v>
      </c>
      <c r="G39" s="33">
        <f t="shared" ref="G39:O39" si="50">G33+G29+G26</f>
        <v>65610.881510456544</v>
      </c>
      <c r="H39" s="33">
        <f t="shared" si="50"/>
        <v>75429.728900162896</v>
      </c>
      <c r="I39" s="33">
        <f t="shared" si="50"/>
        <v>88277.761560391809</v>
      </c>
      <c r="J39" s="33">
        <f t="shared" si="50"/>
        <v>96285.272858273864</v>
      </c>
      <c r="K39" s="33">
        <f t="shared" si="50"/>
        <v>105785.43010626547</v>
      </c>
      <c r="L39" s="33">
        <f t="shared" si="50"/>
        <v>115970.07118716955</v>
      </c>
      <c r="M39" s="33">
        <f t="shared" si="50"/>
        <v>129259.11963062559</v>
      </c>
      <c r="N39" s="33">
        <f t="shared" si="50"/>
        <v>146857.88202571106</v>
      </c>
      <c r="O39" s="33">
        <f t="shared" si="50"/>
        <v>165557.92172650958</v>
      </c>
      <c r="P39" s="33">
        <f t="shared" ref="P39:T39" si="51">P33+P29+P26</f>
        <v>174951.2146668809</v>
      </c>
      <c r="Q39" s="33">
        <f t="shared" si="51"/>
        <v>190443.43053389402</v>
      </c>
      <c r="R39" s="33">
        <f t="shared" si="51"/>
        <v>199691.14301825344</v>
      </c>
      <c r="S39" s="33">
        <f t="shared" ref="S39" si="52">S33+S29+S26</f>
        <v>211798.83186789931</v>
      </c>
      <c r="T39" s="33">
        <f t="shared" si="51"/>
        <v>224147.96210508986</v>
      </c>
      <c r="U39" s="192"/>
      <c r="V39" s="192"/>
      <c r="W39" s="192"/>
      <c r="X39" s="192"/>
      <c r="Y39" s="192"/>
      <c r="Z39" s="192"/>
    </row>
    <row r="40" spans="1:27" hidden="1">
      <c r="A40" s="6" t="s">
        <v>14</v>
      </c>
      <c r="B40" s="29">
        <v>0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1</v>
      </c>
      <c r="Q40" s="27">
        <v>2</v>
      </c>
      <c r="R40" s="27">
        <v>3</v>
      </c>
      <c r="S40" s="27">
        <v>4</v>
      </c>
      <c r="T40" s="27">
        <v>4</v>
      </c>
      <c r="U40" s="192"/>
      <c r="V40" s="192"/>
      <c r="W40" s="192"/>
      <c r="X40" s="192"/>
      <c r="Y40" s="192"/>
      <c r="Z40" s="192"/>
    </row>
    <row r="41" spans="1:27" ht="13.5" thickBot="1">
      <c r="A41" s="70" t="s">
        <v>185</v>
      </c>
      <c r="B41" s="130">
        <f>B40+B39</f>
        <v>39317.326878574531</v>
      </c>
      <c r="C41" s="40">
        <f>C40+C39</f>
        <v>44922.573143037422</v>
      </c>
      <c r="D41" s="40">
        <f>D40+D39</f>
        <v>49943.426102663143</v>
      </c>
      <c r="E41" s="40">
        <f>E40+E39</f>
        <v>52038.953359839164</v>
      </c>
      <c r="F41" s="40">
        <f>F40+F39</f>
        <v>56092.879979032346</v>
      </c>
      <c r="G41" s="40">
        <f t="shared" ref="G41:O41" si="53">G40+G39</f>
        <v>65610.881510456544</v>
      </c>
      <c r="H41" s="40">
        <f t="shared" si="53"/>
        <v>75429.728900162896</v>
      </c>
      <c r="I41" s="40">
        <f t="shared" si="53"/>
        <v>88277.761560391809</v>
      </c>
      <c r="J41" s="40">
        <f t="shared" si="53"/>
        <v>96285.272858273864</v>
      </c>
      <c r="K41" s="40">
        <f t="shared" si="53"/>
        <v>105785.43010626547</v>
      </c>
      <c r="L41" s="40">
        <f t="shared" si="53"/>
        <v>115970.07118716955</v>
      </c>
      <c r="M41" s="40">
        <f>M40+M39</f>
        <v>129259.11963062559</v>
      </c>
      <c r="N41" s="40">
        <f t="shared" si="53"/>
        <v>146857.88202571106</v>
      </c>
      <c r="O41" s="40">
        <f t="shared" si="53"/>
        <v>165557.92172650958</v>
      </c>
      <c r="P41" s="40">
        <f t="shared" ref="P41:T41" si="54">P40+P39</f>
        <v>174952.2146668809</v>
      </c>
      <c r="Q41" s="40">
        <f t="shared" si="54"/>
        <v>190445.43053389402</v>
      </c>
      <c r="R41" s="40">
        <f t="shared" si="54"/>
        <v>199694.14301825344</v>
      </c>
      <c r="S41" s="40">
        <f t="shared" ref="S41" si="55">S40+S39</f>
        <v>211802.83186789931</v>
      </c>
      <c r="T41" s="40">
        <f t="shared" si="54"/>
        <v>224151.96210508986</v>
      </c>
      <c r="U41" s="192"/>
      <c r="V41" s="192"/>
      <c r="W41" s="192"/>
      <c r="X41" s="192"/>
      <c r="Y41" s="192"/>
      <c r="Z41" s="192"/>
    </row>
    <row r="42" spans="1:27">
      <c r="U42" s="192"/>
      <c r="V42" s="192"/>
      <c r="W42" s="192"/>
      <c r="X42" s="192"/>
      <c r="Y42" s="192"/>
      <c r="Z42" s="192"/>
    </row>
    <row r="43" spans="1:27" ht="18">
      <c r="A43" s="204" t="s">
        <v>25</v>
      </c>
      <c r="B43" s="204"/>
      <c r="C43" s="204"/>
      <c r="D43" s="204"/>
      <c r="E43" s="204"/>
      <c r="F43" s="204"/>
      <c r="G43" s="205"/>
      <c r="H43" s="205"/>
      <c r="I43" s="205"/>
      <c r="J43" s="205"/>
      <c r="K43" s="205"/>
      <c r="L43" s="205"/>
      <c r="M43" s="205"/>
      <c r="N43" s="205"/>
      <c r="O43" s="206"/>
      <c r="P43" s="206"/>
      <c r="U43" s="192"/>
      <c r="V43" s="192"/>
      <c r="W43" s="192"/>
      <c r="X43" s="192"/>
      <c r="Y43" s="192"/>
      <c r="Z43" s="192"/>
      <c r="AA43" s="175"/>
    </row>
    <row r="44" spans="1:27" ht="13.5" thickBot="1">
      <c r="A44" s="41" t="s">
        <v>26</v>
      </c>
      <c r="B44" s="18" t="s">
        <v>103</v>
      </c>
      <c r="C44" s="19" t="s">
        <v>104</v>
      </c>
      <c r="D44" s="19" t="s">
        <v>105</v>
      </c>
      <c r="E44" s="19" t="s">
        <v>106</v>
      </c>
      <c r="F44" s="19" t="s">
        <v>107</v>
      </c>
      <c r="G44" s="19" t="s">
        <v>15</v>
      </c>
      <c r="H44" s="19" t="s">
        <v>16</v>
      </c>
      <c r="I44" s="19" t="s">
        <v>17</v>
      </c>
      <c r="J44" s="26">
        <v>2003</v>
      </c>
      <c r="K44" s="26">
        <v>2004</v>
      </c>
      <c r="L44" s="26">
        <v>2005</v>
      </c>
      <c r="M44" s="26">
        <v>2006</v>
      </c>
      <c r="N44" s="26">
        <v>2007</v>
      </c>
      <c r="O44" s="26">
        <v>2008</v>
      </c>
      <c r="P44" s="26">
        <v>2009</v>
      </c>
      <c r="Q44" s="26">
        <v>2010</v>
      </c>
      <c r="R44" s="26">
        <f>R25</f>
        <v>2011</v>
      </c>
      <c r="S44" s="26">
        <f t="shared" ref="S44:T44" si="56">S25</f>
        <v>2012</v>
      </c>
      <c r="T44" s="26">
        <f t="shared" si="56"/>
        <v>2013</v>
      </c>
      <c r="U44" s="159">
        <v>2013</v>
      </c>
      <c r="V44" s="159"/>
      <c r="W44" s="159"/>
      <c r="X44" s="159"/>
      <c r="Y44" s="159"/>
      <c r="Z44" s="192"/>
      <c r="AA44" s="175"/>
    </row>
    <row r="45" spans="1:27" ht="13.5" thickTop="1">
      <c r="A45" s="42" t="s">
        <v>0</v>
      </c>
      <c r="B45" s="51">
        <f>B26/B6*100</f>
        <v>16.204962141093024</v>
      </c>
      <c r="C45" s="51">
        <f>C26/C6*100</f>
        <v>17.066425096591281</v>
      </c>
      <c r="D45" s="51">
        <f t="shared" ref="D45:P45" si="57">D26/D6*100</f>
        <v>17.281792389940481</v>
      </c>
      <c r="E45" s="51">
        <f t="shared" si="57"/>
        <v>16.769092026541372</v>
      </c>
      <c r="F45" s="51">
        <f t="shared" si="57"/>
        <v>13.935881809577724</v>
      </c>
      <c r="G45" s="51">
        <f t="shared" si="57"/>
        <v>12.381135539434771</v>
      </c>
      <c r="H45" s="51">
        <f t="shared" si="57"/>
        <v>12.293160728451303</v>
      </c>
      <c r="I45" s="51">
        <f t="shared" si="57"/>
        <v>11.985476572643469</v>
      </c>
      <c r="J45" s="51">
        <f t="shared" si="57"/>
        <v>12.576546891363421</v>
      </c>
      <c r="K45" s="51">
        <f t="shared" si="57"/>
        <v>12.316720831460405</v>
      </c>
      <c r="L45" s="51">
        <f t="shared" si="57"/>
        <v>10.060298494820508</v>
      </c>
      <c r="M45" s="51">
        <f t="shared" si="57"/>
        <v>10.458845638480295</v>
      </c>
      <c r="N45" s="51">
        <f t="shared" si="57"/>
        <v>10.695443522089008</v>
      </c>
      <c r="O45" s="51">
        <f t="shared" si="57"/>
        <v>9.9084543118090771</v>
      </c>
      <c r="P45" s="51">
        <f t="shared" si="57"/>
        <v>10.159566315044177</v>
      </c>
      <c r="Q45" s="51">
        <f t="shared" ref="Q45:T45" si="58">Q26/Q6*100</f>
        <v>9.0843567595117261</v>
      </c>
      <c r="R45" s="51">
        <f t="shared" si="58"/>
        <v>8.1747289063011355</v>
      </c>
      <c r="S45" s="51">
        <f t="shared" si="58"/>
        <v>8.7556588201730623</v>
      </c>
      <c r="T45" s="51">
        <f t="shared" si="58"/>
        <v>8.5986511446456166</v>
      </c>
      <c r="U45" s="194">
        <f>T45+($T45-$S45)</f>
        <v>8.441643469118171</v>
      </c>
      <c r="V45" s="194">
        <f t="shared" ref="V45:Y45" si="59">U45</f>
        <v>8.441643469118171</v>
      </c>
      <c r="W45" s="194">
        <f t="shared" si="59"/>
        <v>8.441643469118171</v>
      </c>
      <c r="X45" s="194">
        <f t="shared" si="59"/>
        <v>8.441643469118171</v>
      </c>
      <c r="Y45" s="194">
        <f t="shared" si="59"/>
        <v>8.441643469118171</v>
      </c>
      <c r="Z45" s="192"/>
      <c r="AA45" s="175"/>
    </row>
    <row r="46" spans="1:27">
      <c r="A46" s="43" t="s">
        <v>1</v>
      </c>
      <c r="B46" s="45">
        <v>31.219885239761684</v>
      </c>
      <c r="C46" s="46">
        <v>29.28963769979805</v>
      </c>
      <c r="D46" s="46">
        <v>28.92453081455869</v>
      </c>
      <c r="E46" s="46">
        <v>30.820293094463185</v>
      </c>
      <c r="F46" s="46">
        <v>28.257792407700549</v>
      </c>
      <c r="G46" s="46">
        <v>28.002506571344831</v>
      </c>
      <c r="H46" s="46">
        <v>28.855298944900348</v>
      </c>
      <c r="I46" s="46">
        <v>28.355031923435565</v>
      </c>
      <c r="J46" s="46">
        <v>29.6223686770327</v>
      </c>
      <c r="K46" s="46">
        <v>29.458492509253986</v>
      </c>
      <c r="L46" s="46">
        <v>26.981005008372478</v>
      </c>
      <c r="M46" s="46">
        <v>28.691210289195347</v>
      </c>
      <c r="N46" s="46">
        <v>29.088603995393907</v>
      </c>
      <c r="O46" s="46">
        <v>28.699887895102982</v>
      </c>
      <c r="P46" s="46">
        <f>O46+(O46-N46)</f>
        <v>28.311171794812058</v>
      </c>
      <c r="Q46" s="46">
        <f t="shared" ref="Q46:T46" si="60">P46+(P46-O46)</f>
        <v>27.922455694521133</v>
      </c>
      <c r="R46" s="46">
        <f t="shared" si="60"/>
        <v>27.533739594230209</v>
      </c>
      <c r="S46" s="46">
        <f t="shared" si="60"/>
        <v>27.145023493939284</v>
      </c>
      <c r="T46" s="46">
        <f t="shared" si="60"/>
        <v>26.75630739364836</v>
      </c>
      <c r="U46" s="194">
        <f t="shared" ref="U46:U60" si="61">T46+($T46-$S46)</f>
        <v>26.367591293357435</v>
      </c>
      <c r="V46" s="194">
        <f t="shared" ref="V46:Y60" si="62">U46</f>
        <v>26.367591293357435</v>
      </c>
      <c r="W46" s="194">
        <f t="shared" si="62"/>
        <v>26.367591293357435</v>
      </c>
      <c r="X46" s="194">
        <f t="shared" si="62"/>
        <v>26.367591293357435</v>
      </c>
      <c r="Y46" s="194">
        <f t="shared" si="62"/>
        <v>26.367591293357435</v>
      </c>
      <c r="Z46" s="192"/>
      <c r="AA46" s="175"/>
    </row>
    <row r="47" spans="1:27">
      <c r="A47" s="44" t="s">
        <v>2</v>
      </c>
      <c r="B47" s="45">
        <v>4.368765339010511</v>
      </c>
      <c r="C47" s="46">
        <v>6.1343775999025345</v>
      </c>
      <c r="D47" s="46">
        <v>6.0984701370025842</v>
      </c>
      <c r="E47" s="46">
        <v>6.0220877142669469</v>
      </c>
      <c r="F47" s="46">
        <v>4.4252885359751204</v>
      </c>
      <c r="G47" s="46">
        <v>4.3590716181944229</v>
      </c>
      <c r="H47" s="46">
        <v>4.1404213103185707</v>
      </c>
      <c r="I47" s="46">
        <v>3.6622552322715274</v>
      </c>
      <c r="J47" s="46">
        <v>3.7499384385689067</v>
      </c>
      <c r="K47" s="46">
        <v>3.7681572693470096</v>
      </c>
      <c r="L47" s="46">
        <v>3.4964844527192112</v>
      </c>
      <c r="M47" s="46">
        <v>3.3997566632450966</v>
      </c>
      <c r="N47" s="46">
        <v>3.485435261469251</v>
      </c>
      <c r="O47" s="46">
        <v>3.4522894212594823</v>
      </c>
      <c r="P47" s="46">
        <f>O47+(O47-N47)</f>
        <v>3.4191435810497137</v>
      </c>
      <c r="Q47" s="46">
        <f t="shared" ref="Q47:T47" si="63">P47+(P47-O47)</f>
        <v>3.3859977408399451</v>
      </c>
      <c r="R47" s="46">
        <f t="shared" si="63"/>
        <v>3.3528519006301765</v>
      </c>
      <c r="S47" s="46">
        <f t="shared" si="63"/>
        <v>3.3197060604204078</v>
      </c>
      <c r="T47" s="46">
        <f t="shared" si="63"/>
        <v>3.2865602202106392</v>
      </c>
      <c r="U47" s="194">
        <f t="shared" si="61"/>
        <v>3.2534143800008706</v>
      </c>
      <c r="V47" s="194">
        <f t="shared" si="62"/>
        <v>3.2534143800008706</v>
      </c>
      <c r="W47" s="194">
        <f t="shared" si="62"/>
        <v>3.2534143800008706</v>
      </c>
      <c r="X47" s="194">
        <f t="shared" si="62"/>
        <v>3.2534143800008706</v>
      </c>
      <c r="Y47" s="194">
        <f t="shared" si="62"/>
        <v>3.2534143800008706</v>
      </c>
      <c r="Z47" s="192"/>
      <c r="AA47" s="175"/>
    </row>
    <row r="48" spans="1:27">
      <c r="A48" s="42" t="s">
        <v>3</v>
      </c>
      <c r="B48" s="49">
        <f>B29/B9*100</f>
        <v>20.056897599463873</v>
      </c>
      <c r="C48" s="186">
        <f t="shared" ref="C48:P48" si="64">C29/C9*100</f>
        <v>20.075137501478149</v>
      </c>
      <c r="D48" s="186">
        <f t="shared" si="64"/>
        <v>20.099560758470037</v>
      </c>
      <c r="E48" s="186">
        <f t="shared" si="64"/>
        <v>19.929785633351671</v>
      </c>
      <c r="F48" s="186">
        <f t="shared" si="64"/>
        <v>20.065757024054079</v>
      </c>
      <c r="G48" s="186">
        <f t="shared" si="64"/>
        <v>20.292422476952524</v>
      </c>
      <c r="H48" s="186">
        <f t="shared" si="64"/>
        <v>20.763285939765382</v>
      </c>
      <c r="I48" s="186">
        <f t="shared" si="64"/>
        <v>20.49519485500382</v>
      </c>
      <c r="J48" s="186">
        <f t="shared" si="64"/>
        <v>20.228871018246572</v>
      </c>
      <c r="K48" s="186">
        <f t="shared" si="64"/>
        <v>20.165050822522343</v>
      </c>
      <c r="L48" s="186">
        <f t="shared" si="64"/>
        <v>20.088836986453032</v>
      </c>
      <c r="M48" s="186">
        <f t="shared" si="64"/>
        <v>19.810196360144019</v>
      </c>
      <c r="N48" s="186">
        <f t="shared" si="64"/>
        <v>19.765042219401469</v>
      </c>
      <c r="O48" s="186">
        <f t="shared" si="64"/>
        <v>19.570550100708413</v>
      </c>
      <c r="P48" s="186">
        <f t="shared" si="64"/>
        <v>19.059219234252087</v>
      </c>
      <c r="Q48" s="186">
        <f t="shared" ref="Q48:T48" si="65">Q29/Q9*100</f>
        <v>18.909452625341476</v>
      </c>
      <c r="R48" s="186">
        <f t="shared" si="65"/>
        <v>18.493413261192902</v>
      </c>
      <c r="S48" s="186">
        <f t="shared" si="65"/>
        <v>18.125750881564258</v>
      </c>
      <c r="T48" s="186">
        <f t="shared" si="65"/>
        <v>17.790629436633999</v>
      </c>
      <c r="U48" s="194">
        <f t="shared" si="61"/>
        <v>17.45550799170374</v>
      </c>
      <c r="V48" s="194">
        <f t="shared" si="62"/>
        <v>17.45550799170374</v>
      </c>
      <c r="W48" s="194">
        <f t="shared" si="62"/>
        <v>17.45550799170374</v>
      </c>
      <c r="X48" s="194">
        <f t="shared" si="62"/>
        <v>17.45550799170374</v>
      </c>
      <c r="Y48" s="194">
        <f t="shared" si="62"/>
        <v>17.45550799170374</v>
      </c>
      <c r="Z48" s="192"/>
      <c r="AA48" s="175"/>
    </row>
    <row r="49" spans="1:27">
      <c r="A49" s="43" t="s">
        <v>4</v>
      </c>
      <c r="B49" s="45">
        <v>20.924039137211555</v>
      </c>
      <c r="C49" s="46">
        <v>20.995846665370575</v>
      </c>
      <c r="D49" s="46">
        <v>20.985825312423927</v>
      </c>
      <c r="E49" s="46">
        <v>20.933221406863463</v>
      </c>
      <c r="F49" s="46">
        <v>21.141974358104061</v>
      </c>
      <c r="G49" s="46">
        <v>21.237797622631735</v>
      </c>
      <c r="H49" s="46">
        <v>21.191725942724304</v>
      </c>
      <c r="I49" s="46">
        <v>21.157836666166858</v>
      </c>
      <c r="J49" s="46">
        <v>21.28418387808674</v>
      </c>
      <c r="K49" s="46">
        <v>21.24472540096156</v>
      </c>
      <c r="L49" s="46">
        <v>21.237648667473373</v>
      </c>
      <c r="M49" s="46">
        <v>21.157434320181739</v>
      </c>
      <c r="N49" s="46">
        <v>21.168502088615178</v>
      </c>
      <c r="O49" s="46">
        <v>21.153336565540972</v>
      </c>
      <c r="P49" s="46">
        <f>O49+(O49-N49)</f>
        <v>21.138171042466766</v>
      </c>
      <c r="Q49" s="46">
        <f t="shared" ref="Q49" si="66">P49+(P49-O49)</f>
        <v>21.12300551939256</v>
      </c>
      <c r="R49" s="46">
        <f t="shared" ref="R49" si="67">Q49+(Q49-P49)</f>
        <v>21.107839996318354</v>
      </c>
      <c r="S49" s="46">
        <f t="shared" ref="S49" si="68">R49+(R49-Q49)</f>
        <v>21.092674473244148</v>
      </c>
      <c r="T49" s="46">
        <f t="shared" ref="T49" si="69">S49+(S49-R49)</f>
        <v>21.077508950169943</v>
      </c>
      <c r="U49" s="194">
        <f t="shared" si="61"/>
        <v>21.062343427095737</v>
      </c>
      <c r="V49" s="194">
        <f t="shared" si="62"/>
        <v>21.062343427095737</v>
      </c>
      <c r="W49" s="194">
        <f t="shared" si="62"/>
        <v>21.062343427095737</v>
      </c>
      <c r="X49" s="194">
        <f t="shared" si="62"/>
        <v>21.062343427095737</v>
      </c>
      <c r="Y49" s="194">
        <f t="shared" si="62"/>
        <v>21.062343427095737</v>
      </c>
      <c r="Z49" s="192"/>
      <c r="AA49" s="175"/>
    </row>
    <row r="50" spans="1:27">
      <c r="A50" s="43" t="s">
        <v>5</v>
      </c>
      <c r="B50" s="45">
        <v>17.394424395032733</v>
      </c>
      <c r="C50" s="46">
        <v>17.437448848651616</v>
      </c>
      <c r="D50" s="46">
        <v>17.360777291784693</v>
      </c>
      <c r="E50" s="46">
        <v>17.395691743275385</v>
      </c>
      <c r="F50" s="46">
        <v>17.493376540370143</v>
      </c>
      <c r="G50" s="46">
        <v>17.96297050774983</v>
      </c>
      <c r="H50" s="46">
        <v>18.624138114185424</v>
      </c>
      <c r="I50" s="46">
        <v>19.740467884872988</v>
      </c>
      <c r="J50" s="46">
        <v>16.967710933151565</v>
      </c>
      <c r="K50" s="46">
        <v>17.052465721431251</v>
      </c>
      <c r="L50" s="46">
        <v>17.241025320976643</v>
      </c>
      <c r="M50" s="46">
        <v>17.221399657186506</v>
      </c>
      <c r="N50" s="46">
        <v>17.213096978064851</v>
      </c>
      <c r="O50" s="46">
        <v>17.051086524917196</v>
      </c>
      <c r="P50" s="46">
        <f t="shared" ref="P50:P51" si="70">O50+(O50-N50)</f>
        <v>16.889076071769541</v>
      </c>
      <c r="Q50" s="46">
        <f t="shared" ref="Q50:Q51" si="71">P50+(P50-O50)</f>
        <v>16.727065618621886</v>
      </c>
      <c r="R50" s="46">
        <f t="shared" ref="R50:R51" si="72">Q50+(Q50-P50)</f>
        <v>16.565055165474231</v>
      </c>
      <c r="S50" s="46">
        <f t="shared" ref="S50:S51" si="73">R50+(R50-Q50)</f>
        <v>16.403044712326576</v>
      </c>
      <c r="T50" s="46">
        <f t="shared" ref="T50:T51" si="74">S50+(S50-R50)</f>
        <v>16.241034259178921</v>
      </c>
      <c r="U50" s="194">
        <f t="shared" si="61"/>
        <v>16.079023806031266</v>
      </c>
      <c r="V50" s="194">
        <f t="shared" si="62"/>
        <v>16.079023806031266</v>
      </c>
      <c r="W50" s="194">
        <f t="shared" si="62"/>
        <v>16.079023806031266</v>
      </c>
      <c r="X50" s="194">
        <f t="shared" si="62"/>
        <v>16.079023806031266</v>
      </c>
      <c r="Y50" s="194">
        <f t="shared" si="62"/>
        <v>16.079023806031266</v>
      </c>
      <c r="Z50" s="192"/>
      <c r="AA50" s="175"/>
    </row>
    <row r="51" spans="1:27">
      <c r="A51" s="44" t="s">
        <v>6</v>
      </c>
      <c r="B51" s="45">
        <v>18.021026255675061</v>
      </c>
      <c r="C51" s="46">
        <v>17.359219109142639</v>
      </c>
      <c r="D51" s="46">
        <v>17.741225030152609</v>
      </c>
      <c r="E51" s="46">
        <v>16.730717828698115</v>
      </c>
      <c r="F51" s="46">
        <v>15.994736511913807</v>
      </c>
      <c r="G51" s="46">
        <v>15.736125154649914</v>
      </c>
      <c r="H51" s="46">
        <v>20.11282426500772</v>
      </c>
      <c r="I51" s="46">
        <v>15.015438752176033</v>
      </c>
      <c r="J51" s="46">
        <v>14.605835703544892</v>
      </c>
      <c r="K51" s="46">
        <v>14.642918571793631</v>
      </c>
      <c r="L51" s="46">
        <v>14.856964538276088</v>
      </c>
      <c r="M51" s="46">
        <v>14.475115133338415</v>
      </c>
      <c r="N51" s="46">
        <v>14.402203941806956</v>
      </c>
      <c r="O51" s="46">
        <v>14.406379193090052</v>
      </c>
      <c r="P51" s="46">
        <f t="shared" si="70"/>
        <v>14.410554444373147</v>
      </c>
      <c r="Q51" s="46">
        <f t="shared" si="71"/>
        <v>14.414729695656243</v>
      </c>
      <c r="R51" s="46">
        <f t="shared" si="72"/>
        <v>14.418904946939339</v>
      </c>
      <c r="S51" s="46">
        <f t="shared" si="73"/>
        <v>14.423080198222435</v>
      </c>
      <c r="T51" s="46">
        <f t="shared" si="74"/>
        <v>14.42725544950553</v>
      </c>
      <c r="U51" s="194">
        <f t="shared" si="61"/>
        <v>14.431430700788626</v>
      </c>
      <c r="V51" s="194">
        <f t="shared" si="62"/>
        <v>14.431430700788626</v>
      </c>
      <c r="W51" s="194">
        <f t="shared" si="62"/>
        <v>14.431430700788626</v>
      </c>
      <c r="X51" s="194">
        <f t="shared" si="62"/>
        <v>14.431430700788626</v>
      </c>
      <c r="Y51" s="194">
        <f t="shared" si="62"/>
        <v>14.431430700788626</v>
      </c>
      <c r="Z51" s="192"/>
      <c r="AA51" s="175"/>
    </row>
    <row r="52" spans="1:27">
      <c r="A52" s="42" t="s">
        <v>7</v>
      </c>
      <c r="B52" s="49">
        <f>B33/B13*100</f>
        <v>16.332378322013994</v>
      </c>
      <c r="C52" s="186">
        <f t="shared" ref="C52:P52" si="75">C33/C13*100</f>
        <v>16.266163733085058</v>
      </c>
      <c r="D52" s="186">
        <f t="shared" si="75"/>
        <v>16.111351662936872</v>
      </c>
      <c r="E52" s="186">
        <f t="shared" si="75"/>
        <v>16.118731403592307</v>
      </c>
      <c r="F52" s="186">
        <f t="shared" si="75"/>
        <v>16.059050215893809</v>
      </c>
      <c r="G52" s="186">
        <f t="shared" si="75"/>
        <v>15.97408662129047</v>
      </c>
      <c r="H52" s="186">
        <f t="shared" si="75"/>
        <v>16.038040475627675</v>
      </c>
      <c r="I52" s="186">
        <f t="shared" si="75"/>
        <v>15.996841722518729</v>
      </c>
      <c r="J52" s="186">
        <f t="shared" si="75"/>
        <v>16.12288815819538</v>
      </c>
      <c r="K52" s="186">
        <f t="shared" si="75"/>
        <v>16.117272521419558</v>
      </c>
      <c r="L52" s="186">
        <f t="shared" si="75"/>
        <v>16.397882120129122</v>
      </c>
      <c r="M52" s="186">
        <f t="shared" si="75"/>
        <v>16.279910258356868</v>
      </c>
      <c r="N52" s="186">
        <f t="shared" si="75"/>
        <v>16.168072238740034</v>
      </c>
      <c r="O52" s="186">
        <f t="shared" si="75"/>
        <v>16.317529278490163</v>
      </c>
      <c r="P52" s="186">
        <f t="shared" si="75"/>
        <v>16.305375543679872</v>
      </c>
      <c r="Q52" s="186">
        <f t="shared" ref="Q52:T52" si="76">Q33/Q13*100</f>
        <v>16.390117699066607</v>
      </c>
      <c r="R52" s="186">
        <f t="shared" si="76"/>
        <v>16.448021932079154</v>
      </c>
      <c r="S52" s="186">
        <f t="shared" si="76"/>
        <v>16.416568342960364</v>
      </c>
      <c r="T52" s="186">
        <f t="shared" si="76"/>
        <v>16.369075718702184</v>
      </c>
      <c r="U52" s="194">
        <f t="shared" si="61"/>
        <v>16.321583094444005</v>
      </c>
      <c r="V52" s="194">
        <f t="shared" si="62"/>
        <v>16.321583094444005</v>
      </c>
      <c r="W52" s="194">
        <f t="shared" si="62"/>
        <v>16.321583094444005</v>
      </c>
      <c r="X52" s="194">
        <f t="shared" si="62"/>
        <v>16.321583094444005</v>
      </c>
      <c r="Y52" s="194">
        <f t="shared" si="62"/>
        <v>16.321583094444005</v>
      </c>
      <c r="Z52" s="192"/>
      <c r="AA52" s="175"/>
    </row>
    <row r="53" spans="1:27">
      <c r="A53" s="43" t="s">
        <v>8</v>
      </c>
      <c r="B53" s="45">
        <v>16.221638337702217</v>
      </c>
      <c r="C53" s="46">
        <v>15.994350895442441</v>
      </c>
      <c r="D53" s="46">
        <v>16.018920192772622</v>
      </c>
      <c r="E53" s="46">
        <v>15.95265306467798</v>
      </c>
      <c r="F53" s="46">
        <v>15.886446309168086</v>
      </c>
      <c r="G53" s="46">
        <v>15.907644363038081</v>
      </c>
      <c r="H53" s="46">
        <v>16.830560217380356</v>
      </c>
      <c r="I53" s="46">
        <v>16.855167509338223</v>
      </c>
      <c r="J53" s="46">
        <v>16.986960353160484</v>
      </c>
      <c r="K53" s="46">
        <v>16.993237452780324</v>
      </c>
      <c r="L53" s="46">
        <v>16.901343225819275</v>
      </c>
      <c r="M53" s="46">
        <v>16.971881141033606</v>
      </c>
      <c r="N53" s="46">
        <v>17.017461053830267</v>
      </c>
      <c r="O53" s="46">
        <v>17.029913658685924</v>
      </c>
      <c r="P53" s="46">
        <f>O53+(O53-N53)</f>
        <v>17.042366263541581</v>
      </c>
      <c r="Q53" s="46">
        <f t="shared" ref="Q53" si="77">P53+(P53-O53)</f>
        <v>17.054818868397238</v>
      </c>
      <c r="R53" s="46">
        <f t="shared" ref="R53" si="78">Q53+(Q53-P53)</f>
        <v>17.067271473252895</v>
      </c>
      <c r="S53" s="46">
        <f t="shared" ref="S53" si="79">R53+(R53-Q53)</f>
        <v>17.079724078108551</v>
      </c>
      <c r="T53" s="46">
        <f t="shared" ref="T53" si="80">S53+(S53-R53)</f>
        <v>17.092176682964208</v>
      </c>
      <c r="U53" s="194">
        <f t="shared" si="61"/>
        <v>17.104629287819865</v>
      </c>
      <c r="V53" s="194">
        <f t="shared" si="62"/>
        <v>17.104629287819865</v>
      </c>
      <c r="W53" s="194">
        <f t="shared" si="62"/>
        <v>17.104629287819865</v>
      </c>
      <c r="X53" s="194">
        <f t="shared" si="62"/>
        <v>17.104629287819865</v>
      </c>
      <c r="Y53" s="194">
        <f t="shared" si="62"/>
        <v>17.104629287819865</v>
      </c>
      <c r="Z53" s="192"/>
      <c r="AA53" s="175"/>
    </row>
    <row r="54" spans="1:27">
      <c r="A54" s="43" t="s">
        <v>9</v>
      </c>
      <c r="B54" s="45">
        <v>23.298915716145348</v>
      </c>
      <c r="C54" s="46">
        <v>22.940361987658573</v>
      </c>
      <c r="D54" s="46">
        <v>22.505408413821069</v>
      </c>
      <c r="E54" s="46">
        <v>22.298198069022995</v>
      </c>
      <c r="F54" s="46">
        <v>21.94878675011271</v>
      </c>
      <c r="G54" s="46">
        <v>21.574755848773226</v>
      </c>
      <c r="H54" s="46">
        <v>21.251602756521976</v>
      </c>
      <c r="I54" s="46">
        <v>21.320844334825697</v>
      </c>
      <c r="J54" s="46">
        <v>21.449794927729112</v>
      </c>
      <c r="K54" s="46">
        <v>21.366280723176697</v>
      </c>
      <c r="L54" s="46">
        <v>21.492346887981416</v>
      </c>
      <c r="M54" s="46">
        <v>21.509593894127963</v>
      </c>
      <c r="N54" s="46">
        <v>21.616175231127357</v>
      </c>
      <c r="O54" s="46">
        <v>21.657882834503276</v>
      </c>
      <c r="P54" s="46">
        <f t="shared" ref="P54:P57" si="81">O54+(O54-N54)</f>
        <v>21.699590437879195</v>
      </c>
      <c r="Q54" s="46">
        <f t="shared" ref="Q54:Q57" si="82">P54+(P54-O54)</f>
        <v>21.741298041255114</v>
      </c>
      <c r="R54" s="46">
        <f t="shared" ref="R54:R57" si="83">Q54+(Q54-P54)</f>
        <v>21.783005644631032</v>
      </c>
      <c r="S54" s="46">
        <f t="shared" ref="S54:S57" si="84">R54+(R54-Q54)</f>
        <v>21.824713248006951</v>
      </c>
      <c r="T54" s="46">
        <f t="shared" ref="T54:T57" si="85">S54+(S54-R54)</f>
        <v>21.86642085138287</v>
      </c>
      <c r="U54" s="194">
        <f t="shared" si="61"/>
        <v>21.908128454758788</v>
      </c>
      <c r="V54" s="194">
        <f t="shared" si="62"/>
        <v>21.908128454758788</v>
      </c>
      <c r="W54" s="194">
        <f t="shared" si="62"/>
        <v>21.908128454758788</v>
      </c>
      <c r="X54" s="194">
        <f t="shared" si="62"/>
        <v>21.908128454758788</v>
      </c>
      <c r="Y54" s="194">
        <f t="shared" si="62"/>
        <v>21.908128454758788</v>
      </c>
      <c r="Z54" s="192"/>
      <c r="AA54" s="175"/>
    </row>
    <row r="55" spans="1:27">
      <c r="A55" s="43" t="s">
        <v>10</v>
      </c>
      <c r="B55" s="45">
        <v>13.96366999336583</v>
      </c>
      <c r="C55" s="46">
        <v>13.971525098825246</v>
      </c>
      <c r="D55" s="46">
        <v>13.909301706717011</v>
      </c>
      <c r="E55" s="46">
        <v>13.926272136340042</v>
      </c>
      <c r="F55" s="46">
        <v>14.054891981405232</v>
      </c>
      <c r="G55" s="46">
        <v>13.784242501565606</v>
      </c>
      <c r="H55" s="46">
        <v>13.469803844116612</v>
      </c>
      <c r="I55" s="46">
        <v>13.314981560134084</v>
      </c>
      <c r="J55" s="46">
        <v>13.415398999002409</v>
      </c>
      <c r="K55" s="46">
        <v>13.436770914754915</v>
      </c>
      <c r="L55" s="46">
        <v>14.055377460510101</v>
      </c>
      <c r="M55" s="46">
        <v>13.805498267458319</v>
      </c>
      <c r="N55" s="46">
        <v>13.791428331998443</v>
      </c>
      <c r="O55" s="46">
        <v>13.794007631768842</v>
      </c>
      <c r="P55" s="46">
        <f t="shared" si="81"/>
        <v>13.796586931539242</v>
      </c>
      <c r="Q55" s="46">
        <f t="shared" si="82"/>
        <v>13.799166231309641</v>
      </c>
      <c r="R55" s="46">
        <f t="shared" si="83"/>
        <v>13.801745531080041</v>
      </c>
      <c r="S55" s="46">
        <f t="shared" si="84"/>
        <v>13.80432483085044</v>
      </c>
      <c r="T55" s="46">
        <f t="shared" si="85"/>
        <v>13.80690413062084</v>
      </c>
      <c r="U55" s="194">
        <f t="shared" si="61"/>
        <v>13.809483430391239</v>
      </c>
      <c r="V55" s="194">
        <f t="shared" si="62"/>
        <v>13.809483430391239</v>
      </c>
      <c r="W55" s="194">
        <f t="shared" si="62"/>
        <v>13.809483430391239</v>
      </c>
      <c r="X55" s="194">
        <f t="shared" si="62"/>
        <v>13.809483430391239</v>
      </c>
      <c r="Y55" s="194">
        <f t="shared" si="62"/>
        <v>13.809483430391239</v>
      </c>
      <c r="Z55" s="192"/>
      <c r="AA55" s="175"/>
    </row>
    <row r="56" spans="1:27">
      <c r="A56" s="43" t="s">
        <v>11</v>
      </c>
      <c r="B56" s="45">
        <v>16.393127682742588</v>
      </c>
      <c r="C56" s="46">
        <v>16.38373416331515</v>
      </c>
      <c r="D56" s="46">
        <v>16.37237357809774</v>
      </c>
      <c r="E56" s="46">
        <v>16.373798743141759</v>
      </c>
      <c r="F56" s="46">
        <v>16.346473787300845</v>
      </c>
      <c r="G56" s="46">
        <v>16.329207295355932</v>
      </c>
      <c r="H56" s="46">
        <v>16.342478909775245</v>
      </c>
      <c r="I56" s="46">
        <v>16.334138374740981</v>
      </c>
      <c r="J56" s="46">
        <v>16.336224473785794</v>
      </c>
      <c r="K56" s="46">
        <v>16.339683662393629</v>
      </c>
      <c r="L56" s="46">
        <v>16.273577472725488</v>
      </c>
      <c r="M56" s="46">
        <v>16.286643012727431</v>
      </c>
      <c r="N56" s="46">
        <v>16.278713374167843</v>
      </c>
      <c r="O56" s="46">
        <v>16.2540204471664</v>
      </c>
      <c r="P56" s="46">
        <f t="shared" si="81"/>
        <v>16.229327520164958</v>
      </c>
      <c r="Q56" s="46">
        <f t="shared" si="82"/>
        <v>16.204634593163515</v>
      </c>
      <c r="R56" s="46">
        <f t="shared" si="83"/>
        <v>16.179941666162073</v>
      </c>
      <c r="S56" s="46">
        <f t="shared" si="84"/>
        <v>16.15524873916063</v>
      </c>
      <c r="T56" s="46">
        <f t="shared" si="85"/>
        <v>16.130555812159187</v>
      </c>
      <c r="U56" s="194">
        <f t="shared" si="61"/>
        <v>16.105862885157745</v>
      </c>
      <c r="V56" s="194">
        <f t="shared" si="62"/>
        <v>16.105862885157745</v>
      </c>
      <c r="W56" s="194">
        <f t="shared" si="62"/>
        <v>16.105862885157745</v>
      </c>
      <c r="X56" s="194">
        <f t="shared" si="62"/>
        <v>16.105862885157745</v>
      </c>
      <c r="Y56" s="194">
        <f t="shared" si="62"/>
        <v>16.105862885157745</v>
      </c>
      <c r="Z56" s="192"/>
      <c r="AA56" s="175"/>
    </row>
    <row r="57" spans="1:27">
      <c r="A57" s="44" t="s">
        <v>12</v>
      </c>
      <c r="B57" s="47">
        <v>13.657638702721981</v>
      </c>
      <c r="C57" s="48">
        <v>13.905927119607151</v>
      </c>
      <c r="D57" s="48">
        <v>13.463213711045732</v>
      </c>
      <c r="E57" s="48">
        <v>13.824963758222243</v>
      </c>
      <c r="F57" s="48">
        <v>13.458471855703719</v>
      </c>
      <c r="G57" s="48">
        <v>13.544797370282682</v>
      </c>
      <c r="H57" s="48">
        <v>13.799913170715916</v>
      </c>
      <c r="I57" s="48">
        <v>13.758766379982374</v>
      </c>
      <c r="J57" s="48">
        <v>13.682483003389892</v>
      </c>
      <c r="K57" s="48">
        <v>13.606767511955873</v>
      </c>
      <c r="L57" s="48">
        <v>13.632320532741046</v>
      </c>
      <c r="M57" s="48">
        <v>13.621477002832988</v>
      </c>
      <c r="N57" s="48">
        <v>13.646462172717289</v>
      </c>
      <c r="O57" s="48">
        <v>13.696980285372415</v>
      </c>
      <c r="P57" s="46">
        <f t="shared" si="81"/>
        <v>13.747498398027542</v>
      </c>
      <c r="Q57" s="46">
        <f t="shared" si="82"/>
        <v>13.798016510682668</v>
      </c>
      <c r="R57" s="46">
        <f t="shared" si="83"/>
        <v>13.848534623337795</v>
      </c>
      <c r="S57" s="46">
        <f t="shared" si="84"/>
        <v>13.899052735992921</v>
      </c>
      <c r="T57" s="46">
        <f t="shared" si="85"/>
        <v>13.949570848648047</v>
      </c>
      <c r="U57" s="194">
        <f t="shared" si="61"/>
        <v>14.000088961303174</v>
      </c>
      <c r="V57" s="194">
        <f t="shared" si="62"/>
        <v>14.000088961303174</v>
      </c>
      <c r="W57" s="194">
        <f t="shared" si="62"/>
        <v>14.000088961303174</v>
      </c>
      <c r="X57" s="194">
        <f t="shared" si="62"/>
        <v>14.000088961303174</v>
      </c>
      <c r="Y57" s="194">
        <f t="shared" si="62"/>
        <v>14.000088961303174</v>
      </c>
      <c r="Z57" s="192"/>
      <c r="AA57" s="175"/>
    </row>
    <row r="58" spans="1:27" hidden="1">
      <c r="A58" s="42" t="s">
        <v>13</v>
      </c>
      <c r="B58" s="49">
        <f t="shared" ref="B58:F59" si="86">B39/B19*100</f>
        <v>17.422019654707903</v>
      </c>
      <c r="C58" s="50">
        <f t="shared" si="86"/>
        <v>17.455574164916975</v>
      </c>
      <c r="D58" s="50">
        <f t="shared" si="86"/>
        <v>17.396415734964812</v>
      </c>
      <c r="E58" s="50">
        <f t="shared" si="86"/>
        <v>17.212519422510727</v>
      </c>
      <c r="F58" s="50">
        <f t="shared" si="86"/>
        <v>16.771342891032635</v>
      </c>
      <c r="G58" s="50">
        <f t="shared" ref="G58:N59" si="87">G39/G19*100</f>
        <v>16.571906785526132</v>
      </c>
      <c r="H58" s="50">
        <f t="shared" si="87"/>
        <v>16.643086243437597</v>
      </c>
      <c r="I58" s="50">
        <f t="shared" si="87"/>
        <v>16.444231417480594</v>
      </c>
      <c r="J58" s="50">
        <f t="shared" si="87"/>
        <v>16.711498898100132</v>
      </c>
      <c r="K58" s="50">
        <f t="shared" si="87"/>
        <v>16.694723363043217</v>
      </c>
      <c r="L58" s="50">
        <f t="shared" si="87"/>
        <v>16.518821409519152</v>
      </c>
      <c r="M58" s="50">
        <f t="shared" si="87"/>
        <v>16.263789699012854</v>
      </c>
      <c r="N58" s="50">
        <f t="shared" si="87"/>
        <v>16.143615794443129</v>
      </c>
      <c r="O58" s="134">
        <f t="shared" ref="O58:P59" si="88">O39/O19*100</f>
        <v>15.982365515216504</v>
      </c>
      <c r="P58" s="134">
        <f t="shared" si="88"/>
        <v>15.952799237020423</v>
      </c>
      <c r="Q58" s="134">
        <f t="shared" ref="Q58:T58" si="89">Q39/Q19*100</f>
        <v>15.734559670999523</v>
      </c>
      <c r="R58" s="134">
        <f t="shared" si="89"/>
        <v>15.355701053386792</v>
      </c>
      <c r="S58" s="134">
        <f t="shared" si="89"/>
        <v>15.474912329253765</v>
      </c>
      <c r="T58" s="134">
        <f t="shared" si="89"/>
        <v>15.421464676077342</v>
      </c>
      <c r="U58" s="194">
        <f t="shared" si="61"/>
        <v>15.368017022900919</v>
      </c>
      <c r="V58" s="194">
        <f t="shared" si="62"/>
        <v>15.368017022900919</v>
      </c>
      <c r="W58" s="194">
        <f t="shared" si="62"/>
        <v>15.368017022900919</v>
      </c>
      <c r="X58" s="194">
        <f t="shared" si="62"/>
        <v>15.368017022900919</v>
      </c>
      <c r="Y58" s="194">
        <f t="shared" si="62"/>
        <v>15.368017022900919</v>
      </c>
      <c r="Z58" s="192"/>
      <c r="AA58" s="175"/>
    </row>
    <row r="59" spans="1:27" hidden="1">
      <c r="A59" s="43" t="s">
        <v>14</v>
      </c>
      <c r="B59" s="45" t="e">
        <f t="shared" si="86"/>
        <v>#DIV/0!</v>
      </c>
      <c r="C59" s="46" t="e">
        <f t="shared" si="86"/>
        <v>#DIV/0!</v>
      </c>
      <c r="D59" s="46" t="e">
        <f t="shared" si="86"/>
        <v>#DIV/0!</v>
      </c>
      <c r="E59" s="46" t="e">
        <f t="shared" si="86"/>
        <v>#DIV/0!</v>
      </c>
      <c r="F59" s="46" t="e">
        <f t="shared" si="86"/>
        <v>#DIV/0!</v>
      </c>
      <c r="G59" s="46" t="e">
        <f t="shared" si="87"/>
        <v>#DIV/0!</v>
      </c>
      <c r="H59" s="46" t="e">
        <f t="shared" si="87"/>
        <v>#DIV/0!</v>
      </c>
      <c r="I59" s="46" t="e">
        <f t="shared" si="87"/>
        <v>#DIV/0!</v>
      </c>
      <c r="J59" s="46" t="e">
        <f t="shared" si="87"/>
        <v>#DIV/0!</v>
      </c>
      <c r="K59" s="46" t="e">
        <f t="shared" si="87"/>
        <v>#DIV/0!</v>
      </c>
      <c r="L59" s="46" t="e">
        <f t="shared" si="87"/>
        <v>#DIV/0!</v>
      </c>
      <c r="M59" s="46" t="e">
        <f t="shared" si="87"/>
        <v>#DIV/0!</v>
      </c>
      <c r="N59" s="46" t="e">
        <f t="shared" si="87"/>
        <v>#DIV/0!</v>
      </c>
      <c r="O59" s="46" t="e">
        <f t="shared" si="88"/>
        <v>#DIV/0!</v>
      </c>
      <c r="P59" s="46" t="e">
        <f t="shared" si="88"/>
        <v>#DIV/0!</v>
      </c>
      <c r="Q59" s="46" t="e">
        <f t="shared" ref="Q59:T59" si="90">Q40/Q20*100</f>
        <v>#DIV/0!</v>
      </c>
      <c r="R59" s="46" t="e">
        <f t="shared" si="90"/>
        <v>#DIV/0!</v>
      </c>
      <c r="S59" s="46" t="e">
        <f t="shared" si="90"/>
        <v>#DIV/0!</v>
      </c>
      <c r="T59" s="46" t="e">
        <f t="shared" si="90"/>
        <v>#DIV/0!</v>
      </c>
      <c r="U59" s="194" t="e">
        <f t="shared" si="61"/>
        <v>#DIV/0!</v>
      </c>
      <c r="V59" s="194" t="e">
        <f t="shared" si="62"/>
        <v>#DIV/0!</v>
      </c>
      <c r="W59" s="194" t="e">
        <f t="shared" si="62"/>
        <v>#DIV/0!</v>
      </c>
      <c r="X59" s="194" t="e">
        <f t="shared" si="62"/>
        <v>#DIV/0!</v>
      </c>
      <c r="Y59" s="194" t="e">
        <f t="shared" si="62"/>
        <v>#DIV/0!</v>
      </c>
      <c r="Z59" s="192"/>
      <c r="AA59" s="175"/>
    </row>
    <row r="60" spans="1:27" ht="13.5" thickBot="1">
      <c r="A60" s="71" t="str">
        <f>A41</f>
        <v>KZN - Annual Gross Operating Surplus</v>
      </c>
      <c r="B60" s="187">
        <f>B41/B21*100</f>
        <v>17.422019654707903</v>
      </c>
      <c r="C60" s="188">
        <f t="shared" ref="C60:P60" si="91">C41/C21*100</f>
        <v>17.455574164916975</v>
      </c>
      <c r="D60" s="188">
        <f t="shared" si="91"/>
        <v>17.396415734964812</v>
      </c>
      <c r="E60" s="188">
        <f t="shared" si="91"/>
        <v>17.212519422510727</v>
      </c>
      <c r="F60" s="188">
        <f t="shared" si="91"/>
        <v>16.771342891032635</v>
      </c>
      <c r="G60" s="188">
        <f t="shared" si="91"/>
        <v>16.571906785526132</v>
      </c>
      <c r="H60" s="188">
        <f t="shared" si="91"/>
        <v>16.643086243437597</v>
      </c>
      <c r="I60" s="188">
        <f t="shared" si="91"/>
        <v>16.444231417480594</v>
      </c>
      <c r="J60" s="188">
        <f t="shared" si="91"/>
        <v>16.711498898100132</v>
      </c>
      <c r="K60" s="188">
        <f t="shared" si="91"/>
        <v>16.694723363043217</v>
      </c>
      <c r="L60" s="188">
        <f t="shared" si="91"/>
        <v>16.518821409519152</v>
      </c>
      <c r="M60" s="188">
        <f t="shared" si="91"/>
        <v>16.263789699012854</v>
      </c>
      <c r="N60" s="188">
        <f t="shared" si="91"/>
        <v>16.143615794443129</v>
      </c>
      <c r="O60" s="188">
        <f t="shared" si="91"/>
        <v>15.982365515216504</v>
      </c>
      <c r="P60" s="188">
        <f t="shared" si="91"/>
        <v>15.952890421292951</v>
      </c>
      <c r="Q60" s="188">
        <f t="shared" ref="Q60:T60" si="92">Q41/Q21*100</f>
        <v>15.734724912295869</v>
      </c>
      <c r="R60" s="188">
        <f t="shared" si="92"/>
        <v>15.355931745156411</v>
      </c>
      <c r="S60" s="188">
        <f t="shared" si="92"/>
        <v>15.475204586055991</v>
      </c>
      <c r="T60" s="188">
        <f t="shared" si="92"/>
        <v>15.421739877592113</v>
      </c>
      <c r="U60" s="194">
        <f t="shared" si="61"/>
        <v>15.368275169128236</v>
      </c>
      <c r="V60" s="194">
        <f t="shared" si="62"/>
        <v>15.368275169128236</v>
      </c>
      <c r="W60" s="194">
        <f t="shared" si="62"/>
        <v>15.368275169128236</v>
      </c>
      <c r="X60" s="194">
        <f t="shared" si="62"/>
        <v>15.368275169128236</v>
      </c>
      <c r="Y60" s="194">
        <f t="shared" si="62"/>
        <v>15.368275169128236</v>
      </c>
      <c r="Z60" s="192"/>
      <c r="AA60" s="175"/>
    </row>
    <row r="61" spans="1:27">
      <c r="U61" s="192"/>
      <c r="V61" s="192"/>
      <c r="W61" s="192"/>
      <c r="X61" s="192"/>
      <c r="Y61" s="192"/>
      <c r="Z61" s="192"/>
      <c r="AA61" s="175"/>
    </row>
    <row r="62" spans="1:27" ht="18">
      <c r="A62" s="204" t="s">
        <v>180</v>
      </c>
      <c r="B62" s="204"/>
      <c r="C62" s="204"/>
      <c r="D62" s="204"/>
      <c r="E62" s="204"/>
      <c r="F62" s="204"/>
      <c r="G62" s="205"/>
      <c r="H62" s="205"/>
      <c r="I62" s="205"/>
      <c r="J62" s="205"/>
      <c r="K62" s="205"/>
      <c r="L62" s="205"/>
      <c r="M62" s="205"/>
      <c r="N62" s="205"/>
      <c r="O62" s="206"/>
      <c r="P62" s="206"/>
      <c r="U62" s="192"/>
      <c r="V62" s="192"/>
      <c r="W62" s="192"/>
      <c r="X62" s="192"/>
      <c r="Y62" s="192"/>
      <c r="Z62" s="192"/>
      <c r="AA62" s="175"/>
    </row>
    <row r="63" spans="1:27">
      <c r="A63" s="1" t="s">
        <v>27</v>
      </c>
      <c r="B63" s="1"/>
      <c r="C63" s="1"/>
      <c r="D63" s="1"/>
      <c r="E63" s="1"/>
      <c r="F63" s="1"/>
      <c r="O63" s="7"/>
      <c r="U63" s="192"/>
      <c r="V63" s="192"/>
      <c r="W63" s="192"/>
      <c r="X63" s="192"/>
      <c r="Y63" s="192"/>
      <c r="Z63" s="192"/>
    </row>
    <row r="64" spans="1:27" ht="13.5" thickBot="1">
      <c r="A64" s="25" t="s">
        <v>23</v>
      </c>
      <c r="B64" s="19"/>
      <c r="C64" s="19" t="s">
        <v>104</v>
      </c>
      <c r="D64" s="19" t="s">
        <v>105</v>
      </c>
      <c r="E64" s="19" t="s">
        <v>106</v>
      </c>
      <c r="F64" s="19" t="s">
        <v>107</v>
      </c>
      <c r="G64" s="19" t="s">
        <v>15</v>
      </c>
      <c r="H64" s="19" t="s">
        <v>16</v>
      </c>
      <c r="I64" s="19" t="s">
        <v>17</v>
      </c>
      <c r="J64" s="20">
        <v>2003</v>
      </c>
      <c r="K64" s="20">
        <v>2004</v>
      </c>
      <c r="L64" s="20">
        <v>2005</v>
      </c>
      <c r="M64" s="20">
        <v>2006</v>
      </c>
      <c r="N64" s="20">
        <v>2007</v>
      </c>
      <c r="O64" s="20">
        <v>2008</v>
      </c>
      <c r="P64" s="20">
        <v>2009</v>
      </c>
      <c r="Q64" s="20">
        <v>2010</v>
      </c>
      <c r="R64" s="26">
        <f>R44</f>
        <v>2011</v>
      </c>
      <c r="S64" s="26">
        <f t="shared" ref="S64:T64" si="93">S44</f>
        <v>2012</v>
      </c>
      <c r="T64" s="26">
        <f t="shared" si="93"/>
        <v>2013</v>
      </c>
      <c r="U64" s="192"/>
      <c r="V64" s="192"/>
      <c r="W64" s="192"/>
      <c r="X64" s="192"/>
      <c r="Y64" s="192"/>
      <c r="Z64" s="192"/>
    </row>
    <row r="65" spans="1:20" ht="13.5" thickTop="1">
      <c r="A65" s="2" t="s">
        <v>0</v>
      </c>
      <c r="B65" s="61"/>
      <c r="C65" s="61">
        <f t="shared" ref="C65:G80" si="94">(C6-B6)/B6*100</f>
        <v>21.587681819019878</v>
      </c>
      <c r="D65" s="61">
        <f t="shared" si="94"/>
        <v>1.6496075705881446</v>
      </c>
      <c r="E65" s="61">
        <f t="shared" si="94"/>
        <v>9.1271984408387663</v>
      </c>
      <c r="F65" s="61">
        <f t="shared" si="94"/>
        <v>10.171151991372788</v>
      </c>
      <c r="G65" s="61">
        <f t="shared" si="94"/>
        <v>22.183415746034065</v>
      </c>
      <c r="H65" s="61">
        <f>(H6-G6)/G6*100</f>
        <v>28.899186086747203</v>
      </c>
      <c r="I65" s="61">
        <f t="shared" ref="I65:O65" si="95">(I6-H6)/H6*100</f>
        <v>28.248500198417346</v>
      </c>
      <c r="J65" s="61">
        <f t="shared" si="95"/>
        <v>-12.671236772592112</v>
      </c>
      <c r="K65" s="61">
        <f t="shared" si="95"/>
        <v>4.0451501967016679</v>
      </c>
      <c r="L65" s="61">
        <f t="shared" si="95"/>
        <v>13.149028499598733</v>
      </c>
      <c r="M65" s="61">
        <f t="shared" si="95"/>
        <v>28.888414315685107</v>
      </c>
      <c r="N65" s="61">
        <f t="shared" si="95"/>
        <v>19.449284046939795</v>
      </c>
      <c r="O65" s="61">
        <f t="shared" si="95"/>
        <v>23.68857657380012</v>
      </c>
      <c r="P65" s="61">
        <f t="shared" ref="P65:P80" si="96">(P6-O6)/O6*100</f>
        <v>-1.9855005783428932</v>
      </c>
      <c r="Q65" s="61">
        <f t="shared" ref="Q65:Q80" si="97">(Q6-P6)/P6*100</f>
        <v>12.443626529310048</v>
      </c>
      <c r="R65" s="61">
        <f t="shared" ref="R65:R80" si="98">(R6-Q6)/Q6*100</f>
        <v>19.605343390942405</v>
      </c>
      <c r="S65" s="61">
        <f t="shared" ref="S65:S80" si="99">(S6-R6)/R6*100</f>
        <v>-4.31390142349154</v>
      </c>
      <c r="T65" s="61">
        <f t="shared" ref="T65:T80" si="100">(T6-S6)/S6*100</f>
        <v>-4.1864909135214554E-2</v>
      </c>
    </row>
    <row r="66" spans="1:20">
      <c r="A66" s="3" t="s">
        <v>1</v>
      </c>
      <c r="B66" s="63"/>
      <c r="C66" s="63">
        <f t="shared" si="94"/>
        <v>30.224185792891507</v>
      </c>
      <c r="D66" s="63">
        <f t="shared" si="94"/>
        <v>5.4857347462183608</v>
      </c>
      <c r="E66" s="63">
        <f t="shared" si="94"/>
        <v>-3.470444917703154</v>
      </c>
      <c r="F66" s="63">
        <f t="shared" si="94"/>
        <v>1.4468711484430261</v>
      </c>
      <c r="G66" s="63">
        <f t="shared" si="94"/>
        <v>3.8842889551688708</v>
      </c>
      <c r="H66" s="63">
        <f t="shared" ref="H66:O80" si="101">(H7-G7)/G7*100</f>
        <v>25.31980933377675</v>
      </c>
      <c r="I66" s="63">
        <f t="shared" si="101"/>
        <v>31.047491839966025</v>
      </c>
      <c r="J66" s="63">
        <f t="shared" si="101"/>
        <v>-11.612178156671755</v>
      </c>
      <c r="K66" s="63">
        <f t="shared" si="101"/>
        <v>1.4818972561417922</v>
      </c>
      <c r="L66" s="63">
        <f t="shared" si="101"/>
        <v>-4.9609632207694476</v>
      </c>
      <c r="M66" s="63">
        <f t="shared" si="101"/>
        <v>28.710558612771685</v>
      </c>
      <c r="N66" s="63">
        <f t="shared" si="101"/>
        <v>20.517670942142662</v>
      </c>
      <c r="O66" s="63">
        <f t="shared" si="101"/>
        <v>12.316118576368948</v>
      </c>
      <c r="P66" s="63">
        <f t="shared" si="96"/>
        <v>3.7917028918489191</v>
      </c>
      <c r="Q66" s="63">
        <f t="shared" si="97"/>
        <v>-3.5625022988123334</v>
      </c>
      <c r="R66" s="63">
        <f t="shared" si="98"/>
        <v>2.6967101762236974</v>
      </c>
      <c r="S66" s="63">
        <f t="shared" si="99"/>
        <v>9.4818020753277157</v>
      </c>
      <c r="T66" s="63">
        <f t="shared" si="100"/>
        <v>-0.83960331666520904</v>
      </c>
    </row>
    <row r="67" spans="1:20">
      <c r="A67" s="4" t="s">
        <v>2</v>
      </c>
      <c r="B67" s="64"/>
      <c r="C67" s="64">
        <f t="shared" si="94"/>
        <v>14.779564318519567</v>
      </c>
      <c r="D67" s="64">
        <f t="shared" si="94"/>
        <v>-1.7813009678370038</v>
      </c>
      <c r="E67" s="64">
        <f t="shared" si="94"/>
        <v>21.227745594613463</v>
      </c>
      <c r="F67" s="64">
        <f t="shared" si="94"/>
        <v>16.843882912184142</v>
      </c>
      <c r="G67" s="64">
        <f t="shared" si="94"/>
        <v>34.335115128434524</v>
      </c>
      <c r="H67" s="64">
        <f t="shared" si="101"/>
        <v>30.737308300980271</v>
      </c>
      <c r="I67" s="64">
        <f t="shared" si="101"/>
        <v>26.870692019977277</v>
      </c>
      <c r="J67" s="64">
        <f t="shared" si="101"/>
        <v>-13.209722949145855</v>
      </c>
      <c r="K67" s="64">
        <f t="shared" si="101"/>
        <v>5.3724449646674639</v>
      </c>
      <c r="L67" s="64">
        <f t="shared" si="101"/>
        <v>22.180441252078094</v>
      </c>
      <c r="M67" s="64">
        <f t="shared" si="101"/>
        <v>28.957407401719443</v>
      </c>
      <c r="N67" s="64">
        <f t="shared" si="101"/>
        <v>19.035632921718552</v>
      </c>
      <c r="O67" s="64">
        <f>(O8-N8)/N8*100</f>
        <v>28.146511697240967</v>
      </c>
      <c r="P67" s="64">
        <f t="shared" si="96"/>
        <v>-3.9703719317968948</v>
      </c>
      <c r="Q67" s="64">
        <f t="shared" si="97"/>
        <v>18.387347306878425</v>
      </c>
      <c r="R67" s="64">
        <f t="shared" si="98"/>
        <v>24.7200560222389</v>
      </c>
      <c r="S67" s="64">
        <f t="shared" si="99"/>
        <v>-7.7500886621033214</v>
      </c>
      <c r="T67" s="64">
        <f t="shared" si="100"/>
        <v>0.19394901782222362</v>
      </c>
    </row>
    <row r="68" spans="1:20">
      <c r="A68" s="2" t="s">
        <v>3</v>
      </c>
      <c r="B68" s="62"/>
      <c r="C68" s="62">
        <f t="shared" si="94"/>
        <v>8.7357738873382562</v>
      </c>
      <c r="D68" s="62">
        <f t="shared" si="94"/>
        <v>12.350094623702692</v>
      </c>
      <c r="E68" s="62">
        <f t="shared" si="94"/>
        <v>-2.2621126807450898</v>
      </c>
      <c r="F68" s="62">
        <f t="shared" si="94"/>
        <v>3.112116631790891</v>
      </c>
      <c r="G68" s="62">
        <f t="shared" si="94"/>
        <v>20.034874012207968</v>
      </c>
      <c r="H68" s="62">
        <f t="shared" si="101"/>
        <v>13.428859223545514</v>
      </c>
      <c r="I68" s="62">
        <f t="shared" si="101"/>
        <v>17.289129121003839</v>
      </c>
      <c r="J68" s="62">
        <f t="shared" si="101"/>
        <v>12.990514904532088</v>
      </c>
      <c r="K68" s="62">
        <f t="shared" si="101"/>
        <v>11.074613393580329</v>
      </c>
      <c r="L68" s="62">
        <f t="shared" si="101"/>
        <v>7.7346556372556314</v>
      </c>
      <c r="M68" s="62">
        <f t="shared" si="101"/>
        <v>5.755630672975629</v>
      </c>
      <c r="N68" s="62">
        <f t="shared" si="101"/>
        <v>9.0577634705100998</v>
      </c>
      <c r="O68" s="62">
        <f t="shared" si="101"/>
        <v>13.054987412395775</v>
      </c>
      <c r="P68" s="62">
        <f t="shared" si="96"/>
        <v>1.593257500841998</v>
      </c>
      <c r="Q68" s="62">
        <f t="shared" si="97"/>
        <v>-0.40961107531752244</v>
      </c>
      <c r="R68" s="62">
        <f t="shared" si="98"/>
        <v>-5.0909510595869039</v>
      </c>
      <c r="S68" s="62">
        <f t="shared" si="99"/>
        <v>-1.8872516006616384</v>
      </c>
      <c r="T68" s="62">
        <f t="shared" si="100"/>
        <v>-0.8043698839733523</v>
      </c>
    </row>
    <row r="69" spans="1:20">
      <c r="A69" s="3" t="s">
        <v>4</v>
      </c>
      <c r="B69" s="63"/>
      <c r="C69" s="63">
        <f t="shared" si="94"/>
        <v>8.9842956885031597</v>
      </c>
      <c r="D69" s="63">
        <f t="shared" si="94"/>
        <v>12.760385701339953</v>
      </c>
      <c r="E69" s="63">
        <f t="shared" si="94"/>
        <v>-3.8055236300919582</v>
      </c>
      <c r="F69" s="63">
        <f t="shared" si="94"/>
        <v>4.4359783094270906</v>
      </c>
      <c r="G69" s="63">
        <f t="shared" si="94"/>
        <v>24.05857904258961</v>
      </c>
      <c r="H69" s="63">
        <f t="shared" si="101"/>
        <v>15.852266202939116</v>
      </c>
      <c r="I69" s="63">
        <f t="shared" si="101"/>
        <v>18.82196975710881</v>
      </c>
      <c r="J69" s="63">
        <f t="shared" si="101"/>
        <v>13.298401836289631</v>
      </c>
      <c r="K69" s="63">
        <f t="shared" si="101"/>
        <v>10.70212222885837</v>
      </c>
      <c r="L69" s="63">
        <f t="shared" si="101"/>
        <v>5.2838877872017171</v>
      </c>
      <c r="M69" s="63">
        <f t="shared" si="101"/>
        <v>1.8183933899206657</v>
      </c>
      <c r="N69" s="63">
        <f t="shared" si="101"/>
        <v>7.7764148606239756</v>
      </c>
      <c r="O69" s="63">
        <f t="shared" si="101"/>
        <v>9.8534755518484829</v>
      </c>
      <c r="P69" s="63">
        <f t="shared" si="96"/>
        <v>-11.201438481853778</v>
      </c>
      <c r="Q69" s="63">
        <f t="shared" si="97"/>
        <v>-3.3007115989432019</v>
      </c>
      <c r="R69" s="63">
        <f t="shared" si="98"/>
        <v>-16.121816136624982</v>
      </c>
      <c r="S69" s="63">
        <f t="shared" si="99"/>
        <v>-13.159786542305159</v>
      </c>
      <c r="T69" s="63">
        <f t="shared" si="100"/>
        <v>-11.253323792963158</v>
      </c>
    </row>
    <row r="70" spans="1:20">
      <c r="A70" s="3" t="s">
        <v>5</v>
      </c>
      <c r="B70" s="63"/>
      <c r="C70" s="63">
        <f t="shared" si="94"/>
        <v>0.31014468337725459</v>
      </c>
      <c r="D70" s="63">
        <f t="shared" si="94"/>
        <v>6.0959019690798337</v>
      </c>
      <c r="E70" s="63">
        <f t="shared" si="94"/>
        <v>3.549441694312458</v>
      </c>
      <c r="F70" s="63">
        <f t="shared" si="94"/>
        <v>-2.1613318871069866</v>
      </c>
      <c r="G70" s="63">
        <f t="shared" si="94"/>
        <v>8.7946428571428577</v>
      </c>
      <c r="H70" s="63">
        <f t="shared" si="101"/>
        <v>1.3192449733278595</v>
      </c>
      <c r="I70" s="63">
        <f t="shared" si="101"/>
        <v>12.198529858453307</v>
      </c>
      <c r="J70" s="63">
        <f t="shared" si="101"/>
        <v>13.278707263221861</v>
      </c>
      <c r="K70" s="63">
        <f t="shared" si="101"/>
        <v>0.77379403376652733</v>
      </c>
      <c r="L70" s="63">
        <f t="shared" si="101"/>
        <v>9.1910408432147559</v>
      </c>
      <c r="M70" s="63">
        <f t="shared" si="101"/>
        <v>12.39442058014383</v>
      </c>
      <c r="N70" s="63">
        <f t="shared" si="101"/>
        <v>14.213939107656632</v>
      </c>
      <c r="O70" s="63">
        <f t="shared" si="101"/>
        <v>5.8841222694288824</v>
      </c>
      <c r="P70" s="63">
        <f t="shared" si="96"/>
        <v>44.464171578723096</v>
      </c>
      <c r="Q70" s="63">
        <f t="shared" si="97"/>
        <v>1.8479500540753115</v>
      </c>
      <c r="R70" s="63">
        <f t="shared" si="98"/>
        <v>18.622537215385154</v>
      </c>
      <c r="S70" s="63">
        <f t="shared" si="99"/>
        <v>17.861310885626086</v>
      </c>
      <c r="T70" s="63">
        <f t="shared" si="100"/>
        <v>9.065246629758219</v>
      </c>
    </row>
    <row r="71" spans="1:20">
      <c r="A71" s="4" t="s">
        <v>6</v>
      </c>
      <c r="B71" s="64"/>
      <c r="C71" s="64">
        <f t="shared" si="94"/>
        <v>27.785021101432694</v>
      </c>
      <c r="D71" s="64">
        <f t="shared" si="94"/>
        <v>21.354615494333487</v>
      </c>
      <c r="E71" s="64">
        <f t="shared" si="94"/>
        <v>1.260691680647597E-2</v>
      </c>
      <c r="F71" s="64">
        <f t="shared" si="94"/>
        <v>2.4054526473682869</v>
      </c>
      <c r="G71" s="64">
        <f t="shared" si="94"/>
        <v>7.6369307225407344</v>
      </c>
      <c r="H71" s="64">
        <f t="shared" si="101"/>
        <v>12.540606598679</v>
      </c>
      <c r="I71" s="64">
        <f t="shared" si="101"/>
        <v>10.905769230769238</v>
      </c>
      <c r="J71" s="64">
        <f t="shared" si="101"/>
        <v>9.421450025913261</v>
      </c>
      <c r="K71" s="64">
        <f t="shared" si="101"/>
        <v>32.042997499735897</v>
      </c>
      <c r="L71" s="64">
        <f t="shared" si="101"/>
        <v>27.365403206987377</v>
      </c>
      <c r="M71" s="64">
        <f t="shared" si="101"/>
        <v>27.07180585146758</v>
      </c>
      <c r="N71" s="64">
        <f t="shared" si="101"/>
        <v>11.547515077612628</v>
      </c>
      <c r="O71" s="64">
        <f t="shared" si="101"/>
        <v>38.050166392822945</v>
      </c>
      <c r="P71" s="64">
        <f t="shared" si="96"/>
        <v>26.384063143048841</v>
      </c>
      <c r="Q71" s="64">
        <f t="shared" si="97"/>
        <v>6.7098589378917826</v>
      </c>
      <c r="R71" s="64">
        <f t="shared" si="98"/>
        <v>6.7558818208651186</v>
      </c>
      <c r="S71" s="64">
        <f t="shared" si="99"/>
        <v>5.2379837528893187</v>
      </c>
      <c r="T71" s="64">
        <f t="shared" si="100"/>
        <v>8.3463311264451914</v>
      </c>
    </row>
    <row r="72" spans="1:20">
      <c r="A72" s="2" t="s">
        <v>7</v>
      </c>
      <c r="B72" s="62"/>
      <c r="C72" s="62">
        <f t="shared" si="94"/>
        <v>15.073790812399967</v>
      </c>
      <c r="D72" s="62">
        <f t="shared" si="94"/>
        <v>13.534924033093027</v>
      </c>
      <c r="E72" s="62">
        <f t="shared" si="94"/>
        <v>8.1592741723743014</v>
      </c>
      <c r="F72" s="62">
        <f t="shared" si="94"/>
        <v>14.013253843822593</v>
      </c>
      <c r="G72" s="62">
        <f t="shared" si="94"/>
        <v>16.924060532780587</v>
      </c>
      <c r="H72" s="62">
        <f t="shared" si="101"/>
        <v>11.750433801848239</v>
      </c>
      <c r="I72" s="62">
        <f t="shared" si="101"/>
        <v>16.459981881802811</v>
      </c>
      <c r="J72" s="62">
        <f t="shared" si="101"/>
        <v>10.515747892461281</v>
      </c>
      <c r="K72" s="62">
        <f t="shared" si="101"/>
        <v>10.810031224179557</v>
      </c>
      <c r="L72" s="62">
        <f t="shared" si="101"/>
        <v>11.614125619711293</v>
      </c>
      <c r="M72" s="62">
        <f t="shared" si="101"/>
        <v>13.000244183200108</v>
      </c>
      <c r="N72" s="62">
        <f t="shared" si="101"/>
        <v>15.353131931338115</v>
      </c>
      <c r="O72" s="62">
        <f t="shared" si="101"/>
        <v>11.750073098853724</v>
      </c>
      <c r="P72" s="62">
        <f t="shared" si="96"/>
        <v>9.5837854927597697</v>
      </c>
      <c r="Q72" s="62">
        <f t="shared" si="97"/>
        <v>13.533565542442672</v>
      </c>
      <c r="R72" s="62">
        <f t="shared" si="98"/>
        <v>8.2568852147376131</v>
      </c>
      <c r="S72" s="62">
        <f t="shared" si="99"/>
        <v>9.667380221030438</v>
      </c>
      <c r="T72" s="62">
        <f t="shared" si="100"/>
        <v>9.2926236716815005</v>
      </c>
    </row>
    <row r="73" spans="1:20">
      <c r="A73" s="3" t="s">
        <v>8</v>
      </c>
      <c r="B73" s="63"/>
      <c r="C73" s="63">
        <f t="shared" si="94"/>
        <v>12.686507186714419</v>
      </c>
      <c r="D73" s="63">
        <f t="shared" si="94"/>
        <v>6.5289398749904848</v>
      </c>
      <c r="E73" s="63">
        <f t="shared" si="94"/>
        <v>2.6380413837139143</v>
      </c>
      <c r="F73" s="63">
        <f t="shared" si="94"/>
        <v>8.5855806274078095</v>
      </c>
      <c r="G73" s="63">
        <f t="shared" si="94"/>
        <v>25.556038914003011</v>
      </c>
      <c r="H73" s="63">
        <f t="shared" si="101"/>
        <v>11.745319906810806</v>
      </c>
      <c r="I73" s="63">
        <f t="shared" si="101"/>
        <v>11.496182759528468</v>
      </c>
      <c r="J73" s="63">
        <f t="shared" si="101"/>
        <v>11.048030810237911</v>
      </c>
      <c r="K73" s="63">
        <f t="shared" si="101"/>
        <v>10.628325190652129</v>
      </c>
      <c r="L73" s="63">
        <f t="shared" si="101"/>
        <v>11.220401817746961</v>
      </c>
      <c r="M73" s="63">
        <f t="shared" si="101"/>
        <v>10.428771115983819</v>
      </c>
      <c r="N73" s="63">
        <f t="shared" si="101"/>
        <v>13.21365573084972</v>
      </c>
      <c r="O73" s="63">
        <f t="shared" si="101"/>
        <v>15.733784962618483</v>
      </c>
      <c r="P73" s="63">
        <f t="shared" si="96"/>
        <v>12.692197524465026</v>
      </c>
      <c r="Q73" s="63">
        <f t="shared" si="97"/>
        <v>27.966183126041926</v>
      </c>
      <c r="R73" s="63">
        <f t="shared" si="98"/>
        <v>12.376289806973467</v>
      </c>
      <c r="S73" s="63">
        <f t="shared" si="99"/>
        <v>14.948386929831361</v>
      </c>
      <c r="T73" s="63">
        <f t="shared" si="100"/>
        <v>12.489480827902023</v>
      </c>
    </row>
    <row r="74" spans="1:20">
      <c r="A74" s="3" t="s">
        <v>9</v>
      </c>
      <c r="B74" s="63"/>
      <c r="C74" s="63">
        <f t="shared" si="94"/>
        <v>18.99947310902062</v>
      </c>
      <c r="D74" s="63">
        <f t="shared" si="94"/>
        <v>14.518206312286589</v>
      </c>
      <c r="E74" s="63">
        <f t="shared" si="94"/>
        <v>11.686101146753535</v>
      </c>
      <c r="F74" s="63">
        <f t="shared" si="94"/>
        <v>15.037141314067673</v>
      </c>
      <c r="G74" s="63">
        <f t="shared" si="94"/>
        <v>21.207153540468898</v>
      </c>
      <c r="H74" s="63">
        <f t="shared" si="101"/>
        <v>12.765606182149918</v>
      </c>
      <c r="I74" s="63">
        <f t="shared" si="101"/>
        <v>18.874408984006198</v>
      </c>
      <c r="J74" s="63">
        <f t="shared" si="101"/>
        <v>11.882190214834059</v>
      </c>
      <c r="K74" s="63">
        <f t="shared" si="101"/>
        <v>11.131151219553507</v>
      </c>
      <c r="L74" s="63">
        <f t="shared" si="101"/>
        <v>12.968155519320545</v>
      </c>
      <c r="M74" s="63">
        <f t="shared" si="101"/>
        <v>12.093483368368988</v>
      </c>
      <c r="N74" s="63">
        <f t="shared" si="101"/>
        <v>6.7924585067442269</v>
      </c>
      <c r="O74" s="63">
        <f t="shared" si="101"/>
        <v>20.573200197956385</v>
      </c>
      <c r="P74" s="63">
        <f t="shared" si="96"/>
        <v>5.0641253851070722</v>
      </c>
      <c r="Q74" s="63">
        <f t="shared" si="97"/>
        <v>11.047651099995729</v>
      </c>
      <c r="R74" s="63">
        <f t="shared" si="98"/>
        <v>9.7119032408108321</v>
      </c>
      <c r="S74" s="63">
        <f t="shared" si="99"/>
        <v>3.3405198502738558</v>
      </c>
      <c r="T74" s="63">
        <f t="shared" si="100"/>
        <v>3.0737651733949169</v>
      </c>
    </row>
    <row r="75" spans="1:20">
      <c r="A75" s="3" t="s">
        <v>10</v>
      </c>
      <c r="B75" s="63"/>
      <c r="C75" s="63">
        <f t="shared" si="94"/>
        <v>15.586928342661322</v>
      </c>
      <c r="D75" s="63">
        <f t="shared" si="94"/>
        <v>18.17965196459307</v>
      </c>
      <c r="E75" s="63">
        <f t="shared" si="94"/>
        <v>8.1880695531705836</v>
      </c>
      <c r="F75" s="63">
        <f t="shared" si="94"/>
        <v>16.623873710262046</v>
      </c>
      <c r="G75" s="63">
        <f t="shared" si="94"/>
        <v>10.579436522306921</v>
      </c>
      <c r="H75" s="63">
        <f t="shared" si="101"/>
        <v>11.727606113109616</v>
      </c>
      <c r="I75" s="63">
        <f t="shared" si="101"/>
        <v>17.190306064794285</v>
      </c>
      <c r="J75" s="63">
        <f t="shared" si="101"/>
        <v>9.4491120920300062</v>
      </c>
      <c r="K75" s="63">
        <f t="shared" si="101"/>
        <v>11.374807784710752</v>
      </c>
      <c r="L75" s="63">
        <f t="shared" si="101"/>
        <v>11.092423577690404</v>
      </c>
      <c r="M75" s="63">
        <f t="shared" si="101"/>
        <v>15.376508878267673</v>
      </c>
      <c r="N75" s="63">
        <f t="shared" si="101"/>
        <v>21.404167825820274</v>
      </c>
      <c r="O75" s="63">
        <f t="shared" si="101"/>
        <v>5.9549973348678877</v>
      </c>
      <c r="P75" s="63">
        <f t="shared" si="96"/>
        <v>8.3203672552802903</v>
      </c>
      <c r="Q75" s="63">
        <f t="shared" si="97"/>
        <v>7.0501511661007683</v>
      </c>
      <c r="R75" s="63">
        <f t="shared" si="98"/>
        <v>5.9146840378471808</v>
      </c>
      <c r="S75" s="63">
        <f t="shared" si="99"/>
        <v>9.2653668874407806</v>
      </c>
      <c r="T75" s="63">
        <f t="shared" si="100"/>
        <v>10.699193037826738</v>
      </c>
    </row>
    <row r="76" spans="1:20">
      <c r="A76" s="3" t="s">
        <v>11</v>
      </c>
      <c r="B76" s="63"/>
      <c r="C76" s="63">
        <f t="shared" si="94"/>
        <v>14.234734691950745</v>
      </c>
      <c r="D76" s="63">
        <f t="shared" si="94"/>
        <v>9.6476042517118898</v>
      </c>
      <c r="E76" s="63">
        <f t="shared" si="94"/>
        <v>14.348285565133246</v>
      </c>
      <c r="F76" s="63">
        <f t="shared" si="94"/>
        <v>14.733654017459468</v>
      </c>
      <c r="G76" s="63">
        <f t="shared" si="94"/>
        <v>20.953416149068318</v>
      </c>
      <c r="H76" s="63">
        <f t="shared" si="101"/>
        <v>9.1868436593319185</v>
      </c>
      <c r="I76" s="63">
        <f t="shared" si="101"/>
        <v>24.753086419753085</v>
      </c>
      <c r="J76" s="63">
        <f t="shared" si="101"/>
        <v>14.792771141113539</v>
      </c>
      <c r="K76" s="63">
        <f t="shared" si="101"/>
        <v>12.360219379628571</v>
      </c>
      <c r="L76" s="63">
        <f t="shared" si="101"/>
        <v>13.293494821066487</v>
      </c>
      <c r="M76" s="63">
        <f t="shared" si="101"/>
        <v>10.743991840303361</v>
      </c>
      <c r="N76" s="63">
        <f t="shared" si="101"/>
        <v>10.753539542116334</v>
      </c>
      <c r="O76" s="63">
        <f t="shared" si="101"/>
        <v>6.9272216573682588</v>
      </c>
      <c r="P76" s="63">
        <f t="shared" si="96"/>
        <v>22.091644825218005</v>
      </c>
      <c r="Q76" s="63">
        <f t="shared" si="97"/>
        <v>15.723267020245171</v>
      </c>
      <c r="R76" s="63">
        <f t="shared" si="98"/>
        <v>1.6837306260726055</v>
      </c>
      <c r="S76" s="63">
        <f t="shared" si="99"/>
        <v>8.8354704530132437</v>
      </c>
      <c r="T76" s="63">
        <f t="shared" si="100"/>
        <v>4.8411393781714347</v>
      </c>
    </row>
    <row r="77" spans="1:20">
      <c r="A77" s="4" t="s">
        <v>12</v>
      </c>
      <c r="B77" s="64"/>
      <c r="C77" s="64">
        <f t="shared" si="94"/>
        <v>12.623860708488937</v>
      </c>
      <c r="D77" s="64">
        <f t="shared" si="94"/>
        <v>14.167800453514731</v>
      </c>
      <c r="E77" s="64">
        <f t="shared" si="94"/>
        <v>14.474369499395326</v>
      </c>
      <c r="F77" s="64">
        <f t="shared" si="94"/>
        <v>13.425354719309068</v>
      </c>
      <c r="G77" s="64">
        <f t="shared" si="94"/>
        <v>13.610714528519955</v>
      </c>
      <c r="H77" s="64">
        <f t="shared" si="101"/>
        <v>11.429597271258453</v>
      </c>
      <c r="I77" s="64">
        <f t="shared" si="101"/>
        <v>15.690886633370921</v>
      </c>
      <c r="J77" s="64">
        <f t="shared" si="101"/>
        <v>7.0770744749986179</v>
      </c>
      <c r="K77" s="64">
        <f t="shared" si="101"/>
        <v>5.2407293409746991</v>
      </c>
      <c r="L77" s="64">
        <f t="shared" si="101"/>
        <v>10.379258783257749</v>
      </c>
      <c r="M77" s="64">
        <f t="shared" si="101"/>
        <v>12.427227944469324</v>
      </c>
      <c r="N77" s="64">
        <f t="shared" si="101"/>
        <v>14.79121025028215</v>
      </c>
      <c r="O77" s="64">
        <f t="shared" si="101"/>
        <v>17.737551327280087</v>
      </c>
      <c r="P77" s="64">
        <f t="shared" si="96"/>
        <v>8.2449160035366926</v>
      </c>
      <c r="Q77" s="64">
        <f t="shared" si="97"/>
        <v>6.2328409683933472</v>
      </c>
      <c r="R77" s="64">
        <f t="shared" si="98"/>
        <v>8.2635625800939767</v>
      </c>
      <c r="S77" s="64">
        <f t="shared" si="99"/>
        <v>8.3331689321154485</v>
      </c>
      <c r="T77" s="64">
        <f t="shared" si="100"/>
        <v>8.0236009688052015</v>
      </c>
    </row>
    <row r="78" spans="1:20" hidden="1">
      <c r="A78" s="2" t="s">
        <v>13</v>
      </c>
      <c r="B78" s="62"/>
      <c r="C78" s="62">
        <f t="shared" si="94"/>
        <v>14.036794755090984</v>
      </c>
      <c r="D78" s="62">
        <f t="shared" si="94"/>
        <v>11.554750149011182</v>
      </c>
      <c r="E78" s="62">
        <f t="shared" si="94"/>
        <v>5.3090163295955755</v>
      </c>
      <c r="F78" s="62">
        <f t="shared" si="94"/>
        <v>10.625638546790265</v>
      </c>
      <c r="G78" s="62">
        <f t="shared" si="94"/>
        <v>18.375953598776764</v>
      </c>
      <c r="H78" s="62">
        <f t="shared" si="101"/>
        <v>14.473587180450256</v>
      </c>
      <c r="I78" s="62">
        <f t="shared" si="101"/>
        <v>18.448359250129535</v>
      </c>
      <c r="J78" s="62">
        <f t="shared" si="101"/>
        <v>7.3264410610426687</v>
      </c>
      <c r="K78" s="62">
        <f t="shared" si="101"/>
        <v>9.9770758838923541</v>
      </c>
      <c r="L78" s="62">
        <f t="shared" si="101"/>
        <v>10.79501911083144</v>
      </c>
      <c r="M78" s="62">
        <f t="shared" si="101"/>
        <v>13.206816531270821</v>
      </c>
      <c r="N78" s="62">
        <f t="shared" si="101"/>
        <v>14.460859752105765</v>
      </c>
      <c r="O78" s="62">
        <f t="shared" si="101"/>
        <v>13.870823092461807</v>
      </c>
      <c r="P78" s="62">
        <f t="shared" si="96"/>
        <v>5.8695714481862522</v>
      </c>
      <c r="Q78" s="62">
        <f t="shared" si="97"/>
        <v>10.364992944056132</v>
      </c>
      <c r="R78" s="62">
        <f t="shared" si="98"/>
        <v>7.4429074466512271</v>
      </c>
      <c r="S78" s="62">
        <f t="shared" si="99"/>
        <v>5.246147845198414</v>
      </c>
      <c r="T78" s="62">
        <f t="shared" si="100"/>
        <v>6.19738138757271</v>
      </c>
    </row>
    <row r="79" spans="1:20" hidden="1">
      <c r="A79" s="3" t="s">
        <v>14</v>
      </c>
      <c r="B79" s="63"/>
      <c r="C79" s="63" t="e">
        <f t="shared" si="94"/>
        <v>#DIV/0!</v>
      </c>
      <c r="D79" s="63" t="e">
        <f t="shared" si="94"/>
        <v>#DIV/0!</v>
      </c>
      <c r="E79" s="63" t="e">
        <f t="shared" si="94"/>
        <v>#DIV/0!</v>
      </c>
      <c r="F79" s="63" t="e">
        <f t="shared" si="94"/>
        <v>#DIV/0!</v>
      </c>
      <c r="G79" s="63" t="e">
        <f t="shared" si="94"/>
        <v>#DIV/0!</v>
      </c>
      <c r="H79" s="63" t="e">
        <f t="shared" si="101"/>
        <v>#DIV/0!</v>
      </c>
      <c r="I79" s="63" t="e">
        <f t="shared" si="101"/>
        <v>#DIV/0!</v>
      </c>
      <c r="J79" s="63" t="e">
        <f t="shared" si="101"/>
        <v>#DIV/0!</v>
      </c>
      <c r="K79" s="63" t="e">
        <f t="shared" si="101"/>
        <v>#DIV/0!</v>
      </c>
      <c r="L79" s="63" t="e">
        <f t="shared" si="101"/>
        <v>#DIV/0!</v>
      </c>
      <c r="M79" s="63" t="e">
        <f t="shared" si="101"/>
        <v>#DIV/0!</v>
      </c>
      <c r="N79" s="63" t="e">
        <f t="shared" si="101"/>
        <v>#DIV/0!</v>
      </c>
      <c r="O79" s="63" t="e">
        <f t="shared" si="101"/>
        <v>#DIV/0!</v>
      </c>
      <c r="P79" s="63" t="e">
        <f t="shared" si="96"/>
        <v>#DIV/0!</v>
      </c>
      <c r="Q79" s="63" t="e">
        <f t="shared" si="97"/>
        <v>#DIV/0!</v>
      </c>
      <c r="R79" s="63" t="e">
        <f t="shared" si="98"/>
        <v>#DIV/0!</v>
      </c>
      <c r="S79" s="63" t="e">
        <f t="shared" si="99"/>
        <v>#DIV/0!</v>
      </c>
      <c r="T79" s="63" t="e">
        <f t="shared" si="100"/>
        <v>#DIV/0!</v>
      </c>
    </row>
    <row r="80" spans="1:20" ht="13.5" thickBot="1">
      <c r="A80" s="22" t="str">
        <f>A21</f>
        <v>SA - Annual Gross Operating Surplus</v>
      </c>
      <c r="B80" s="65"/>
      <c r="C80" s="65">
        <f t="shared" si="94"/>
        <v>14.036794755090984</v>
      </c>
      <c r="D80" s="65">
        <f t="shared" si="94"/>
        <v>11.554750149011182</v>
      </c>
      <c r="E80" s="65">
        <f t="shared" si="94"/>
        <v>5.3090163295955755</v>
      </c>
      <c r="F80" s="65">
        <f t="shared" si="94"/>
        <v>10.625638546790265</v>
      </c>
      <c r="G80" s="65">
        <f t="shared" si="94"/>
        <v>18.375953598776764</v>
      </c>
      <c r="H80" s="65">
        <f t="shared" si="101"/>
        <v>14.473587180450256</v>
      </c>
      <c r="I80" s="65">
        <f t="shared" si="101"/>
        <v>18.448359250129535</v>
      </c>
      <c r="J80" s="65">
        <f t="shared" si="101"/>
        <v>7.3264410610426687</v>
      </c>
      <c r="K80" s="65">
        <f t="shared" si="101"/>
        <v>9.9770758838923541</v>
      </c>
      <c r="L80" s="65">
        <f t="shared" si="101"/>
        <v>10.79501911083144</v>
      </c>
      <c r="M80" s="65">
        <f t="shared" si="101"/>
        <v>13.206816531270821</v>
      </c>
      <c r="N80" s="65">
        <f t="shared" si="101"/>
        <v>14.460859752105765</v>
      </c>
      <c r="O80" s="65">
        <f t="shared" si="101"/>
        <v>13.870823092461807</v>
      </c>
      <c r="P80" s="65">
        <f t="shared" si="96"/>
        <v>5.8695714481862522</v>
      </c>
      <c r="Q80" s="65">
        <f t="shared" si="97"/>
        <v>10.364992944056132</v>
      </c>
      <c r="R80" s="65">
        <f t="shared" si="98"/>
        <v>7.4429074466512271</v>
      </c>
      <c r="S80" s="65">
        <f t="shared" si="99"/>
        <v>5.246147845198414</v>
      </c>
      <c r="T80" s="65">
        <f t="shared" si="100"/>
        <v>6.19738138757271</v>
      </c>
    </row>
    <row r="81" spans="1:20">
      <c r="Q81" s="9"/>
      <c r="R81" s="9"/>
      <c r="S81" s="9"/>
      <c r="T81" s="9"/>
    </row>
    <row r="82" spans="1:20" ht="18">
      <c r="A82" s="204" t="s">
        <v>181</v>
      </c>
      <c r="B82" s="204"/>
      <c r="C82" s="204"/>
      <c r="D82" s="204"/>
      <c r="E82" s="204"/>
      <c r="F82" s="204"/>
      <c r="G82" s="205"/>
      <c r="H82" s="205"/>
      <c r="I82" s="205"/>
      <c r="J82" s="205"/>
      <c r="K82" s="205"/>
      <c r="L82" s="205"/>
      <c r="M82" s="205"/>
      <c r="N82" s="205"/>
      <c r="O82" s="206"/>
      <c r="P82" s="206"/>
    </row>
    <row r="83" spans="1:20">
      <c r="A83" s="1" t="s">
        <v>27</v>
      </c>
      <c r="B83" s="1"/>
      <c r="C83" s="1"/>
      <c r="D83" s="1"/>
      <c r="E83" s="1"/>
      <c r="F83" s="1"/>
    </row>
    <row r="84" spans="1:20" ht="13.5" thickBot="1">
      <c r="A84" s="25" t="s">
        <v>24</v>
      </c>
      <c r="B84" s="19"/>
      <c r="C84" s="19" t="s">
        <v>104</v>
      </c>
      <c r="D84" s="19" t="s">
        <v>105</v>
      </c>
      <c r="E84" s="19" t="s">
        <v>106</v>
      </c>
      <c r="F84" s="19" t="s">
        <v>107</v>
      </c>
      <c r="G84" s="19" t="s">
        <v>15</v>
      </c>
      <c r="H84" s="19" t="s">
        <v>16</v>
      </c>
      <c r="I84" s="19" t="s">
        <v>17</v>
      </c>
      <c r="J84" s="26">
        <v>2003</v>
      </c>
      <c r="K84" s="26">
        <v>2004</v>
      </c>
      <c r="L84" s="26">
        <v>2005</v>
      </c>
      <c r="M84" s="26">
        <v>2006</v>
      </c>
      <c r="N84" s="26">
        <v>2007</v>
      </c>
      <c r="O84" s="26">
        <v>2008</v>
      </c>
      <c r="P84" s="26">
        <v>2009</v>
      </c>
      <c r="Q84" s="26">
        <v>2010</v>
      </c>
      <c r="R84" s="26">
        <f>R64</f>
        <v>2011</v>
      </c>
      <c r="S84" s="26">
        <f t="shared" ref="S84:T84" si="102">S64</f>
        <v>2012</v>
      </c>
      <c r="T84" s="26">
        <f t="shared" si="102"/>
        <v>2013</v>
      </c>
    </row>
    <row r="85" spans="1:20" ht="13.5" thickTop="1">
      <c r="A85" s="5" t="s">
        <v>0</v>
      </c>
      <c r="B85" s="61"/>
      <c r="C85" s="61">
        <f t="shared" ref="C85:G100" si="103">(C26-B26)/B26*100</f>
        <v>28.051336767425063</v>
      </c>
      <c r="D85" s="61">
        <f t="shared" si="103"/>
        <v>2.9323601522555487</v>
      </c>
      <c r="E85" s="61">
        <f t="shared" si="103"/>
        <v>5.8897128239005587</v>
      </c>
      <c r="F85" s="61">
        <f t="shared" si="103"/>
        <v>-8.4427379522553014</v>
      </c>
      <c r="G85" s="61">
        <f t="shared" si="103"/>
        <v>8.5521140099705804</v>
      </c>
      <c r="H85" s="61">
        <f>(H26-G26)/G26*100</f>
        <v>27.983286127830993</v>
      </c>
      <c r="I85" s="61">
        <f t="shared" ref="I85:K85" si="104">(I26-H26)/H26*100</f>
        <v>25.038582717566026</v>
      </c>
      <c r="J85" s="61">
        <f t="shared" si="104"/>
        <v>-8.3645711509631333</v>
      </c>
      <c r="K85" s="61">
        <f t="shared" si="104"/>
        <v>1.8956220582433208</v>
      </c>
      <c r="L85" s="61">
        <f t="shared" ref="L85:L100" si="105">(L26-K26)/K26*100</f>
        <v>-7.5798650727439618</v>
      </c>
      <c r="M85" s="61">
        <f t="shared" ref="M85:M100" si="106">(M26-L26)/L26*100</f>
        <v>33.994436706849953</v>
      </c>
      <c r="N85" s="61">
        <f t="shared" ref="N85:N100" si="107">(N26-M26)/M26*100</f>
        <v>22.151441510675792</v>
      </c>
      <c r="O85" s="61">
        <f t="shared" ref="O85:O100" si="108">(O26-N26)/N26*100</f>
        <v>14.587357442734913</v>
      </c>
      <c r="P85" s="61">
        <f t="shared" ref="P85:P100" si="109">(P26-O26)/O26*100</f>
        <v>0.49850111569774502</v>
      </c>
      <c r="Q85" s="61">
        <f t="shared" ref="Q85:Q100" si="110">(Q26-P26)/P26*100</f>
        <v>0.54346682229495535</v>
      </c>
      <c r="R85" s="61">
        <f t="shared" ref="R85:R100" si="111">(R26-Q26)/Q26*100</f>
        <v>7.6291127538856172</v>
      </c>
      <c r="S85" s="61">
        <f t="shared" ref="S85:S100" si="112">(S26-R26)/R26*100</f>
        <v>2.4859469435833419</v>
      </c>
      <c r="T85" s="61">
        <f t="shared" ref="T85:T100" si="113">(T26-S26)/S26*100</f>
        <v>-1.8343279051253689</v>
      </c>
    </row>
    <row r="86" spans="1:20">
      <c r="A86" s="6" t="s">
        <v>1</v>
      </c>
      <c r="B86" s="63"/>
      <c r="C86" s="63">
        <f t="shared" si="103"/>
        <v>22.172749589969229</v>
      </c>
      <c r="D86" s="63">
        <f t="shared" si="103"/>
        <v>4.1708134609119618</v>
      </c>
      <c r="E86" s="63">
        <f t="shared" si="103"/>
        <v>2.8562640821494125</v>
      </c>
      <c r="F86" s="63">
        <f t="shared" si="103"/>
        <v>-6.9877558744423096</v>
      </c>
      <c r="G86" s="63">
        <f t="shared" si="103"/>
        <v>2.9457801287358349</v>
      </c>
      <c r="H86" s="63">
        <f t="shared" ref="H86:K86" si="114">(H27-G27)/G27*100</f>
        <v>29.13631688044898</v>
      </c>
      <c r="I86" s="63">
        <f t="shared" si="114"/>
        <v>28.775509195170134</v>
      </c>
      <c r="J86" s="63">
        <f t="shared" si="114"/>
        <v>-7.6616576460648487</v>
      </c>
      <c r="K86" s="63">
        <f t="shared" si="114"/>
        <v>0.92048150298010867</v>
      </c>
      <c r="L86" s="63">
        <f t="shared" si="105"/>
        <v>-12.95383745363781</v>
      </c>
      <c r="M86" s="63">
        <f t="shared" si="106"/>
        <v>36.868945484162033</v>
      </c>
      <c r="N86" s="63">
        <f t="shared" si="107"/>
        <v>22.186926558597179</v>
      </c>
      <c r="O86" s="63">
        <f t="shared" si="108"/>
        <v>10.815218649382665</v>
      </c>
      <c r="P86" s="63">
        <f t="shared" si="109"/>
        <v>2.3859306415134935</v>
      </c>
      <c r="Q86" s="63">
        <f t="shared" si="110"/>
        <v>-4.8866017850473114</v>
      </c>
      <c r="R86" s="63">
        <f t="shared" si="111"/>
        <v>1.2670413416074884</v>
      </c>
      <c r="S86" s="63">
        <f t="shared" si="112"/>
        <v>7.9361588106379219</v>
      </c>
      <c r="T86" s="63">
        <f t="shared" si="113"/>
        <v>-2.2595778733515561</v>
      </c>
    </row>
    <row r="87" spans="1:20">
      <c r="A87" s="28" t="s">
        <v>2</v>
      </c>
      <c r="B87" s="64"/>
      <c r="C87" s="64">
        <f t="shared" si="103"/>
        <v>61.167088100358256</v>
      </c>
      <c r="D87" s="64">
        <f t="shared" si="103"/>
        <v>-2.3562222592219433</v>
      </c>
      <c r="E87" s="64">
        <f t="shared" si="103"/>
        <v>19.709386284282051</v>
      </c>
      <c r="F87" s="64">
        <f t="shared" si="103"/>
        <v>-14.138099595407667</v>
      </c>
      <c r="G87" s="64">
        <f t="shared" si="103"/>
        <v>32.32501856609592</v>
      </c>
      <c r="H87" s="64">
        <f t="shared" ref="H87:K87" si="115">(H28-G28)/G28*100</f>
        <v>24.179546645595934</v>
      </c>
      <c r="I87" s="64">
        <f t="shared" si="115"/>
        <v>12.218738347745985</v>
      </c>
      <c r="J87" s="64">
        <f t="shared" si="115"/>
        <v>-11.131754788926562</v>
      </c>
      <c r="K87" s="64">
        <f t="shared" si="115"/>
        <v>5.8843901005505144</v>
      </c>
      <c r="L87" s="64">
        <f t="shared" si="105"/>
        <v>13.371598563425808</v>
      </c>
      <c r="M87" s="64">
        <f t="shared" si="106"/>
        <v>25.389891194238473</v>
      </c>
      <c r="N87" s="64">
        <f t="shared" si="107"/>
        <v>22.035496493637538</v>
      </c>
      <c r="O87" s="64">
        <f t="shared" si="108"/>
        <v>26.927862236982314</v>
      </c>
      <c r="P87" s="64">
        <f t="shared" si="109"/>
        <v>-4.8923637809596885</v>
      </c>
      <c r="Q87" s="64">
        <f t="shared" si="110"/>
        <v>17.239677428830351</v>
      </c>
      <c r="R87" s="64">
        <f t="shared" si="111"/>
        <v>23.499160036986098</v>
      </c>
      <c r="S87" s="64">
        <f t="shared" si="112"/>
        <v>-8.6620588031037453</v>
      </c>
      <c r="T87" s="64">
        <f t="shared" si="113"/>
        <v>-0.80644456030976897</v>
      </c>
    </row>
    <row r="88" spans="1:20">
      <c r="A88" s="5" t="s">
        <v>3</v>
      </c>
      <c r="B88" s="62"/>
      <c r="C88" s="62">
        <f t="shared" si="103"/>
        <v>8.8346590639372771</v>
      </c>
      <c r="D88" s="62">
        <f t="shared" si="103"/>
        <v>12.486778879731101</v>
      </c>
      <c r="E88" s="62">
        <f t="shared" si="103"/>
        <v>-3.0876760971714332</v>
      </c>
      <c r="F88" s="62">
        <f t="shared" si="103"/>
        <v>3.8156012630169904</v>
      </c>
      <c r="G88" s="62">
        <f t="shared" si="103"/>
        <v>21.390803870671274</v>
      </c>
      <c r="H88" s="62">
        <f t="shared" ref="H88:K88" si="116">(H29-G29)/G29*100</f>
        <v>16.06085180587872</v>
      </c>
      <c r="I88" s="62">
        <f t="shared" si="116"/>
        <v>15.774717098359231</v>
      </c>
      <c r="J88" s="62">
        <f t="shared" si="116"/>
        <v>11.522265021598905</v>
      </c>
      <c r="K88" s="62">
        <f t="shared" si="116"/>
        <v>10.72418337895534</v>
      </c>
      <c r="L88" s="62">
        <f t="shared" si="105"/>
        <v>7.3274723647715989</v>
      </c>
      <c r="M88" s="62">
        <f t="shared" si="106"/>
        <v>4.28875555291296</v>
      </c>
      <c r="N88" s="62">
        <f t="shared" si="107"/>
        <v>8.809183925346046</v>
      </c>
      <c r="O88" s="62">
        <f t="shared" si="108"/>
        <v>11.942502865862906</v>
      </c>
      <c r="P88" s="62">
        <f t="shared" si="109"/>
        <v>-1.0611271800539015</v>
      </c>
      <c r="Q88" s="62">
        <f t="shared" si="110"/>
        <v>-1.192188506534293</v>
      </c>
      <c r="R88" s="62">
        <f t="shared" si="111"/>
        <v>-7.1791077691152614</v>
      </c>
      <c r="S88" s="62">
        <f t="shared" si="112"/>
        <v>-3.8378037263799616</v>
      </c>
      <c r="T88" s="62">
        <f t="shared" si="113"/>
        <v>-2.6383674442654175</v>
      </c>
    </row>
    <row r="89" spans="1:20">
      <c r="A89" s="6" t="s">
        <v>4</v>
      </c>
      <c r="B89" s="63"/>
      <c r="C89" s="63">
        <f t="shared" si="103"/>
        <v>9.358310133334955</v>
      </c>
      <c r="D89" s="63">
        <f t="shared" si="103"/>
        <v>12.706564979483714</v>
      </c>
      <c r="E89" s="63">
        <f t="shared" si="103"/>
        <v>-4.0466485358351445</v>
      </c>
      <c r="F89" s="63">
        <f t="shared" si="103"/>
        <v>5.4774481464892553</v>
      </c>
      <c r="G89" s="63">
        <f t="shared" si="103"/>
        <v>24.620858507845345</v>
      </c>
      <c r="H89" s="63">
        <f t="shared" ref="H89:K89" si="117">(H30-G30)/G30*100</f>
        <v>15.600945015126092</v>
      </c>
      <c r="I89" s="63">
        <f t="shared" si="117"/>
        <v>18.631952643586203</v>
      </c>
      <c r="J89" s="63">
        <f t="shared" si="117"/>
        <v>13.974980326466</v>
      </c>
      <c r="K89" s="63">
        <f t="shared" si="117"/>
        <v>10.496892975874259</v>
      </c>
      <c r="L89" s="63">
        <f t="shared" si="105"/>
        <v>5.2488171520012914</v>
      </c>
      <c r="M89" s="63">
        <f t="shared" si="106"/>
        <v>1.4338265249190814</v>
      </c>
      <c r="N89" s="63">
        <f t="shared" si="107"/>
        <v>7.8327943055137492</v>
      </c>
      <c r="O89" s="63">
        <f t="shared" si="108"/>
        <v>9.7747744037328061</v>
      </c>
      <c r="P89" s="63">
        <f t="shared" si="109"/>
        <v>-11.265101092690008</v>
      </c>
      <c r="Q89" s="63">
        <f t="shared" si="110"/>
        <v>-3.3700882392665008</v>
      </c>
      <c r="R89" s="63">
        <f t="shared" si="111"/>
        <v>-16.18203751618362</v>
      </c>
      <c r="S89" s="63">
        <f>(S30-R30)/R30*100</f>
        <v>-13.222179343330337</v>
      </c>
      <c r="T89" s="63">
        <f t="shared" si="113"/>
        <v>-11.317132190873258</v>
      </c>
    </row>
    <row r="90" spans="1:20">
      <c r="A90" s="6" t="s">
        <v>5</v>
      </c>
      <c r="B90" s="63"/>
      <c r="C90" s="63">
        <f t="shared" si="103"/>
        <v>0.55825804829353254</v>
      </c>
      <c r="D90" s="63">
        <f t="shared" si="103"/>
        <v>5.6294037988616132</v>
      </c>
      <c r="E90" s="63">
        <f t="shared" si="103"/>
        <v>3.7576911233651185</v>
      </c>
      <c r="F90" s="63">
        <f t="shared" si="103"/>
        <v>-1.6119228389543783</v>
      </c>
      <c r="G90" s="63">
        <f t="shared" si="103"/>
        <v>11.715137242605884</v>
      </c>
      <c r="H90" s="63">
        <f t="shared" ref="H90:K90" si="118">(H31-G31)/G31*100</f>
        <v>5.0485280925077234</v>
      </c>
      <c r="I90" s="63">
        <f t="shared" si="118"/>
        <v>18.923703304894271</v>
      </c>
      <c r="J90" s="63">
        <f t="shared" si="118"/>
        <v>-2.6324821208354074</v>
      </c>
      <c r="K90" s="63">
        <f t="shared" si="118"/>
        <v>1.2771655027361419</v>
      </c>
      <c r="L90" s="63">
        <f t="shared" si="105"/>
        <v>10.398433326605904</v>
      </c>
      <c r="M90" s="63">
        <f t="shared" si="106"/>
        <v>12.266480676969424</v>
      </c>
      <c r="N90" s="63">
        <f t="shared" si="107"/>
        <v>14.158874960345283</v>
      </c>
      <c r="O90" s="63">
        <f t="shared" si="108"/>
        <v>4.8875360855555074</v>
      </c>
      <c r="P90" s="63">
        <f t="shared" si="109"/>
        <v>43.091549026672375</v>
      </c>
      <c r="Q90" s="63">
        <f t="shared" si="110"/>
        <v>0.8709615870743701</v>
      </c>
      <c r="R90" s="63">
        <f t="shared" si="111"/>
        <v>17.47361537541855</v>
      </c>
      <c r="S90" s="63">
        <f t="shared" si="112"/>
        <v>16.708597284952113</v>
      </c>
      <c r="T90" s="63">
        <f t="shared" si="113"/>
        <v>7.9880252760988286</v>
      </c>
    </row>
    <row r="91" spans="1:20">
      <c r="A91" s="28" t="s">
        <v>6</v>
      </c>
      <c r="B91" s="64"/>
      <c r="C91" s="64">
        <f t="shared" si="103"/>
        <v>23.092222867586678</v>
      </c>
      <c r="D91" s="64">
        <f t="shared" si="103"/>
        <v>24.025137789677302</v>
      </c>
      <c r="E91" s="64">
        <f t="shared" si="103"/>
        <v>-5.6839252760891847</v>
      </c>
      <c r="F91" s="64">
        <f t="shared" si="103"/>
        <v>-2.0993450939470177</v>
      </c>
      <c r="G91" s="64">
        <f t="shared" si="103"/>
        <v>5.8965999127682771</v>
      </c>
      <c r="H91" s="64">
        <f t="shared" ref="H91:K91" si="119">(H32-G32)/G32*100</f>
        <v>43.841601471233083</v>
      </c>
      <c r="I91" s="64">
        <f t="shared" si="119"/>
        <v>-17.202141121231271</v>
      </c>
      <c r="J91" s="64">
        <f t="shared" si="119"/>
        <v>6.4365649182597267</v>
      </c>
      <c r="K91" s="64">
        <f t="shared" si="119"/>
        <v>32.378242478444157</v>
      </c>
      <c r="L91" s="64">
        <f t="shared" si="105"/>
        <v>29.227193989487652</v>
      </c>
      <c r="M91" s="64">
        <f t="shared" si="106"/>
        <v>23.805843055115059</v>
      </c>
      <c r="N91" s="64">
        <f t="shared" si="107"/>
        <v>10.985649962084079</v>
      </c>
      <c r="O91" s="64">
        <f t="shared" si="108"/>
        <v>38.090187637952667</v>
      </c>
      <c r="P91" s="64">
        <f t="shared" si="109"/>
        <v>26.420691723674715</v>
      </c>
      <c r="Q91" s="64">
        <f t="shared" si="110"/>
        <v>6.740776587671947</v>
      </c>
      <c r="R91" s="64">
        <f t="shared" si="111"/>
        <v>6.7868038459021189</v>
      </c>
      <c r="S91" s="64">
        <f t="shared" si="112"/>
        <v>5.2684572894242843</v>
      </c>
      <c r="T91" s="64">
        <f t="shared" si="113"/>
        <v>8.3776956582814712</v>
      </c>
    </row>
    <row r="92" spans="1:20">
      <c r="A92" s="5" t="s">
        <v>7</v>
      </c>
      <c r="B92" s="62"/>
      <c r="C92" s="62">
        <f t="shared" si="103"/>
        <v>14.607259630908336</v>
      </c>
      <c r="D92" s="62">
        <f t="shared" si="103"/>
        <v>12.454363372810864</v>
      </c>
      <c r="E92" s="62">
        <f t="shared" si="103"/>
        <v>8.2088160984380316</v>
      </c>
      <c r="F92" s="62">
        <f t="shared" si="103"/>
        <v>13.59110856251012</v>
      </c>
      <c r="G92" s="62">
        <f t="shared" si="103"/>
        <v>16.305450568621485</v>
      </c>
      <c r="H92" s="62">
        <f t="shared" ref="H92:K92" si="120">(H33-G33)/G33*100</f>
        <v>12.19783784659387</v>
      </c>
      <c r="I92" s="62">
        <f t="shared" si="120"/>
        <v>16.160817775819183</v>
      </c>
      <c r="J92" s="62">
        <f t="shared" si="120"/>
        <v>11.386552039280764</v>
      </c>
      <c r="K92" s="62">
        <f t="shared" si="120"/>
        <v>10.771435850920932</v>
      </c>
      <c r="L92" s="62">
        <f t="shared" si="105"/>
        <v>13.557382145208521</v>
      </c>
      <c r="M92" s="62">
        <f t="shared" si="106"/>
        <v>12.187282540388502</v>
      </c>
      <c r="N92" s="62">
        <f t="shared" si="107"/>
        <v>14.560691086943542</v>
      </c>
      <c r="O92" s="62">
        <f t="shared" si="108"/>
        <v>12.783086489107893</v>
      </c>
      <c r="P92" s="62">
        <f t="shared" si="109"/>
        <v>9.5021645411036708</v>
      </c>
      <c r="Q92" s="62">
        <f t="shared" si="110"/>
        <v>14.123621197832776</v>
      </c>
      <c r="R92" s="62">
        <f t="shared" si="111"/>
        <v>8.6393432313169267</v>
      </c>
      <c r="S92" s="62">
        <f t="shared" si="112"/>
        <v>9.4576630446155114</v>
      </c>
      <c r="T92" s="62">
        <f t="shared" si="113"/>
        <v>8.9764434931087216</v>
      </c>
    </row>
    <row r="93" spans="1:20">
      <c r="A93" s="3" t="s">
        <v>8</v>
      </c>
      <c r="B93" s="63"/>
      <c r="C93" s="63">
        <f t="shared" si="103"/>
        <v>11.107614385478147</v>
      </c>
      <c r="D93" s="63">
        <f t="shared" si="103"/>
        <v>6.6925814766514407</v>
      </c>
      <c r="E93" s="63">
        <f t="shared" si="103"/>
        <v>2.2134479558231566</v>
      </c>
      <c r="F93" s="63">
        <f t="shared" si="103"/>
        <v>8.1349283779448811</v>
      </c>
      <c r="G93" s="63">
        <f t="shared" si="103"/>
        <v>25.7235744109169</v>
      </c>
      <c r="H93" s="63">
        <f t="shared" ref="H93:K93" si="121">(H34-G34)/G34*100</f>
        <v>18.228462541692348</v>
      </c>
      <c r="I93" s="63">
        <f t="shared" si="121"/>
        <v>11.659196888940407</v>
      </c>
      <c r="J93" s="63">
        <f t="shared" si="121"/>
        <v>11.916330444355157</v>
      </c>
      <c r="K93" s="63">
        <f t="shared" si="121"/>
        <v>10.66920507755129</v>
      </c>
      <c r="L93" s="63">
        <f t="shared" si="105"/>
        <v>10.618955926359916</v>
      </c>
      <c r="M93" s="63">
        <f t="shared" si="106"/>
        <v>10.889646632806789</v>
      </c>
      <c r="N93" s="63">
        <f t="shared" si="107"/>
        <v>13.517703850956284</v>
      </c>
      <c r="O93" s="63">
        <f t="shared" si="108"/>
        <v>15.818473688394349</v>
      </c>
      <c r="P93" s="63">
        <f t="shared" si="109"/>
        <v>12.774600256164842</v>
      </c>
      <c r="Q93" s="63">
        <f t="shared" si="110"/>
        <v>28.059686122557419</v>
      </c>
      <c r="R93" s="63">
        <f t="shared" si="111"/>
        <v>12.458341545130805</v>
      </c>
      <c r="S93" s="63">
        <f t="shared" si="112"/>
        <v>15.032255452311711</v>
      </c>
      <c r="T93" s="63">
        <f t="shared" si="113"/>
        <v>12.571495446449823</v>
      </c>
    </row>
    <row r="94" spans="1:20">
      <c r="A94" s="3" t="s">
        <v>9</v>
      </c>
      <c r="B94" s="63"/>
      <c r="C94" s="63">
        <f t="shared" si="103"/>
        <v>17.168155922803489</v>
      </c>
      <c r="D94" s="63">
        <f t="shared" si="103"/>
        <v>12.346919602347723</v>
      </c>
      <c r="E94" s="63">
        <f t="shared" si="103"/>
        <v>10.657792079784597</v>
      </c>
      <c r="F94" s="63">
        <f t="shared" si="103"/>
        <v>13.234516763608728</v>
      </c>
      <c r="G94" s="63">
        <f t="shared" si="103"/>
        <v>19.1416534559459</v>
      </c>
      <c r="H94" s="63">
        <f t="shared" ref="H94:K94" si="122">(H35-G35)/G35*100</f>
        <v>11.076569486079018</v>
      </c>
      <c r="I94" s="63">
        <f t="shared" si="122"/>
        <v>19.261723380585014</v>
      </c>
      <c r="J94" s="63">
        <f t="shared" si="122"/>
        <v>12.558864859466675</v>
      </c>
      <c r="K94" s="63">
        <f t="shared" si="122"/>
        <v>10.698465045799113</v>
      </c>
      <c r="L94" s="63">
        <f t="shared" si="105"/>
        <v>13.634694646831655</v>
      </c>
      <c r="M94" s="63">
        <f t="shared" si="106"/>
        <v>12.183435247831882</v>
      </c>
      <c r="N94" s="63">
        <f t="shared" si="107"/>
        <v>7.3216215892796139</v>
      </c>
      <c r="O94" s="63">
        <f t="shared" si="108"/>
        <v>20.80584168785234</v>
      </c>
      <c r="P94" s="63">
        <f t="shared" si="109"/>
        <v>5.2664523117085453</v>
      </c>
      <c r="Q94" s="63">
        <f t="shared" si="110"/>
        <v>11.261089754571495</v>
      </c>
      <c r="R94" s="63">
        <f t="shared" si="111"/>
        <v>9.9223700003070849</v>
      </c>
      <c r="S94" s="63">
        <f t="shared" si="112"/>
        <v>3.5383844372317332</v>
      </c>
      <c r="T94" s="63">
        <f t="shared" si="113"/>
        <v>3.2707418606697209</v>
      </c>
    </row>
    <row r="95" spans="1:20">
      <c r="A95" s="3" t="s">
        <v>10</v>
      </c>
      <c r="B95" s="63"/>
      <c r="C95" s="63">
        <f t="shared" si="103"/>
        <v>15.651950468813894</v>
      </c>
      <c r="D95" s="63">
        <f t="shared" si="103"/>
        <v>17.653328691264392</v>
      </c>
      <c r="E95" s="63">
        <f t="shared" si="103"/>
        <v>8.3200674103683312</v>
      </c>
      <c r="F95" s="63">
        <f t="shared" si="103"/>
        <v>17.700984973108454</v>
      </c>
      <c r="G95" s="63">
        <f t="shared" si="103"/>
        <v>8.4500521758945428</v>
      </c>
      <c r="H95" s="63">
        <f t="shared" ref="H95:K95" si="123">(H36-G36)/G36*100</f>
        <v>9.1789366115243034</v>
      </c>
      <c r="I95" s="63">
        <f t="shared" si="123"/>
        <v>15.843317567000559</v>
      </c>
      <c r="J95" s="63">
        <f t="shared" si="123"/>
        <v>10.274543165520955</v>
      </c>
      <c r="K95" s="63">
        <f t="shared" si="123"/>
        <v>11.552237692617588</v>
      </c>
      <c r="L95" s="63">
        <f t="shared" si="105"/>
        <v>16.206933666829666</v>
      </c>
      <c r="M95" s="63">
        <f t="shared" si="106"/>
        <v>13.325323200996861</v>
      </c>
      <c r="N95" s="63">
        <f t="shared" si="107"/>
        <v>21.280438223832942</v>
      </c>
      <c r="O95" s="63">
        <f t="shared" si="108"/>
        <v>5.9748132447011466</v>
      </c>
      <c r="P95" s="63">
        <f t="shared" si="109"/>
        <v>8.3406217531644096</v>
      </c>
      <c r="Q95" s="63">
        <f t="shared" si="110"/>
        <v>7.0701644079042572</v>
      </c>
      <c r="R95" s="63">
        <f t="shared" si="111"/>
        <v>5.9344813006412798</v>
      </c>
      <c r="S95" s="63">
        <f t="shared" si="112"/>
        <v>9.2857866332686534</v>
      </c>
      <c r="T95" s="63">
        <f t="shared" si="113"/>
        <v>10.719876874717309</v>
      </c>
    </row>
    <row r="96" spans="1:20">
      <c r="A96" s="3" t="s">
        <v>11</v>
      </c>
      <c r="B96" s="63"/>
      <c r="C96" s="63">
        <f t="shared" si="103"/>
        <v>14.169276396231718</v>
      </c>
      <c r="D96" s="63">
        <f t="shared" si="103"/>
        <v>9.5715739072513593</v>
      </c>
      <c r="E96" s="63">
        <f t="shared" si="103"/>
        <v>14.358239233650135</v>
      </c>
      <c r="F96" s="63">
        <f t="shared" si="103"/>
        <v>14.542183969569278</v>
      </c>
      <c r="G96" s="63">
        <f t="shared" si="103"/>
        <v>20.825655188947973</v>
      </c>
      <c r="H96" s="63">
        <f t="shared" ref="H96:K96" si="124">(H37-G37)/G37*100</f>
        <v>9.2755856088030573</v>
      </c>
      <c r="I96" s="63">
        <f t="shared" si="124"/>
        <v>24.68941753000502</v>
      </c>
      <c r="J96" s="63">
        <f t="shared" si="124"/>
        <v>14.807431791386922</v>
      </c>
      <c r="K96" s="63">
        <f t="shared" si="124"/>
        <v>12.384011608455712</v>
      </c>
      <c r="L96" s="63">
        <f t="shared" si="105"/>
        <v>12.835138257282749</v>
      </c>
      <c r="M96" s="63">
        <f t="shared" si="106"/>
        <v>10.832904684316272</v>
      </c>
      <c r="N96" s="63">
        <f t="shared" si="107"/>
        <v>10.699615873679708</v>
      </c>
      <c r="O96" s="63">
        <f t="shared" si="108"/>
        <v>6.7650254187489063</v>
      </c>
      <c r="P96" s="63">
        <f t="shared" si="109"/>
        <v>21.906164556938869</v>
      </c>
      <c r="Q96" s="63">
        <f t="shared" si="110"/>
        <v>15.54719403254134</v>
      </c>
      <c r="R96" s="63">
        <f t="shared" si="111"/>
        <v>1.5287830446786088</v>
      </c>
      <c r="S96" s="63">
        <f t="shared" si="112"/>
        <v>8.6693718117131819</v>
      </c>
      <c r="T96" s="63">
        <f t="shared" si="113"/>
        <v>4.6808921023038872</v>
      </c>
    </row>
    <row r="97" spans="1:20">
      <c r="A97" s="28" t="s">
        <v>12</v>
      </c>
      <c r="B97" s="64"/>
      <c r="C97" s="64">
        <f t="shared" si="103"/>
        <v>14.671301022840932</v>
      </c>
      <c r="D97" s="64">
        <f t="shared" si="103"/>
        <v>10.533118950296592</v>
      </c>
      <c r="E97" s="64">
        <f t="shared" si="103"/>
        <v>17.550240495406641</v>
      </c>
      <c r="F97" s="64">
        <f t="shared" si="103"/>
        <v>10.418513271338199</v>
      </c>
      <c r="G97" s="64">
        <f t="shared" si="103"/>
        <v>14.339437930293212</v>
      </c>
      <c r="H97" s="64">
        <f t="shared" ref="H97:K97" si="125">(H38-G38)/G38*100</f>
        <v>13.528369967716793</v>
      </c>
      <c r="I97" s="64">
        <f t="shared" si="125"/>
        <v>15.345934556992436</v>
      </c>
      <c r="J97" s="64">
        <f t="shared" si="125"/>
        <v>6.4834020067690927</v>
      </c>
      <c r="K97" s="64">
        <f t="shared" si="125"/>
        <v>4.6583530618335356</v>
      </c>
      <c r="L97" s="64">
        <f t="shared" si="105"/>
        <v>10.586547067669327</v>
      </c>
      <c r="M97" s="64">
        <f t="shared" si="106"/>
        <v>12.337800175677641</v>
      </c>
      <c r="N97" s="64">
        <f t="shared" si="107"/>
        <v>15.001765822833596</v>
      </c>
      <c r="O97" s="64">
        <f t="shared" si="108"/>
        <v>18.173406335443438</v>
      </c>
      <c r="P97" s="64">
        <f t="shared" si="109"/>
        <v>8.6441520940530143</v>
      </c>
      <c r="Q97" s="64">
        <f t="shared" si="110"/>
        <v>6.6232161822930182</v>
      </c>
      <c r="R97" s="64">
        <f t="shared" si="111"/>
        <v>8.6599435270679219</v>
      </c>
      <c r="S97" s="64">
        <f t="shared" si="112"/>
        <v>8.7283578370250385</v>
      </c>
      <c r="T97" s="64">
        <f t="shared" si="113"/>
        <v>8.4162283331883092</v>
      </c>
    </row>
    <row r="98" spans="1:20" hidden="1">
      <c r="A98" s="5" t="s">
        <v>13</v>
      </c>
      <c r="B98" s="62"/>
      <c r="C98" s="62">
        <f t="shared" si="103"/>
        <v>14.256427660440457</v>
      </c>
      <c r="D98" s="62">
        <f t="shared" si="103"/>
        <v>11.176681584197958</v>
      </c>
      <c r="E98" s="62">
        <f t="shared" si="103"/>
        <v>4.1958019717519566</v>
      </c>
      <c r="F98" s="62">
        <f t="shared" si="103"/>
        <v>7.7901770836186381</v>
      </c>
      <c r="G98" s="62">
        <f t="shared" si="103"/>
        <v>16.96828819447682</v>
      </c>
      <c r="H98" s="62">
        <f t="shared" ref="H98:K98" si="126">(H39-G39)/G39*100</f>
        <v>14.965272777414981</v>
      </c>
      <c r="I98" s="62">
        <f t="shared" si="126"/>
        <v>17.033115255172511</v>
      </c>
      <c r="J98" s="62">
        <f t="shared" si="126"/>
        <v>9.0708137092987187</v>
      </c>
      <c r="K98" s="62">
        <f t="shared" si="126"/>
        <v>9.8666773910224741</v>
      </c>
      <c r="L98" s="62">
        <f t="shared" si="105"/>
        <v>9.627640659657219</v>
      </c>
      <c r="M98" s="62">
        <f t="shared" si="106"/>
        <v>11.459032755104733</v>
      </c>
      <c r="N98" s="62">
        <f t="shared" si="107"/>
        <v>13.61510309321012</v>
      </c>
      <c r="O98" s="62">
        <f t="shared" si="108"/>
        <v>12.733425978133484</v>
      </c>
      <c r="P98" s="62">
        <f t="shared" si="109"/>
        <v>5.6737200143695938</v>
      </c>
      <c r="Q98" s="62">
        <f t="shared" si="110"/>
        <v>8.8551633645478596</v>
      </c>
      <c r="R98" s="62">
        <f t="shared" si="111"/>
        <v>4.8558842163440055</v>
      </c>
      <c r="S98" s="62">
        <f t="shared" si="112"/>
        <v>6.0632077450421162</v>
      </c>
      <c r="T98" s="62">
        <f t="shared" si="113"/>
        <v>5.8305941200340525</v>
      </c>
    </row>
    <row r="99" spans="1:20" hidden="1">
      <c r="A99" s="6" t="s">
        <v>14</v>
      </c>
      <c r="B99" s="63"/>
      <c r="C99" s="63" t="e">
        <f t="shared" si="103"/>
        <v>#DIV/0!</v>
      </c>
      <c r="D99" s="63" t="e">
        <f t="shared" si="103"/>
        <v>#DIV/0!</v>
      </c>
      <c r="E99" s="63" t="e">
        <f t="shared" si="103"/>
        <v>#DIV/0!</v>
      </c>
      <c r="F99" s="63" t="e">
        <f t="shared" si="103"/>
        <v>#DIV/0!</v>
      </c>
      <c r="G99" s="63" t="e">
        <f t="shared" si="103"/>
        <v>#DIV/0!</v>
      </c>
      <c r="H99" s="63" t="e">
        <f t="shared" ref="H99:K99" si="127">(H40-G40)/G40*100</f>
        <v>#DIV/0!</v>
      </c>
      <c r="I99" s="63" t="e">
        <f t="shared" si="127"/>
        <v>#DIV/0!</v>
      </c>
      <c r="J99" s="63" t="e">
        <f t="shared" si="127"/>
        <v>#DIV/0!</v>
      </c>
      <c r="K99" s="63" t="e">
        <f t="shared" si="127"/>
        <v>#DIV/0!</v>
      </c>
      <c r="L99" s="63" t="e">
        <f t="shared" si="105"/>
        <v>#DIV/0!</v>
      </c>
      <c r="M99" s="63" t="e">
        <f t="shared" si="106"/>
        <v>#DIV/0!</v>
      </c>
      <c r="N99" s="63" t="e">
        <f t="shared" si="107"/>
        <v>#DIV/0!</v>
      </c>
      <c r="O99" s="63" t="e">
        <f t="shared" si="108"/>
        <v>#DIV/0!</v>
      </c>
      <c r="P99" s="63" t="e">
        <f t="shared" si="109"/>
        <v>#DIV/0!</v>
      </c>
      <c r="Q99" s="63">
        <f t="shared" si="110"/>
        <v>100</v>
      </c>
      <c r="R99" s="63">
        <f t="shared" si="111"/>
        <v>50</v>
      </c>
      <c r="S99" s="63">
        <f t="shared" si="112"/>
        <v>33.333333333333329</v>
      </c>
      <c r="T99" s="63">
        <f t="shared" si="113"/>
        <v>0</v>
      </c>
    </row>
    <row r="100" spans="1:20" ht="13.5" thickBot="1">
      <c r="A100" s="71" t="str">
        <f>A60</f>
        <v>KZN - Annual Gross Operating Surplus</v>
      </c>
      <c r="B100" s="65"/>
      <c r="C100" s="65">
        <f t="shared" si="103"/>
        <v>14.256427660440457</v>
      </c>
      <c r="D100" s="65">
        <f t="shared" si="103"/>
        <v>11.176681584197958</v>
      </c>
      <c r="E100" s="65">
        <f t="shared" si="103"/>
        <v>4.1958019717519566</v>
      </c>
      <c r="F100" s="65">
        <f t="shared" si="103"/>
        <v>7.7901770836186381</v>
      </c>
      <c r="G100" s="65">
        <f>G98</f>
        <v>16.96828819447682</v>
      </c>
      <c r="H100" s="65">
        <f t="shared" ref="H100:K100" si="128">(H41-G41)/G41*100</f>
        <v>14.965272777414981</v>
      </c>
      <c r="I100" s="65">
        <f t="shared" si="128"/>
        <v>17.033115255172511</v>
      </c>
      <c r="J100" s="65">
        <f t="shared" si="128"/>
        <v>9.0708137092987187</v>
      </c>
      <c r="K100" s="65">
        <f t="shared" si="128"/>
        <v>9.8666773910224741</v>
      </c>
      <c r="L100" s="65">
        <f t="shared" si="105"/>
        <v>9.627640659657219</v>
      </c>
      <c r="M100" s="65">
        <f t="shared" si="106"/>
        <v>11.459032755104733</v>
      </c>
      <c r="N100" s="65">
        <f t="shared" si="107"/>
        <v>13.61510309321012</v>
      </c>
      <c r="O100" s="65">
        <f t="shared" si="108"/>
        <v>12.733425978133484</v>
      </c>
      <c r="P100" s="65">
        <f t="shared" si="109"/>
        <v>5.6743240325824171</v>
      </c>
      <c r="Q100" s="65">
        <f t="shared" si="110"/>
        <v>8.8556843344413174</v>
      </c>
      <c r="R100" s="65">
        <f t="shared" si="111"/>
        <v>4.8563583061203488</v>
      </c>
      <c r="S100" s="65">
        <f t="shared" si="112"/>
        <v>6.0636174234409328</v>
      </c>
      <c r="T100" s="65">
        <f t="shared" si="113"/>
        <v>5.8304840064143511</v>
      </c>
    </row>
    <row r="132" spans="1:16" hidden="1"/>
    <row r="133" spans="1:16" ht="12.75" hidden="1" customHeight="1"/>
    <row r="134" spans="1:16" ht="12.75" hidden="1" customHeight="1">
      <c r="A134" s="42" t="s">
        <v>0</v>
      </c>
      <c r="B134" s="10">
        <f>B26/B$39*100</f>
        <v>12.071596940608812</v>
      </c>
      <c r="C134" s="10">
        <f t="shared" ref="C134:P134" si="129">C26/C$39*100</f>
        <v>13.529078029259276</v>
      </c>
      <c r="D134" s="10">
        <f t="shared" si="129"/>
        <v>12.525827470223911</v>
      </c>
      <c r="E134" s="10">
        <f t="shared" si="129"/>
        <v>12.729459811282196</v>
      </c>
      <c r="F134" s="10">
        <f t="shared" si="129"/>
        <v>10.81243689546662</v>
      </c>
      <c r="G134" s="10">
        <f t="shared" si="129"/>
        <v>10.034453788456204</v>
      </c>
      <c r="H134" s="10">
        <f t="shared" si="129"/>
        <v>11.170698240597559</v>
      </c>
      <c r="I134" s="10">
        <f t="shared" si="129"/>
        <v>11.934812406937056</v>
      </c>
      <c r="J134" s="10">
        <f t="shared" si="129"/>
        <v>10.026987201703115</v>
      </c>
      <c r="K134" s="10">
        <f t="shared" si="129"/>
        <v>9.2995084820055745</v>
      </c>
      <c r="L134" s="10">
        <f t="shared" si="129"/>
        <v>7.8398278344085304</v>
      </c>
      <c r="M134" s="10">
        <f t="shared" si="129"/>
        <v>9.4249276041931456</v>
      </c>
      <c r="N134" s="10">
        <f t="shared" si="129"/>
        <v>10.133058560369822</v>
      </c>
      <c r="O134" s="10">
        <f t="shared" si="129"/>
        <v>10.299699429612652</v>
      </c>
      <c r="P134" s="10">
        <f t="shared" si="129"/>
        <v>9.7952864201007053</v>
      </c>
    </row>
    <row r="135" spans="1:16" ht="12.75" hidden="1" customHeight="1">
      <c r="A135" s="43" t="s">
        <v>1</v>
      </c>
      <c r="B135" s="10">
        <f t="shared" ref="B135:P135" si="130">B27/B$39*100</f>
        <v>10.251744682631116</v>
      </c>
      <c r="C135" s="10">
        <f t="shared" si="130"/>
        <v>10.962042675565318</v>
      </c>
      <c r="D135" s="10">
        <f t="shared" si="130"/>
        <v>10.271262700371677</v>
      </c>
      <c r="E135" s="10">
        <f t="shared" si="130"/>
        <v>10.139215676395228</v>
      </c>
      <c r="F135" s="10">
        <f t="shared" si="130"/>
        <v>8.7491386437092817</v>
      </c>
      <c r="G135" s="10">
        <f t="shared" si="130"/>
        <v>7.7002657475297793</v>
      </c>
      <c r="H135" s="10">
        <f t="shared" si="130"/>
        <v>8.6494289415718288</v>
      </c>
      <c r="I135" s="10">
        <f t="shared" si="130"/>
        <v>9.5172602538162838</v>
      </c>
      <c r="J135" s="10">
        <f t="shared" si="130"/>
        <v>8.0572245287417896</v>
      </c>
      <c r="K135" s="10">
        <f t="shared" si="130"/>
        <v>7.4011428972611064</v>
      </c>
      <c r="L135" s="10">
        <f t="shared" si="130"/>
        <v>5.8766300523050834</v>
      </c>
      <c r="M135" s="10">
        <f t="shared" si="130"/>
        <v>7.2163568835805743</v>
      </c>
      <c r="N135" s="10">
        <f t="shared" si="130"/>
        <v>7.7608033135462744</v>
      </c>
      <c r="O135" s="10">
        <f t="shared" si="130"/>
        <v>7.6287499348445076</v>
      </c>
      <c r="P135" s="10">
        <f t="shared" si="130"/>
        <v>7.391399314836546</v>
      </c>
    </row>
    <row r="136" spans="1:16" ht="12.75" hidden="1" customHeight="1">
      <c r="A136" s="44" t="s">
        <v>2</v>
      </c>
      <c r="B136" s="10">
        <f t="shared" ref="B136:P136" si="131">B28/B$39*100</f>
        <v>1.8198522579776939</v>
      </c>
      <c r="C136" s="10">
        <f t="shared" si="131"/>
        <v>2.5670353536939583</v>
      </c>
      <c r="D136" s="10">
        <f t="shared" si="131"/>
        <v>2.2545647698522346</v>
      </c>
      <c r="E136" s="10">
        <f t="shared" si="131"/>
        <v>2.5902441348869694</v>
      </c>
      <c r="F136" s="10">
        <f t="shared" si="131"/>
        <v>2.0632982517573395</v>
      </c>
      <c r="G136" s="10">
        <f t="shared" si="131"/>
        <v>2.3341880409264237</v>
      </c>
      <c r="H136" s="10">
        <f t="shared" si="131"/>
        <v>2.521269299025731</v>
      </c>
      <c r="I136" s="10">
        <f t="shared" si="131"/>
        <v>2.4175521531207695</v>
      </c>
      <c r="J136" s="10">
        <f t="shared" si="131"/>
        <v>1.9697626729613262</v>
      </c>
      <c r="K136" s="10">
        <f t="shared" si="131"/>
        <v>1.8983655847444676</v>
      </c>
      <c r="L136" s="10">
        <f t="shared" si="131"/>
        <v>1.9631977821034485</v>
      </c>
      <c r="M136" s="10">
        <f t="shared" si="131"/>
        <v>2.20857072061257</v>
      </c>
      <c r="N136" s="10">
        <f t="shared" si="131"/>
        <v>2.372255246823546</v>
      </c>
      <c r="O136" s="10">
        <f t="shared" si="131"/>
        <v>2.6709494947681436</v>
      </c>
      <c r="P136" s="10">
        <f t="shared" si="131"/>
        <v>2.4038871052641584</v>
      </c>
    </row>
    <row r="137" spans="1:16" ht="12.75" hidden="1" customHeight="1">
      <c r="A137" s="42" t="s">
        <v>3</v>
      </c>
      <c r="B137" s="10">
        <f t="shared" ref="B137:P137" si="132">B29/B$39*100</f>
        <v>34.191639485085453</v>
      </c>
      <c r="C137" s="10">
        <f t="shared" si="132"/>
        <v>32.569156085078191</v>
      </c>
      <c r="D137" s="10">
        <f t="shared" si="132"/>
        <v>32.952948465790186</v>
      </c>
      <c r="E137" s="10">
        <f t="shared" si="132"/>
        <v>30.649476800760777</v>
      </c>
      <c r="F137" s="10">
        <f t="shared" si="132"/>
        <v>29.519330504480983</v>
      </c>
      <c r="G137" s="10">
        <f t="shared" si="132"/>
        <v>30.635442434663069</v>
      </c>
      <c r="H137" s="10">
        <f t="shared" si="132"/>
        <v>30.9273875364166</v>
      </c>
      <c r="I137" s="10">
        <f t="shared" si="132"/>
        <v>30.594840911591486</v>
      </c>
      <c r="J137" s="10">
        <f t="shared" si="132"/>
        <v>31.28248374060929</v>
      </c>
      <c r="K137" s="10">
        <f t="shared" si="132"/>
        <v>31.526642549831429</v>
      </c>
      <c r="L137" s="10">
        <f t="shared" si="132"/>
        <v>30.86516171159608</v>
      </c>
      <c r="M137" s="10">
        <f t="shared" si="132"/>
        <v>28.879573286036337</v>
      </c>
      <c r="N137" s="10">
        <f t="shared" si="132"/>
        <v>27.657967257995935</v>
      </c>
      <c r="O137" s="10">
        <f t="shared" si="132"/>
        <v>27.463922542748705</v>
      </c>
      <c r="P137" s="10">
        <f t="shared" si="132"/>
        <v>25.713578922218041</v>
      </c>
    </row>
    <row r="138" spans="1:16" ht="12.75" hidden="1" customHeight="1">
      <c r="A138" s="43" t="s">
        <v>4</v>
      </c>
      <c r="B138" s="10">
        <f t="shared" ref="B138:P138" si="133">B30/B$39*100</f>
        <v>26.447010948268073</v>
      </c>
      <c r="C138" s="10">
        <f t="shared" si="133"/>
        <v>25.313240441717273</v>
      </c>
      <c r="D138" s="10">
        <f t="shared" si="133"/>
        <v>25.661571635640612</v>
      </c>
      <c r="E138" s="10">
        <f t="shared" si="133"/>
        <v>23.631602767883241</v>
      </c>
      <c r="F138" s="10">
        <f t="shared" si="133"/>
        <v>23.124566848370531</v>
      </c>
      <c r="G138" s="10">
        <f t="shared" si="133"/>
        <v>24.637475829983739</v>
      </c>
      <c r="H138" s="10">
        <f t="shared" si="133"/>
        <v>24.773702701055679</v>
      </c>
      <c r="I138" s="10">
        <f t="shared" si="133"/>
        <v>25.112146414542515</v>
      </c>
      <c r="J138" s="10">
        <f t="shared" si="133"/>
        <v>26.24126745016487</v>
      </c>
      <c r="K138" s="10">
        <f t="shared" si="133"/>
        <v>26.391792214416171</v>
      </c>
      <c r="L138" s="10">
        <f t="shared" si="133"/>
        <v>25.337632885051132</v>
      </c>
      <c r="M138" s="10">
        <f t="shared" si="133"/>
        <v>23.058634146425007</v>
      </c>
      <c r="N138" s="10">
        <f t="shared" si="133"/>
        <v>21.885091727968874</v>
      </c>
      <c r="O138" s="10">
        <f t="shared" si="133"/>
        <v>21.310724715389853</v>
      </c>
      <c r="P138" s="10">
        <f t="shared" si="133"/>
        <v>17.894751911870717</v>
      </c>
    </row>
    <row r="139" spans="1:16" ht="12.75" hidden="1" customHeight="1">
      <c r="A139" s="43" t="s">
        <v>5</v>
      </c>
      <c r="B139" s="10">
        <f t="shared" ref="B139:P139" si="134">B31/B$39*100</f>
        <v>5.5147215353009607</v>
      </c>
      <c r="C139" s="10">
        <f t="shared" si="134"/>
        <v>4.8535631873538803</v>
      </c>
      <c r="D139" s="10">
        <f t="shared" si="134"/>
        <v>4.6113895330831873</v>
      </c>
      <c r="E139" s="10">
        <f t="shared" si="134"/>
        <v>4.5920000783993133</v>
      </c>
      <c r="F139" s="10">
        <f t="shared" si="134"/>
        <v>4.1914585378832347</v>
      </c>
      <c r="G139" s="10">
        <f t="shared" si="134"/>
        <v>4.0032163677370827</v>
      </c>
      <c r="H139" s="10">
        <f t="shared" si="134"/>
        <v>3.6579044863470243</v>
      </c>
      <c r="I139" s="10">
        <f t="shared" si="134"/>
        <v>3.7169953726643965</v>
      </c>
      <c r="J139" s="10">
        <f t="shared" si="134"/>
        <v>3.3181618537225419</v>
      </c>
      <c r="K139" s="10">
        <f t="shared" si="134"/>
        <v>3.0587438812615222</v>
      </c>
      <c r="L139" s="10">
        <f t="shared" si="134"/>
        <v>3.0802499297321808</v>
      </c>
      <c r="M139" s="10">
        <f t="shared" si="134"/>
        <v>3.102564329409871</v>
      </c>
      <c r="N139" s="10">
        <f t="shared" si="134"/>
        <v>3.1174134749229112</v>
      </c>
      <c r="O139" s="10">
        <f t="shared" si="134"/>
        <v>2.9004513568850165</v>
      </c>
      <c r="P139" s="10">
        <f t="shared" si="134"/>
        <v>3.9274672783049054</v>
      </c>
    </row>
    <row r="140" spans="1:16" ht="12.75" hidden="1" customHeight="1">
      <c r="A140" s="44" t="s">
        <v>6</v>
      </c>
      <c r="B140" s="10">
        <f t="shared" ref="B140:P140" si="135">B32/B$39*100</f>
        <v>2.2299070015164153</v>
      </c>
      <c r="C140" s="10">
        <f t="shared" si="135"/>
        <v>2.4023524560070459</v>
      </c>
      <c r="D140" s="10">
        <f t="shared" si="135"/>
        <v>2.6799872970663734</v>
      </c>
      <c r="E140" s="10">
        <f t="shared" si="135"/>
        <v>2.4258739544782242</v>
      </c>
      <c r="F140" s="10">
        <f t="shared" si="135"/>
        <v>2.2033051182272141</v>
      </c>
      <c r="G140" s="10">
        <f t="shared" si="135"/>
        <v>1.9947502369422487</v>
      </c>
      <c r="H140" s="10">
        <f t="shared" si="135"/>
        <v>2.4957803490138977</v>
      </c>
      <c r="I140" s="10">
        <f t="shared" si="135"/>
        <v>1.7656991243845728</v>
      </c>
      <c r="J140" s="10">
        <f t="shared" si="135"/>
        <v>1.7230544367218812</v>
      </c>
      <c r="K140" s="10">
        <f t="shared" si="135"/>
        <v>2.0761064541537371</v>
      </c>
      <c r="L140" s="10">
        <f t="shared" si="135"/>
        <v>2.4472788968127666</v>
      </c>
      <c r="M140" s="10">
        <f t="shared" si="135"/>
        <v>2.7183748102014635</v>
      </c>
      <c r="N140" s="10">
        <f t="shared" si="135"/>
        <v>2.6554620551041563</v>
      </c>
      <c r="O140" s="10">
        <f t="shared" si="135"/>
        <v>3.2527464704738289</v>
      </c>
      <c r="P140" s="10">
        <f t="shared" si="135"/>
        <v>3.8913597320424196</v>
      </c>
    </row>
    <row r="141" spans="1:16" ht="12.75" hidden="1" customHeight="1">
      <c r="A141" s="42" t="s">
        <v>7</v>
      </c>
      <c r="B141" s="10">
        <f t="shared" ref="B141:P141" si="136">B33/B$39*100</f>
        <v>53.736763574305748</v>
      </c>
      <c r="C141" s="10">
        <f t="shared" si="136"/>
        <v>53.901765885662513</v>
      </c>
      <c r="D141" s="10">
        <f t="shared" si="136"/>
        <v>54.521224063985905</v>
      </c>
      <c r="E141" s="10">
        <f t="shared" si="136"/>
        <v>56.62106338795703</v>
      </c>
      <c r="F141" s="10">
        <f t="shared" si="136"/>
        <v>59.668232600052399</v>
      </c>
      <c r="G141" s="10">
        <f t="shared" si="136"/>
        <v>59.330103776880726</v>
      </c>
      <c r="H141" s="10">
        <f t="shared" si="136"/>
        <v>57.90191422298583</v>
      </c>
      <c r="I141" s="10">
        <f t="shared" si="136"/>
        <v>57.470346681471462</v>
      </c>
      <c r="J141" s="10">
        <f t="shared" si="136"/>
        <v>58.690529057687598</v>
      </c>
      <c r="K141" s="10">
        <f t="shared" si="136"/>
        <v>59.173848968163</v>
      </c>
      <c r="L141" s="10">
        <f t="shared" si="136"/>
        <v>61.295010453995388</v>
      </c>
      <c r="M141" s="10">
        <f t="shared" si="136"/>
        <v>61.695499109770523</v>
      </c>
      <c r="N141" s="10">
        <f t="shared" si="136"/>
        <v>62.208974181634247</v>
      </c>
      <c r="O141" s="10">
        <f t="shared" si="136"/>
        <v>62.236378027638651</v>
      </c>
      <c r="P141" s="10">
        <f t="shared" si="136"/>
        <v>64.491134657681258</v>
      </c>
    </row>
    <row r="142" spans="1:16" ht="12.75" hidden="1" customHeight="1">
      <c r="A142" s="43" t="s">
        <v>8</v>
      </c>
      <c r="B142" s="10">
        <f t="shared" ref="B142:P142" si="137">B34/B$39*100</f>
        <v>15.028468767368725</v>
      </c>
      <c r="C142" s="10">
        <f t="shared" si="137"/>
        <v>14.614296515303543</v>
      </c>
      <c r="D142" s="10">
        <f t="shared" si="137"/>
        <v>14.024856646778957</v>
      </c>
      <c r="E142" s="10">
        <f t="shared" si="137"/>
        <v>13.758029861337972</v>
      </c>
      <c r="F142" s="10">
        <f t="shared" si="137"/>
        <v>13.802032930359706</v>
      </c>
      <c r="G142" s="10">
        <f t="shared" si="137"/>
        <v>14.835139856513187</v>
      </c>
      <c r="H142" s="10">
        <f t="shared" si="137"/>
        <v>15.256222461389216</v>
      </c>
      <c r="I142" s="10">
        <f t="shared" si="137"/>
        <v>14.555688309958443</v>
      </c>
      <c r="J142" s="10">
        <f t="shared" si="137"/>
        <v>14.935427428680365</v>
      </c>
      <c r="K142" s="10">
        <f t="shared" si="137"/>
        <v>15.044524147597226</v>
      </c>
      <c r="L142" s="10">
        <f t="shared" si="137"/>
        <v>15.180565262575621</v>
      </c>
      <c r="M142" s="10">
        <f t="shared" si="137"/>
        <v>15.103015664526081</v>
      </c>
      <c r="N142" s="10">
        <f t="shared" si="137"/>
        <v>15.090068246080616</v>
      </c>
      <c r="O142" s="10">
        <f t="shared" si="137"/>
        <v>15.503021015734586</v>
      </c>
      <c r="P142" s="10">
        <f t="shared" si="137"/>
        <v>16.544766263311718</v>
      </c>
    </row>
    <row r="143" spans="1:16" ht="12.75" hidden="1" customHeight="1">
      <c r="A143" s="43" t="s">
        <v>9</v>
      </c>
      <c r="B143" s="10">
        <f t="shared" ref="B143:P143" si="138">B35/B$39*100</f>
        <v>13.192556898597656</v>
      </c>
      <c r="C143" s="10">
        <f t="shared" si="138"/>
        <v>13.528758034595359</v>
      </c>
      <c r="D143" s="10">
        <f t="shared" si="138"/>
        <v>13.671160800758535</v>
      </c>
      <c r="E143" s="10">
        <f t="shared" si="138"/>
        <v>14.519015552946879</v>
      </c>
      <c r="F143" s="10">
        <f t="shared" si="138"/>
        <v>15.252351879391368</v>
      </c>
      <c r="G143" s="10">
        <f t="shared" si="138"/>
        <v>15.53575289553052</v>
      </c>
      <c r="H143" s="10">
        <f t="shared" si="138"/>
        <v>15.010255656592989</v>
      </c>
      <c r="I143" s="10">
        <f t="shared" si="138"/>
        <v>15.296089094828528</v>
      </c>
      <c r="J143" s="10">
        <f t="shared" si="138"/>
        <v>15.785253329932603</v>
      </c>
      <c r="K143" s="10">
        <f t="shared" si="138"/>
        <v>15.904761620882635</v>
      </c>
      <c r="L143" s="10">
        <f t="shared" si="138"/>
        <v>16.486104410753235</v>
      </c>
      <c r="M143" s="10">
        <f t="shared" si="138"/>
        <v>16.593252076001232</v>
      </c>
      <c r="N143" s="10">
        <f t="shared" si="138"/>
        <v>15.67410204940049</v>
      </c>
      <c r="O143" s="10">
        <f t="shared" si="138"/>
        <v>16.796465416977551</v>
      </c>
      <c r="P143" s="10">
        <f t="shared" si="138"/>
        <v>16.731731650793602</v>
      </c>
    </row>
    <row r="144" spans="1:16" ht="12.75" hidden="1" customHeight="1">
      <c r="A144" s="43" t="s">
        <v>10</v>
      </c>
      <c r="B144" s="10">
        <f t="shared" ref="B144:P144" si="139">B36/B$39*100</f>
        <v>19.187355037811159</v>
      </c>
      <c r="C144" s="10">
        <f t="shared" si="139"/>
        <v>19.421708519150531</v>
      </c>
      <c r="D144" s="10">
        <f t="shared" si="139"/>
        <v>20.553128799936481</v>
      </c>
      <c r="E144" s="10">
        <f t="shared" si="139"/>
        <v>21.366660220213756</v>
      </c>
      <c r="F144" s="10">
        <f t="shared" si="139"/>
        <v>23.331225734548784</v>
      </c>
      <c r="G144" s="10">
        <f t="shared" si="139"/>
        <v>21.632125145171329</v>
      </c>
      <c r="H144" s="10">
        <f t="shared" si="139"/>
        <v>20.543355075317958</v>
      </c>
      <c r="I144" s="10">
        <f t="shared" si="139"/>
        <v>20.334504475018925</v>
      </c>
      <c r="J144" s="10">
        <f t="shared" si="139"/>
        <v>20.558920532640915</v>
      </c>
      <c r="K144" s="10">
        <f t="shared" si="139"/>
        <v>20.874332822485041</v>
      </c>
      <c r="L144" s="10">
        <f t="shared" si="139"/>
        <v>22.127104031843981</v>
      </c>
      <c r="M144" s="10">
        <f t="shared" si="139"/>
        <v>22.497604311894186</v>
      </c>
      <c r="N144" s="10">
        <f t="shared" si="139"/>
        <v>24.015463047148199</v>
      </c>
      <c r="O144" s="10">
        <f t="shared" si="139"/>
        <v>22.575684091249062</v>
      </c>
      <c r="P144" s="10">
        <f t="shared" si="139"/>
        <v>23.145429635829565</v>
      </c>
    </row>
    <row r="145" spans="1:16" ht="12.75" hidden="1" customHeight="1">
      <c r="A145" s="43" t="s">
        <v>11</v>
      </c>
      <c r="B145" s="10">
        <f t="shared" ref="B145:P145" si="140">B37/B$39*100</f>
        <v>3.2679536955182749</v>
      </c>
      <c r="C145" s="10">
        <f t="shared" si="140"/>
        <v>3.2654610016561274</v>
      </c>
      <c r="D145" s="10">
        <f t="shared" si="140"/>
        <v>3.2183160747898003</v>
      </c>
      <c r="E145" s="10">
        <f t="shared" si="140"/>
        <v>3.532205258231917</v>
      </c>
      <c r="F145" s="10">
        <f t="shared" si="140"/>
        <v>3.7534635850242708</v>
      </c>
      <c r="G145" s="10">
        <f t="shared" si="140"/>
        <v>3.8772448831120863</v>
      </c>
      <c r="H145" s="10">
        <f t="shared" si="140"/>
        <v>3.6853581513359592</v>
      </c>
      <c r="I145" s="10">
        <f t="shared" si="140"/>
        <v>3.9264541516955584</v>
      </c>
      <c r="J145" s="10">
        <f t="shared" si="140"/>
        <v>4.1329673986319992</v>
      </c>
      <c r="K145" s="10">
        <f t="shared" si="140"/>
        <v>4.227664539741343</v>
      </c>
      <c r="L145" s="10">
        <f t="shared" si="140"/>
        <v>4.3513580149743376</v>
      </c>
      <c r="M145" s="10">
        <f t="shared" si="140"/>
        <v>4.3269139898300324</v>
      </c>
      <c r="N145" s="10">
        <f t="shared" si="140"/>
        <v>4.2158806668482507</v>
      </c>
      <c r="O145" s="10">
        <f t="shared" si="140"/>
        <v>3.9926809874985225</v>
      </c>
      <c r="P145" s="10">
        <f t="shared" si="140"/>
        <v>4.6059931023453116</v>
      </c>
    </row>
    <row r="146" spans="1:16" ht="12.75" hidden="1" customHeight="1">
      <c r="A146" s="44" t="s">
        <v>12</v>
      </c>
      <c r="B146" s="10">
        <f t="shared" ref="B146:P146" si="141">B38/B$39*100</f>
        <v>3.0604291750099257</v>
      </c>
      <c r="C146" s="10">
        <f t="shared" si="141"/>
        <v>3.0715418149569604</v>
      </c>
      <c r="D146" s="10">
        <f t="shared" si="141"/>
        <v>3.0537617417221354</v>
      </c>
      <c r="E146" s="10">
        <f t="shared" si="141"/>
        <v>3.4451524952265133</v>
      </c>
      <c r="F146" s="10">
        <f t="shared" si="141"/>
        <v>3.5291584707282673</v>
      </c>
      <c r="G146" s="10">
        <f t="shared" si="141"/>
        <v>3.449840996553605</v>
      </c>
      <c r="H146" s="10">
        <f t="shared" si="141"/>
        <v>3.4067228783497079</v>
      </c>
      <c r="I146" s="10">
        <f t="shared" si="141"/>
        <v>3.3576106499700051</v>
      </c>
      <c r="J146" s="10">
        <f t="shared" si="141"/>
        <v>3.2779603678017168</v>
      </c>
      <c r="K146" s="10">
        <f t="shared" si="141"/>
        <v>3.1225658374567598</v>
      </c>
      <c r="L146" s="10">
        <f t="shared" si="141"/>
        <v>3.1498787338482162</v>
      </c>
      <c r="M146" s="10">
        <f t="shared" si="141"/>
        <v>3.1747130675189834</v>
      </c>
      <c r="N146" s="10">
        <f t="shared" si="141"/>
        <v>3.2134601721566964</v>
      </c>
      <c r="O146" s="10">
        <f t="shared" si="141"/>
        <v>3.3685265161789304</v>
      </c>
      <c r="P146" s="10">
        <f t="shared" si="141"/>
        <v>3.4632140054010518</v>
      </c>
    </row>
    <row r="147" spans="1:16" hidden="1"/>
    <row r="148" spans="1:16" hidden="1">
      <c r="A148" s="42" t="s">
        <v>0</v>
      </c>
      <c r="B148" s="10">
        <f t="shared" ref="B148:B160" si="142">B26/B6*100</f>
        <v>16.204962141093024</v>
      </c>
      <c r="C148" s="10">
        <f t="shared" ref="C148:P148" si="143">C26/C6*100</f>
        <v>17.066425096591281</v>
      </c>
      <c r="D148" s="10">
        <f t="shared" si="143"/>
        <v>17.281792389940481</v>
      </c>
      <c r="E148" s="10">
        <f t="shared" si="143"/>
        <v>16.769092026541372</v>
      </c>
      <c r="F148" s="10">
        <f t="shared" si="143"/>
        <v>13.935881809577724</v>
      </c>
      <c r="G148" s="10">
        <f t="shared" si="143"/>
        <v>12.381135539434771</v>
      </c>
      <c r="H148" s="10">
        <f t="shared" si="143"/>
        <v>12.293160728451303</v>
      </c>
      <c r="I148" s="10">
        <f t="shared" si="143"/>
        <v>11.985476572643469</v>
      </c>
      <c r="J148" s="10">
        <f t="shared" si="143"/>
        <v>12.576546891363421</v>
      </c>
      <c r="K148" s="10">
        <f t="shared" si="143"/>
        <v>12.316720831460405</v>
      </c>
      <c r="L148" s="10">
        <f t="shared" si="143"/>
        <v>10.060298494820508</v>
      </c>
      <c r="M148" s="10">
        <f t="shared" si="143"/>
        <v>10.458845638480295</v>
      </c>
      <c r="N148" s="10">
        <f t="shared" si="143"/>
        <v>10.695443522089008</v>
      </c>
      <c r="O148" s="10">
        <f t="shared" si="143"/>
        <v>9.9084543118090771</v>
      </c>
      <c r="P148" s="10">
        <f t="shared" si="143"/>
        <v>10.159566315044177</v>
      </c>
    </row>
    <row r="149" spans="1:16" hidden="1">
      <c r="A149" s="43" t="s">
        <v>1</v>
      </c>
      <c r="B149" s="10">
        <f t="shared" si="142"/>
        <v>31.219885239761684</v>
      </c>
      <c r="C149" s="10">
        <f t="shared" ref="C149:P149" si="144">C27/C7*100</f>
        <v>29.28963769979805</v>
      </c>
      <c r="D149" s="10">
        <f t="shared" si="144"/>
        <v>28.92453081455869</v>
      </c>
      <c r="E149" s="10">
        <f t="shared" si="144"/>
        <v>30.820293094463182</v>
      </c>
      <c r="F149" s="10">
        <f t="shared" si="144"/>
        <v>28.257792407700549</v>
      </c>
      <c r="G149" s="10">
        <f t="shared" si="144"/>
        <v>28.002506571344831</v>
      </c>
      <c r="H149" s="10">
        <f t="shared" si="144"/>
        <v>28.855298944900348</v>
      </c>
      <c r="I149" s="10">
        <f t="shared" si="144"/>
        <v>28.355031923435565</v>
      </c>
      <c r="J149" s="10">
        <f t="shared" si="144"/>
        <v>29.6223686770327</v>
      </c>
      <c r="K149" s="10">
        <f t="shared" si="144"/>
        <v>29.458492509253986</v>
      </c>
      <c r="L149" s="10">
        <f t="shared" si="144"/>
        <v>26.981005008372478</v>
      </c>
      <c r="M149" s="10">
        <f t="shared" si="144"/>
        <v>28.691210289195347</v>
      </c>
      <c r="N149" s="10">
        <f t="shared" si="144"/>
        <v>29.088603995393907</v>
      </c>
      <c r="O149" s="10">
        <f t="shared" si="144"/>
        <v>28.699887895102975</v>
      </c>
      <c r="P149" s="10">
        <f t="shared" si="144"/>
        <v>28.311171794812058</v>
      </c>
    </row>
    <row r="150" spans="1:16" hidden="1">
      <c r="A150" s="44" t="s">
        <v>2</v>
      </c>
      <c r="B150" s="10">
        <f t="shared" si="142"/>
        <v>4.3687653390105119</v>
      </c>
      <c r="C150" s="10">
        <f t="shared" ref="C150:P150" si="145">C28/C8*100</f>
        <v>6.1343775999025345</v>
      </c>
      <c r="D150" s="10">
        <f t="shared" si="145"/>
        <v>6.0984701370025842</v>
      </c>
      <c r="E150" s="10">
        <f t="shared" si="145"/>
        <v>6.0220877142669469</v>
      </c>
      <c r="F150" s="10">
        <f t="shared" si="145"/>
        <v>4.4252885359751204</v>
      </c>
      <c r="G150" s="10">
        <f t="shared" si="145"/>
        <v>4.3590716181944229</v>
      </c>
      <c r="H150" s="10">
        <f t="shared" si="145"/>
        <v>4.1404213103185716</v>
      </c>
      <c r="I150" s="10">
        <f t="shared" si="145"/>
        <v>3.6622552322715274</v>
      </c>
      <c r="J150" s="10">
        <f t="shared" si="145"/>
        <v>3.7499384385689067</v>
      </c>
      <c r="K150" s="10">
        <f t="shared" si="145"/>
        <v>3.7681572693470096</v>
      </c>
      <c r="L150" s="10">
        <f t="shared" si="145"/>
        <v>3.4964844527192103</v>
      </c>
      <c r="M150" s="10">
        <f t="shared" si="145"/>
        <v>3.3997566632450975</v>
      </c>
      <c r="N150" s="10">
        <f t="shared" si="145"/>
        <v>3.485435261469251</v>
      </c>
      <c r="O150" s="10">
        <f t="shared" si="145"/>
        <v>3.4522894212594828</v>
      </c>
      <c r="P150" s="10">
        <f t="shared" si="145"/>
        <v>3.4191435810497142</v>
      </c>
    </row>
    <row r="151" spans="1:16" hidden="1">
      <c r="A151" s="42" t="s">
        <v>3</v>
      </c>
      <c r="B151" s="10">
        <f t="shared" si="142"/>
        <v>20.056897599463873</v>
      </c>
      <c r="C151" s="10">
        <f t="shared" ref="C151:P151" si="146">C29/C9*100</f>
        <v>20.075137501478149</v>
      </c>
      <c r="D151" s="10">
        <f t="shared" si="146"/>
        <v>20.099560758470037</v>
      </c>
      <c r="E151" s="10">
        <f t="shared" si="146"/>
        <v>19.929785633351671</v>
      </c>
      <c r="F151" s="10">
        <f t="shared" si="146"/>
        <v>20.065757024054079</v>
      </c>
      <c r="G151" s="10">
        <f t="shared" si="146"/>
        <v>20.292422476952524</v>
      </c>
      <c r="H151" s="10">
        <f t="shared" si="146"/>
        <v>20.763285939765382</v>
      </c>
      <c r="I151" s="10">
        <f t="shared" si="146"/>
        <v>20.49519485500382</v>
      </c>
      <c r="J151" s="10">
        <f t="shared" si="146"/>
        <v>20.228871018246572</v>
      </c>
      <c r="K151" s="10">
        <f t="shared" si="146"/>
        <v>20.165050822522343</v>
      </c>
      <c r="L151" s="10">
        <f t="shared" si="146"/>
        <v>20.088836986453032</v>
      </c>
      <c r="M151" s="10">
        <f t="shared" si="146"/>
        <v>19.810196360144019</v>
      </c>
      <c r="N151" s="10">
        <f t="shared" si="146"/>
        <v>19.765042219401469</v>
      </c>
      <c r="O151" s="10">
        <f t="shared" si="146"/>
        <v>19.570550100708413</v>
      </c>
      <c r="P151" s="10">
        <f t="shared" si="146"/>
        <v>19.059219234252087</v>
      </c>
    </row>
    <row r="152" spans="1:16" hidden="1">
      <c r="A152" s="43" t="s">
        <v>4</v>
      </c>
      <c r="B152" s="10">
        <f t="shared" si="142"/>
        <v>20.924039137211555</v>
      </c>
      <c r="C152" s="10">
        <f t="shared" ref="C152:P152" si="147">C30/C10*100</f>
        <v>20.995846665370575</v>
      </c>
      <c r="D152" s="10">
        <f t="shared" si="147"/>
        <v>20.985825312423927</v>
      </c>
      <c r="E152" s="10">
        <f t="shared" si="147"/>
        <v>20.93322140686346</v>
      </c>
      <c r="F152" s="10">
        <f t="shared" si="147"/>
        <v>21.141974358104061</v>
      </c>
      <c r="G152" s="10">
        <f t="shared" si="147"/>
        <v>21.237797622631735</v>
      </c>
      <c r="H152" s="10">
        <f t="shared" si="147"/>
        <v>21.1917259427243</v>
      </c>
      <c r="I152" s="10">
        <f t="shared" si="147"/>
        <v>21.157836666166858</v>
      </c>
      <c r="J152" s="10">
        <f t="shared" si="147"/>
        <v>21.28418387808674</v>
      </c>
      <c r="K152" s="10">
        <f t="shared" si="147"/>
        <v>21.244725400961563</v>
      </c>
      <c r="L152" s="10">
        <f t="shared" si="147"/>
        <v>21.237648667473373</v>
      </c>
      <c r="M152" s="10">
        <f t="shared" si="147"/>
        <v>21.157434320181739</v>
      </c>
      <c r="N152" s="10">
        <f t="shared" si="147"/>
        <v>21.168502088615178</v>
      </c>
      <c r="O152" s="10">
        <f t="shared" si="147"/>
        <v>21.153336565540972</v>
      </c>
      <c r="P152" s="10">
        <f t="shared" si="147"/>
        <v>21.138171042466766</v>
      </c>
    </row>
    <row r="153" spans="1:16" hidden="1">
      <c r="A153" s="43" t="s">
        <v>5</v>
      </c>
      <c r="B153" s="10">
        <f t="shared" si="142"/>
        <v>17.394424395032733</v>
      </c>
      <c r="C153" s="10">
        <f t="shared" ref="C153:P153" si="148">C31/C11*100</f>
        <v>17.437448848651616</v>
      </c>
      <c r="D153" s="10">
        <f t="shared" si="148"/>
        <v>17.360777291784693</v>
      </c>
      <c r="E153" s="10">
        <f t="shared" si="148"/>
        <v>17.395691743275389</v>
      </c>
      <c r="F153" s="10">
        <f t="shared" si="148"/>
        <v>17.493376540370143</v>
      </c>
      <c r="G153" s="10">
        <f t="shared" si="148"/>
        <v>17.96297050774983</v>
      </c>
      <c r="H153" s="10">
        <f t="shared" si="148"/>
        <v>18.624138114185428</v>
      </c>
      <c r="I153" s="10">
        <f t="shared" si="148"/>
        <v>19.740467884872988</v>
      </c>
      <c r="J153" s="10">
        <f t="shared" si="148"/>
        <v>16.967710933151565</v>
      </c>
      <c r="K153" s="10">
        <f t="shared" si="148"/>
        <v>17.052465721431247</v>
      </c>
      <c r="L153" s="10">
        <f t="shared" si="148"/>
        <v>17.241025320976643</v>
      </c>
      <c r="M153" s="10">
        <f t="shared" si="148"/>
        <v>17.221399657186506</v>
      </c>
      <c r="N153" s="10">
        <f t="shared" si="148"/>
        <v>17.213096978064851</v>
      </c>
      <c r="O153" s="10">
        <f t="shared" si="148"/>
        <v>17.051086524917196</v>
      </c>
      <c r="P153" s="10">
        <f t="shared" si="148"/>
        <v>16.889076071769541</v>
      </c>
    </row>
    <row r="154" spans="1:16" hidden="1">
      <c r="A154" s="44" t="s">
        <v>6</v>
      </c>
      <c r="B154" s="10">
        <f t="shared" si="142"/>
        <v>18.021026255675061</v>
      </c>
      <c r="C154" s="10">
        <f t="shared" ref="C154:P154" si="149">C32/C12*100</f>
        <v>17.359219109142636</v>
      </c>
      <c r="D154" s="10">
        <f t="shared" si="149"/>
        <v>17.741225030152606</v>
      </c>
      <c r="E154" s="10">
        <f t="shared" si="149"/>
        <v>16.730717828698115</v>
      </c>
      <c r="F154" s="10">
        <f t="shared" si="149"/>
        <v>15.994736511913807</v>
      </c>
      <c r="G154" s="10">
        <f t="shared" si="149"/>
        <v>15.736125154649914</v>
      </c>
      <c r="H154" s="10">
        <f t="shared" si="149"/>
        <v>20.11282426500772</v>
      </c>
      <c r="I154" s="10">
        <f t="shared" si="149"/>
        <v>15.015438752176033</v>
      </c>
      <c r="J154" s="10">
        <f t="shared" si="149"/>
        <v>14.605835703544892</v>
      </c>
      <c r="K154" s="10">
        <f t="shared" si="149"/>
        <v>14.642918571793631</v>
      </c>
      <c r="L154" s="10">
        <f t="shared" si="149"/>
        <v>14.856964538276088</v>
      </c>
      <c r="M154" s="10">
        <f t="shared" si="149"/>
        <v>14.475115133338415</v>
      </c>
      <c r="N154" s="10">
        <f t="shared" si="149"/>
        <v>14.402203941806956</v>
      </c>
      <c r="O154" s="10">
        <f t="shared" si="149"/>
        <v>14.406379193090052</v>
      </c>
      <c r="P154" s="10">
        <f t="shared" si="149"/>
        <v>14.410554444373149</v>
      </c>
    </row>
    <row r="155" spans="1:16" hidden="1">
      <c r="A155" s="42" t="s">
        <v>7</v>
      </c>
      <c r="B155" s="10">
        <f t="shared" si="142"/>
        <v>16.332378322013994</v>
      </c>
      <c r="C155" s="10">
        <f t="shared" ref="C155:P155" si="150">C33/C13*100</f>
        <v>16.266163733085058</v>
      </c>
      <c r="D155" s="10">
        <f t="shared" si="150"/>
        <v>16.111351662936872</v>
      </c>
      <c r="E155" s="10">
        <f t="shared" si="150"/>
        <v>16.118731403592307</v>
      </c>
      <c r="F155" s="10">
        <f t="shared" si="150"/>
        <v>16.059050215893809</v>
      </c>
      <c r="G155" s="10">
        <f t="shared" si="150"/>
        <v>15.97408662129047</v>
      </c>
      <c r="H155" s="10">
        <f t="shared" si="150"/>
        <v>16.038040475627675</v>
      </c>
      <c r="I155" s="10">
        <f t="shared" si="150"/>
        <v>15.996841722518729</v>
      </c>
      <c r="J155" s="10">
        <f t="shared" si="150"/>
        <v>16.12288815819538</v>
      </c>
      <c r="K155" s="10">
        <f t="shared" si="150"/>
        <v>16.117272521419558</v>
      </c>
      <c r="L155" s="10">
        <f t="shared" si="150"/>
        <v>16.397882120129122</v>
      </c>
      <c r="M155" s="10">
        <f t="shared" si="150"/>
        <v>16.279910258356868</v>
      </c>
      <c r="N155" s="10">
        <f t="shared" si="150"/>
        <v>16.168072238740034</v>
      </c>
      <c r="O155" s="10">
        <f t="shared" si="150"/>
        <v>16.317529278490163</v>
      </c>
      <c r="P155" s="10">
        <f t="shared" si="150"/>
        <v>16.305375543679872</v>
      </c>
    </row>
    <row r="156" spans="1:16" hidden="1">
      <c r="A156" s="43" t="s">
        <v>8</v>
      </c>
      <c r="B156" s="10">
        <f t="shared" si="142"/>
        <v>16.221638337702217</v>
      </c>
      <c r="C156" s="10">
        <f t="shared" ref="C156:P156" si="151">C34/C14*100</f>
        <v>15.994350895442441</v>
      </c>
      <c r="D156" s="10">
        <f t="shared" si="151"/>
        <v>16.018920192772622</v>
      </c>
      <c r="E156" s="10">
        <f t="shared" si="151"/>
        <v>15.95265306467798</v>
      </c>
      <c r="F156" s="10">
        <f t="shared" si="151"/>
        <v>15.886446309168084</v>
      </c>
      <c r="G156" s="10">
        <f t="shared" si="151"/>
        <v>15.907644363038079</v>
      </c>
      <c r="H156" s="10">
        <f t="shared" si="151"/>
        <v>16.830560217380356</v>
      </c>
      <c r="I156" s="10">
        <f t="shared" si="151"/>
        <v>16.855167509338223</v>
      </c>
      <c r="J156" s="10">
        <f t="shared" si="151"/>
        <v>16.986960353160484</v>
      </c>
      <c r="K156" s="10">
        <f t="shared" si="151"/>
        <v>16.993237452780324</v>
      </c>
      <c r="L156" s="10">
        <f t="shared" si="151"/>
        <v>16.901343225819275</v>
      </c>
      <c r="M156" s="10">
        <f t="shared" si="151"/>
        <v>16.971881141033602</v>
      </c>
      <c r="N156" s="10">
        <f t="shared" si="151"/>
        <v>17.017461053830267</v>
      </c>
      <c r="O156" s="10">
        <f t="shared" si="151"/>
        <v>17.029913658685924</v>
      </c>
      <c r="P156" s="10">
        <f t="shared" si="151"/>
        <v>17.042366263541581</v>
      </c>
    </row>
    <row r="157" spans="1:16" hidden="1">
      <c r="A157" s="43" t="s">
        <v>9</v>
      </c>
      <c r="B157" s="10">
        <f t="shared" si="142"/>
        <v>23.298915716145348</v>
      </c>
      <c r="C157" s="10">
        <f t="shared" ref="C157:P157" si="152">C35/C15*100</f>
        <v>22.940361987658573</v>
      </c>
      <c r="D157" s="10">
        <f t="shared" si="152"/>
        <v>22.505408413821069</v>
      </c>
      <c r="E157" s="10">
        <f t="shared" si="152"/>
        <v>22.298198069022995</v>
      </c>
      <c r="F157" s="10">
        <f t="shared" si="152"/>
        <v>21.94878675011271</v>
      </c>
      <c r="G157" s="10">
        <f t="shared" si="152"/>
        <v>21.574755848773226</v>
      </c>
      <c r="H157" s="10">
        <f t="shared" si="152"/>
        <v>21.251602756521976</v>
      </c>
      <c r="I157" s="10">
        <f t="shared" si="152"/>
        <v>21.320844334825701</v>
      </c>
      <c r="J157" s="10">
        <f t="shared" si="152"/>
        <v>21.449794927729116</v>
      </c>
      <c r="K157" s="10">
        <f t="shared" si="152"/>
        <v>21.366280723176697</v>
      </c>
      <c r="L157" s="10">
        <f t="shared" si="152"/>
        <v>21.492346887981416</v>
      </c>
      <c r="M157" s="10">
        <f t="shared" si="152"/>
        <v>21.509593894127963</v>
      </c>
      <c r="N157" s="10">
        <f t="shared" si="152"/>
        <v>21.616175231127357</v>
      </c>
      <c r="O157" s="10">
        <f t="shared" si="152"/>
        <v>21.657882834503276</v>
      </c>
      <c r="P157" s="10">
        <f t="shared" si="152"/>
        <v>21.699590437879195</v>
      </c>
    </row>
    <row r="158" spans="1:16" hidden="1">
      <c r="A158" s="43" t="s">
        <v>10</v>
      </c>
      <c r="B158" s="10">
        <f t="shared" si="142"/>
        <v>13.963669993365832</v>
      </c>
      <c r="C158" s="10">
        <f t="shared" ref="C158:P158" si="153">C36/C16*100</f>
        <v>13.971525098825246</v>
      </c>
      <c r="D158" s="10">
        <f t="shared" si="153"/>
        <v>13.909301706717011</v>
      </c>
      <c r="E158" s="10">
        <f t="shared" si="153"/>
        <v>13.926272136340042</v>
      </c>
      <c r="F158" s="10">
        <f t="shared" si="153"/>
        <v>14.054891981405232</v>
      </c>
      <c r="G158" s="10">
        <f t="shared" si="153"/>
        <v>13.784242501565608</v>
      </c>
      <c r="H158" s="10">
        <f t="shared" si="153"/>
        <v>13.469803844116612</v>
      </c>
      <c r="I158" s="10">
        <f t="shared" si="153"/>
        <v>13.314981560134084</v>
      </c>
      <c r="J158" s="10">
        <f t="shared" si="153"/>
        <v>13.415398999002409</v>
      </c>
      <c r="K158" s="10">
        <f t="shared" si="153"/>
        <v>13.436770914754915</v>
      </c>
      <c r="L158" s="10">
        <f t="shared" si="153"/>
        <v>14.055377460510101</v>
      </c>
      <c r="M158" s="10">
        <f t="shared" si="153"/>
        <v>13.805498267458319</v>
      </c>
      <c r="N158" s="10">
        <f t="shared" si="153"/>
        <v>13.791428331998443</v>
      </c>
      <c r="O158" s="10">
        <f t="shared" si="153"/>
        <v>13.794007631768842</v>
      </c>
      <c r="P158" s="10">
        <f t="shared" si="153"/>
        <v>13.796586931539242</v>
      </c>
    </row>
    <row r="159" spans="1:16" hidden="1">
      <c r="A159" s="43" t="s">
        <v>11</v>
      </c>
      <c r="B159" s="10">
        <f t="shared" si="142"/>
        <v>16.393127682742588</v>
      </c>
      <c r="C159" s="10">
        <f t="shared" ref="C159:P159" si="154">C37/C17*100</f>
        <v>16.38373416331515</v>
      </c>
      <c r="D159" s="10">
        <f t="shared" si="154"/>
        <v>16.37237357809774</v>
      </c>
      <c r="E159" s="10">
        <f t="shared" si="154"/>
        <v>16.373798743141759</v>
      </c>
      <c r="F159" s="10">
        <f t="shared" si="154"/>
        <v>16.346473787300848</v>
      </c>
      <c r="G159" s="10">
        <f t="shared" si="154"/>
        <v>16.329207295355932</v>
      </c>
      <c r="H159" s="10">
        <f t="shared" si="154"/>
        <v>16.342478909775242</v>
      </c>
      <c r="I159" s="10">
        <f t="shared" si="154"/>
        <v>16.334138374740981</v>
      </c>
      <c r="J159" s="10">
        <f t="shared" si="154"/>
        <v>16.336224473785794</v>
      </c>
      <c r="K159" s="10">
        <f t="shared" si="154"/>
        <v>16.339683662393629</v>
      </c>
      <c r="L159" s="10">
        <f t="shared" si="154"/>
        <v>16.273577472725485</v>
      </c>
      <c r="M159" s="10">
        <f t="shared" si="154"/>
        <v>16.286643012727431</v>
      </c>
      <c r="N159" s="10">
        <f t="shared" si="154"/>
        <v>16.278713374167843</v>
      </c>
      <c r="O159" s="10">
        <f t="shared" si="154"/>
        <v>16.2540204471664</v>
      </c>
      <c r="P159" s="10">
        <f t="shared" si="154"/>
        <v>16.229327520164961</v>
      </c>
    </row>
    <row r="160" spans="1:16" hidden="1">
      <c r="A160" s="44" t="s">
        <v>12</v>
      </c>
      <c r="B160" s="10">
        <f t="shared" si="142"/>
        <v>13.657638702721977</v>
      </c>
      <c r="C160" s="10">
        <f t="shared" ref="C160:P160" si="155">C38/C18*100</f>
        <v>13.905927119607153</v>
      </c>
      <c r="D160" s="10">
        <f t="shared" si="155"/>
        <v>13.463213711045732</v>
      </c>
      <c r="E160" s="10">
        <f t="shared" si="155"/>
        <v>13.824963758222243</v>
      </c>
      <c r="F160" s="10">
        <f t="shared" si="155"/>
        <v>13.458471855703719</v>
      </c>
      <c r="G160" s="10">
        <f t="shared" si="155"/>
        <v>13.544797370282682</v>
      </c>
      <c r="H160" s="10">
        <f t="shared" si="155"/>
        <v>13.799913170715916</v>
      </c>
      <c r="I160" s="10">
        <f t="shared" si="155"/>
        <v>13.758766379982374</v>
      </c>
      <c r="J160" s="10">
        <f t="shared" si="155"/>
        <v>13.682483003389892</v>
      </c>
      <c r="K160" s="10">
        <f t="shared" si="155"/>
        <v>13.606767511955875</v>
      </c>
      <c r="L160" s="10">
        <f t="shared" si="155"/>
        <v>13.632320532741046</v>
      </c>
      <c r="M160" s="10">
        <f t="shared" si="155"/>
        <v>13.621477002832988</v>
      </c>
      <c r="N160" s="10">
        <f t="shared" si="155"/>
        <v>13.646462172717289</v>
      </c>
      <c r="O160" s="10">
        <f t="shared" si="155"/>
        <v>13.696980285372417</v>
      </c>
      <c r="P160" s="10">
        <f t="shared" si="155"/>
        <v>13.747498398027542</v>
      </c>
    </row>
    <row r="161" spans="1:20" hidden="1"/>
    <row r="162" spans="1:20" hidden="1"/>
    <row r="163" spans="1:20" ht="18">
      <c r="A163" s="204" t="s">
        <v>181</v>
      </c>
      <c r="B163" s="204"/>
      <c r="C163" s="204"/>
      <c r="D163" s="204"/>
      <c r="E163" s="204"/>
      <c r="F163" s="204"/>
      <c r="G163" s="205"/>
      <c r="H163" s="205"/>
      <c r="I163" s="205"/>
      <c r="J163" s="205"/>
      <c r="K163" s="205"/>
      <c r="L163" s="205"/>
      <c r="M163" s="205"/>
      <c r="N163" s="205"/>
      <c r="O163" s="206"/>
      <c r="P163" s="206"/>
    </row>
    <row r="164" spans="1:20">
      <c r="A164" s="1" t="s">
        <v>172</v>
      </c>
      <c r="B164" s="1"/>
      <c r="C164" s="1"/>
      <c r="D164" s="1"/>
      <c r="E164" s="1"/>
      <c r="F164" s="1"/>
    </row>
    <row r="165" spans="1:20" ht="13.5" thickBot="1">
      <c r="A165" s="25" t="s">
        <v>24</v>
      </c>
      <c r="B165" s="19"/>
      <c r="C165" s="19" t="s">
        <v>104</v>
      </c>
      <c r="D165" s="19" t="s">
        <v>105</v>
      </c>
      <c r="E165" s="19" t="s">
        <v>106</v>
      </c>
      <c r="F165" s="19" t="s">
        <v>107</v>
      </c>
      <c r="G165" s="19" t="s">
        <v>15</v>
      </c>
      <c r="H165" s="19" t="s">
        <v>16</v>
      </c>
      <c r="I165" s="19" t="s">
        <v>17</v>
      </c>
      <c r="J165" s="26">
        <v>2003</v>
      </c>
      <c r="K165" s="26">
        <v>2004</v>
      </c>
      <c r="L165" s="26">
        <v>2005</v>
      </c>
      <c r="M165" s="26">
        <v>2006</v>
      </c>
      <c r="N165" s="26">
        <v>2007</v>
      </c>
      <c r="O165" s="26">
        <v>2008</v>
      </c>
      <c r="P165" s="26">
        <v>2009</v>
      </c>
      <c r="Q165" s="26">
        <v>2010</v>
      </c>
      <c r="R165" s="26">
        <f>R84</f>
        <v>2011</v>
      </c>
      <c r="S165" s="26">
        <f t="shared" ref="S165:T165" si="156">S84</f>
        <v>2012</v>
      </c>
      <c r="T165" s="26">
        <f t="shared" si="156"/>
        <v>2013</v>
      </c>
    </row>
    <row r="166" spans="1:20" ht="13.5" thickTop="1">
      <c r="A166" s="5" t="s">
        <v>0</v>
      </c>
      <c r="B166" s="61"/>
      <c r="C166" s="61">
        <f>C26/C$41*100</f>
        <v>13.529078029259276</v>
      </c>
      <c r="D166" s="61">
        <f t="shared" ref="D166:N166" si="157">D26/D$41*100</f>
        <v>12.525827470223911</v>
      </c>
      <c r="E166" s="61">
        <f t="shared" si="157"/>
        <v>12.729459811282196</v>
      </c>
      <c r="F166" s="61">
        <f t="shared" si="157"/>
        <v>10.81243689546662</v>
      </c>
      <c r="G166" s="61">
        <f t="shared" si="157"/>
        <v>10.034453788456204</v>
      </c>
      <c r="H166" s="61">
        <f t="shared" si="157"/>
        <v>11.170698240597559</v>
      </c>
      <c r="I166" s="61">
        <f t="shared" si="157"/>
        <v>11.934812406937056</v>
      </c>
      <c r="J166" s="61">
        <f t="shared" si="157"/>
        <v>10.026987201703115</v>
      </c>
      <c r="K166" s="61">
        <f t="shared" si="157"/>
        <v>9.2995084820055745</v>
      </c>
      <c r="L166" s="61">
        <f t="shared" si="157"/>
        <v>7.8398278344085304</v>
      </c>
      <c r="M166" s="61">
        <f t="shared" si="157"/>
        <v>9.4249276041931456</v>
      </c>
      <c r="N166" s="61">
        <f t="shared" si="157"/>
        <v>10.133058560369822</v>
      </c>
      <c r="O166" s="61">
        <f t="shared" ref="O166:Q166" si="158">O26/O$41*100</f>
        <v>10.299699429612652</v>
      </c>
      <c r="P166" s="61">
        <f t="shared" si="158"/>
        <v>9.7952304317473207</v>
      </c>
      <c r="Q166" s="61">
        <f t="shared" si="158"/>
        <v>9.0472668648643175</v>
      </c>
      <c r="R166" s="61">
        <f t="shared" ref="R166:T166" si="159">R26/R$41*100</f>
        <v>9.2865070010364654</v>
      </c>
      <c r="S166" s="61">
        <f t="shared" si="159"/>
        <v>8.9732604536746354</v>
      </c>
      <c r="T166" s="61">
        <f t="shared" si="159"/>
        <v>8.3233687494421851</v>
      </c>
    </row>
    <row r="167" spans="1:20">
      <c r="A167" s="6" t="s">
        <v>1</v>
      </c>
      <c r="B167" s="63"/>
      <c r="C167" s="63">
        <f>C27/C$41*100</f>
        <v>10.962042675565318</v>
      </c>
      <c r="D167" s="63">
        <f t="shared" ref="C167:N181" si="160">D27/D$41*100</f>
        <v>10.271262700371677</v>
      </c>
      <c r="E167" s="63">
        <f t="shared" si="160"/>
        <v>10.139215676395228</v>
      </c>
      <c r="F167" s="63">
        <f t="shared" si="160"/>
        <v>8.7491386437092817</v>
      </c>
      <c r="G167" s="63">
        <f t="shared" si="160"/>
        <v>7.7002657475297793</v>
      </c>
      <c r="H167" s="63">
        <f t="shared" si="160"/>
        <v>8.6494289415718288</v>
      </c>
      <c r="I167" s="63">
        <f t="shared" si="160"/>
        <v>9.5172602538162838</v>
      </c>
      <c r="J167" s="63">
        <f t="shared" si="160"/>
        <v>8.0572245287417896</v>
      </c>
      <c r="K167" s="63">
        <f t="shared" si="160"/>
        <v>7.4011428972611064</v>
      </c>
      <c r="L167" s="63">
        <f t="shared" si="160"/>
        <v>5.8766300523050834</v>
      </c>
      <c r="M167" s="63">
        <f t="shared" si="160"/>
        <v>7.2163568835805743</v>
      </c>
      <c r="N167" s="63">
        <f t="shared" si="160"/>
        <v>7.7608033135462744</v>
      </c>
      <c r="O167" s="63">
        <f t="shared" ref="O167:Q167" si="161">O27/O$41*100</f>
        <v>7.6287499348445076</v>
      </c>
      <c r="P167" s="63">
        <f t="shared" si="161"/>
        <v>7.3913570667328052</v>
      </c>
      <c r="Q167" s="63">
        <f t="shared" si="161"/>
        <v>6.4582487569244131</v>
      </c>
      <c r="R167" s="63">
        <f t="shared" ref="R167:T167" si="162">R27/R$41*100</f>
        <v>6.237177739403486</v>
      </c>
      <c r="S167" s="63">
        <f t="shared" si="162"/>
        <v>6.3472944197511776</v>
      </c>
      <c r="T167" s="63">
        <f t="shared" si="162"/>
        <v>5.8620844624597828</v>
      </c>
    </row>
    <row r="168" spans="1:20">
      <c r="A168" s="28" t="s">
        <v>2</v>
      </c>
      <c r="B168" s="64"/>
      <c r="C168" s="168">
        <f t="shared" si="160"/>
        <v>2.5670353536939583</v>
      </c>
      <c r="D168" s="168">
        <f t="shared" si="160"/>
        <v>2.2545647698522346</v>
      </c>
      <c r="E168" s="168">
        <f t="shared" si="160"/>
        <v>2.5902441348869694</v>
      </c>
      <c r="F168" s="168">
        <f t="shared" si="160"/>
        <v>2.0632982517573395</v>
      </c>
      <c r="G168" s="168">
        <f t="shared" si="160"/>
        <v>2.3341880409264237</v>
      </c>
      <c r="H168" s="168">
        <f t="shared" si="160"/>
        <v>2.521269299025731</v>
      </c>
      <c r="I168" s="168">
        <f t="shared" si="160"/>
        <v>2.4175521531207695</v>
      </c>
      <c r="J168" s="168">
        <f t="shared" si="160"/>
        <v>1.9697626729613262</v>
      </c>
      <c r="K168" s="168">
        <f t="shared" si="160"/>
        <v>1.8983655847444676</v>
      </c>
      <c r="L168" s="168">
        <f t="shared" si="160"/>
        <v>1.9631977821034485</v>
      </c>
      <c r="M168" s="168">
        <f t="shared" si="160"/>
        <v>2.20857072061257</v>
      </c>
      <c r="N168" s="168">
        <f t="shared" si="160"/>
        <v>2.372255246823546</v>
      </c>
      <c r="O168" s="168">
        <f t="shared" ref="O168:Q168" si="163">O28/O$41*100</f>
        <v>2.6709494947681436</v>
      </c>
      <c r="P168" s="168">
        <f t="shared" si="163"/>
        <v>2.403873365014515</v>
      </c>
      <c r="Q168" s="168">
        <f t="shared" si="163"/>
        <v>2.5890181079399039</v>
      </c>
      <c r="R168" s="168">
        <f t="shared" ref="R168:T168" si="164">R28/R$41*100</f>
        <v>3.0493292616329799</v>
      </c>
      <c r="S168" s="168">
        <f t="shared" si="164"/>
        <v>2.6259660339234583</v>
      </c>
      <c r="T168" s="168">
        <f t="shared" si="164"/>
        <v>2.4612842869824019</v>
      </c>
    </row>
    <row r="169" spans="1:20">
      <c r="A169" s="5" t="s">
        <v>3</v>
      </c>
      <c r="B169" s="62"/>
      <c r="C169" s="62">
        <f t="shared" si="160"/>
        <v>32.569156085078191</v>
      </c>
      <c r="D169" s="62">
        <f t="shared" si="160"/>
        <v>32.952948465790186</v>
      </c>
      <c r="E169" s="62">
        <f t="shared" si="160"/>
        <v>30.649476800760777</v>
      </c>
      <c r="F169" s="62">
        <f t="shared" si="160"/>
        <v>29.519330504480983</v>
      </c>
      <c r="G169" s="62">
        <f t="shared" si="160"/>
        <v>30.635442434663069</v>
      </c>
      <c r="H169" s="62">
        <f t="shared" si="160"/>
        <v>30.9273875364166</v>
      </c>
      <c r="I169" s="62">
        <f t="shared" si="160"/>
        <v>30.594840911591486</v>
      </c>
      <c r="J169" s="62">
        <f t="shared" si="160"/>
        <v>31.28248374060929</v>
      </c>
      <c r="K169" s="62">
        <f t="shared" si="160"/>
        <v>31.526642549831429</v>
      </c>
      <c r="L169" s="62">
        <f t="shared" si="160"/>
        <v>30.86516171159608</v>
      </c>
      <c r="M169" s="62">
        <f t="shared" si="160"/>
        <v>28.879573286036337</v>
      </c>
      <c r="N169" s="62">
        <f t="shared" si="160"/>
        <v>27.657967257995935</v>
      </c>
      <c r="O169" s="62">
        <f t="shared" ref="O169:Q169" si="165">O29/O$41*100</f>
        <v>27.463922542748705</v>
      </c>
      <c r="P169" s="62">
        <f t="shared" si="165"/>
        <v>25.713431947348525</v>
      </c>
      <c r="Q169" s="62">
        <f t="shared" si="165"/>
        <v>23.339965682433476</v>
      </c>
      <c r="R169" s="62">
        <f t="shared" ref="R169:T169" si="166">R29/R$41*100</f>
        <v>20.660992564294055</v>
      </c>
      <c r="S169" s="62">
        <f t="shared" si="166"/>
        <v>18.732214405279642</v>
      </c>
      <c r="T169" s="62">
        <f t="shared" si="166"/>
        <v>17.233210194631017</v>
      </c>
    </row>
    <row r="170" spans="1:20">
      <c r="A170" s="6" t="s">
        <v>4</v>
      </c>
      <c r="B170" s="63"/>
      <c r="C170" s="63">
        <f t="shared" si="160"/>
        <v>25.313240441717273</v>
      </c>
      <c r="D170" s="63">
        <f t="shared" si="160"/>
        <v>25.661571635640612</v>
      </c>
      <c r="E170" s="63">
        <f t="shared" si="160"/>
        <v>23.631602767883241</v>
      </c>
      <c r="F170" s="63">
        <f t="shared" si="160"/>
        <v>23.124566848370531</v>
      </c>
      <c r="G170" s="63">
        <f t="shared" si="160"/>
        <v>24.637475829983739</v>
      </c>
      <c r="H170" s="63">
        <f t="shared" si="160"/>
        <v>24.773702701055679</v>
      </c>
      <c r="I170" s="63">
        <f t="shared" si="160"/>
        <v>25.112146414542515</v>
      </c>
      <c r="J170" s="63">
        <f t="shared" si="160"/>
        <v>26.24126745016487</v>
      </c>
      <c r="K170" s="63">
        <f t="shared" si="160"/>
        <v>26.391792214416171</v>
      </c>
      <c r="L170" s="63">
        <f t="shared" si="160"/>
        <v>25.337632885051132</v>
      </c>
      <c r="M170" s="63">
        <f t="shared" si="160"/>
        <v>23.058634146425007</v>
      </c>
      <c r="N170" s="63">
        <f t="shared" si="160"/>
        <v>21.885091727968874</v>
      </c>
      <c r="O170" s="63">
        <f t="shared" ref="O170:Q170" si="167">O30/O$41*100</f>
        <v>21.310724715389853</v>
      </c>
      <c r="P170" s="63">
        <f t="shared" si="167"/>
        <v>17.89464962821603</v>
      </c>
      <c r="Q170" s="63">
        <f t="shared" si="167"/>
        <v>15.884870185108573</v>
      </c>
      <c r="R170" s="63">
        <f t="shared" ref="R170:T170" si="168">R30/R$41*100</f>
        <v>12.697727393399369</v>
      </c>
      <c r="S170" s="63">
        <f t="shared" si="168"/>
        <v>10.388869786447311</v>
      </c>
      <c r="T170" s="63">
        <f t="shared" si="168"/>
        <v>8.7055707493683681</v>
      </c>
    </row>
    <row r="171" spans="1:20">
      <c r="A171" s="6" t="s">
        <v>5</v>
      </c>
      <c r="B171" s="63"/>
      <c r="C171" s="63">
        <f t="shared" si="160"/>
        <v>4.8535631873538803</v>
      </c>
      <c r="D171" s="63">
        <f t="shared" si="160"/>
        <v>4.6113895330831873</v>
      </c>
      <c r="E171" s="63">
        <f t="shared" si="160"/>
        <v>4.5920000783993133</v>
      </c>
      <c r="F171" s="63">
        <f t="shared" si="160"/>
        <v>4.1914585378832347</v>
      </c>
      <c r="G171" s="63">
        <f t="shared" si="160"/>
        <v>4.0032163677370827</v>
      </c>
      <c r="H171" s="63">
        <f t="shared" si="160"/>
        <v>3.6579044863470243</v>
      </c>
      <c r="I171" s="63">
        <f t="shared" si="160"/>
        <v>3.7169953726643965</v>
      </c>
      <c r="J171" s="63">
        <f t="shared" si="160"/>
        <v>3.3181618537225419</v>
      </c>
      <c r="K171" s="63">
        <f t="shared" si="160"/>
        <v>3.0587438812615222</v>
      </c>
      <c r="L171" s="63">
        <f t="shared" si="160"/>
        <v>3.0802499297321808</v>
      </c>
      <c r="M171" s="63">
        <f t="shared" si="160"/>
        <v>3.102564329409871</v>
      </c>
      <c r="N171" s="63">
        <f t="shared" si="160"/>
        <v>3.1174134749229112</v>
      </c>
      <c r="O171" s="63">
        <f t="shared" ref="O171:Q171" si="169">O31/O$41*100</f>
        <v>2.9004513568850165</v>
      </c>
      <c r="P171" s="63">
        <f t="shared" si="169"/>
        <v>3.9274448295048954</v>
      </c>
      <c r="Q171" s="63">
        <f t="shared" si="169"/>
        <v>3.63936103984418</v>
      </c>
      <c r="R171" s="63">
        <f t="shared" ref="R171:T171" si="170">R31/R$41*100</f>
        <v>4.0772815870526387</v>
      </c>
      <c r="S171" s="63">
        <f t="shared" si="170"/>
        <v>4.4864942976714772</v>
      </c>
      <c r="T171" s="63">
        <f t="shared" si="170"/>
        <v>4.5779594052376824</v>
      </c>
    </row>
    <row r="172" spans="1:20">
      <c r="A172" s="28" t="s">
        <v>6</v>
      </c>
      <c r="B172" s="64"/>
      <c r="C172" s="168">
        <f t="shared" si="160"/>
        <v>2.4023524560070459</v>
      </c>
      <c r="D172" s="168">
        <f t="shared" si="160"/>
        <v>2.6799872970663734</v>
      </c>
      <c r="E172" s="168">
        <f t="shared" si="160"/>
        <v>2.4258739544782242</v>
      </c>
      <c r="F172" s="168">
        <f t="shared" si="160"/>
        <v>2.2033051182272141</v>
      </c>
      <c r="G172" s="168">
        <f t="shared" si="160"/>
        <v>1.9947502369422487</v>
      </c>
      <c r="H172" s="168">
        <f t="shared" si="160"/>
        <v>2.4957803490138977</v>
      </c>
      <c r="I172" s="168">
        <f t="shared" si="160"/>
        <v>1.7656991243845728</v>
      </c>
      <c r="J172" s="168">
        <f t="shared" si="160"/>
        <v>1.7230544367218812</v>
      </c>
      <c r="K172" s="168">
        <f t="shared" si="160"/>
        <v>2.0761064541537371</v>
      </c>
      <c r="L172" s="168">
        <f t="shared" si="160"/>
        <v>2.4472788968127666</v>
      </c>
      <c r="M172" s="168">
        <f t="shared" si="160"/>
        <v>2.7183748102014635</v>
      </c>
      <c r="N172" s="168">
        <f t="shared" si="160"/>
        <v>2.6554620551041563</v>
      </c>
      <c r="O172" s="168">
        <f t="shared" ref="O172:Q172" si="171">O32/O$41*100</f>
        <v>3.2527464704738289</v>
      </c>
      <c r="P172" s="168">
        <f t="shared" si="171"/>
        <v>3.8913374896276012</v>
      </c>
      <c r="Q172" s="168">
        <f t="shared" si="171"/>
        <v>3.8157344574807204</v>
      </c>
      <c r="R172" s="168">
        <f t="shared" ref="R172:T172" si="172">R32/R$41*100</f>
        <v>3.8859835838420476</v>
      </c>
      <c r="S172" s="168">
        <f t="shared" si="172"/>
        <v>3.8568503211608576</v>
      </c>
      <c r="T172" s="168">
        <f t="shared" si="172"/>
        <v>3.9496800400249699</v>
      </c>
    </row>
    <row r="173" spans="1:20">
      <c r="A173" s="5" t="s">
        <v>7</v>
      </c>
      <c r="B173" s="62"/>
      <c r="C173" s="62">
        <f t="shared" si="160"/>
        <v>53.901765885662513</v>
      </c>
      <c r="D173" s="62">
        <f t="shared" si="160"/>
        <v>54.521224063985905</v>
      </c>
      <c r="E173" s="62">
        <f t="shared" si="160"/>
        <v>56.62106338795703</v>
      </c>
      <c r="F173" s="62">
        <f t="shared" si="160"/>
        <v>59.668232600052399</v>
      </c>
      <c r="G173" s="62">
        <f t="shared" si="160"/>
        <v>59.330103776880726</v>
      </c>
      <c r="H173" s="62">
        <f t="shared" si="160"/>
        <v>57.90191422298583</v>
      </c>
      <c r="I173" s="62">
        <f t="shared" si="160"/>
        <v>57.470346681471462</v>
      </c>
      <c r="J173" s="62">
        <f t="shared" si="160"/>
        <v>58.690529057687598</v>
      </c>
      <c r="K173" s="62">
        <f t="shared" si="160"/>
        <v>59.173848968163</v>
      </c>
      <c r="L173" s="62">
        <f t="shared" si="160"/>
        <v>61.295010453995388</v>
      </c>
      <c r="M173" s="62">
        <f t="shared" si="160"/>
        <v>61.695499109770523</v>
      </c>
      <c r="N173" s="62">
        <f t="shared" si="160"/>
        <v>62.208974181634247</v>
      </c>
      <c r="O173" s="62">
        <f t="shared" ref="O173:Q173" si="173">O33/O$41*100</f>
        <v>62.236378027638651</v>
      </c>
      <c r="P173" s="62">
        <f t="shared" si="173"/>
        <v>64.49076603625636</v>
      </c>
      <c r="Q173" s="62">
        <f t="shared" si="173"/>
        <v>67.611717283110622</v>
      </c>
      <c r="R173" s="62">
        <f t="shared" ref="R173:T173" si="174">R33/R$41*100</f>
        <v>70.050998137228675</v>
      </c>
      <c r="S173" s="62">
        <f t="shared" si="174"/>
        <v>72.292636592169984</v>
      </c>
      <c r="T173" s="62">
        <f t="shared" si="174"/>
        <v>74.441636552252405</v>
      </c>
    </row>
    <row r="174" spans="1:20">
      <c r="A174" s="3" t="s">
        <v>8</v>
      </c>
      <c r="B174" s="63"/>
      <c r="C174" s="63">
        <f t="shared" si="160"/>
        <v>14.614296515303543</v>
      </c>
      <c r="D174" s="63">
        <f t="shared" si="160"/>
        <v>14.024856646778957</v>
      </c>
      <c r="E174" s="63">
        <f t="shared" si="160"/>
        <v>13.758029861337972</v>
      </c>
      <c r="F174" s="63">
        <f t="shared" si="160"/>
        <v>13.802032930359706</v>
      </c>
      <c r="G174" s="63">
        <f t="shared" si="160"/>
        <v>14.835139856513187</v>
      </c>
      <c r="H174" s="63">
        <f t="shared" si="160"/>
        <v>15.256222461389216</v>
      </c>
      <c r="I174" s="63">
        <f t="shared" si="160"/>
        <v>14.555688309958443</v>
      </c>
      <c r="J174" s="63">
        <f t="shared" si="160"/>
        <v>14.935427428680365</v>
      </c>
      <c r="K174" s="63">
        <f t="shared" si="160"/>
        <v>15.044524147597226</v>
      </c>
      <c r="L174" s="63">
        <f t="shared" si="160"/>
        <v>15.180565262575621</v>
      </c>
      <c r="M174" s="63">
        <f t="shared" si="160"/>
        <v>15.103015664526081</v>
      </c>
      <c r="N174" s="63">
        <f t="shared" si="160"/>
        <v>15.090068246080616</v>
      </c>
      <c r="O174" s="63">
        <f t="shared" ref="O174:Q174" si="175">O34/O$41*100</f>
        <v>15.503021015734586</v>
      </c>
      <c r="P174" s="63">
        <f t="shared" si="175"/>
        <v>16.544671695967747</v>
      </c>
      <c r="Q174" s="63">
        <f t="shared" si="175"/>
        <v>19.463434338229067</v>
      </c>
      <c r="R174" s="63">
        <f t="shared" ref="R174:T174" si="176">R34/R$41*100</f>
        <v>20.874514257491931</v>
      </c>
      <c r="S174" s="63">
        <f t="shared" si="176"/>
        <v>22.639643214545313</v>
      </c>
      <c r="T174" s="63">
        <f t="shared" si="176"/>
        <v>24.081704973407927</v>
      </c>
    </row>
    <row r="175" spans="1:20">
      <c r="A175" s="3" t="s">
        <v>9</v>
      </c>
      <c r="B175" s="63"/>
      <c r="C175" s="63">
        <f t="shared" si="160"/>
        <v>13.528758034595359</v>
      </c>
      <c r="D175" s="63">
        <f t="shared" si="160"/>
        <v>13.671160800758535</v>
      </c>
      <c r="E175" s="63">
        <f t="shared" si="160"/>
        <v>14.519015552946879</v>
      </c>
      <c r="F175" s="63">
        <f t="shared" si="160"/>
        <v>15.252351879391368</v>
      </c>
      <c r="G175" s="63">
        <f t="shared" si="160"/>
        <v>15.53575289553052</v>
      </c>
      <c r="H175" s="63">
        <f t="shared" si="160"/>
        <v>15.010255656592989</v>
      </c>
      <c r="I175" s="63">
        <f t="shared" si="160"/>
        <v>15.296089094828528</v>
      </c>
      <c r="J175" s="63">
        <f t="shared" si="160"/>
        <v>15.785253329932603</v>
      </c>
      <c r="K175" s="63">
        <f t="shared" si="160"/>
        <v>15.904761620882635</v>
      </c>
      <c r="L175" s="63">
        <f t="shared" si="160"/>
        <v>16.486104410753235</v>
      </c>
      <c r="M175" s="63">
        <f t="shared" si="160"/>
        <v>16.593252076001232</v>
      </c>
      <c r="N175" s="63">
        <f t="shared" si="160"/>
        <v>15.67410204940049</v>
      </c>
      <c r="O175" s="63">
        <f t="shared" ref="O175:Q175" si="177">O35/O$41*100</f>
        <v>16.796465416977551</v>
      </c>
      <c r="P175" s="63">
        <f t="shared" si="177"/>
        <v>16.731636014784176</v>
      </c>
      <c r="Q175" s="63">
        <f t="shared" si="177"/>
        <v>17.101358259457747</v>
      </c>
      <c r="R175" s="63">
        <f t="shared" ref="R175:T175" si="178">R35/R$41*100</f>
        <v>17.927590281324875</v>
      </c>
      <c r="S175" s="63">
        <f t="shared" si="178"/>
        <v>17.500758315365172</v>
      </c>
      <c r="T175" s="63">
        <f t="shared" si="178"/>
        <v>17.077464128790197</v>
      </c>
    </row>
    <row r="176" spans="1:20">
      <c r="A176" s="3" t="s">
        <v>10</v>
      </c>
      <c r="B176" s="63"/>
      <c r="C176" s="63">
        <f t="shared" si="160"/>
        <v>19.421708519150531</v>
      </c>
      <c r="D176" s="63">
        <f t="shared" si="160"/>
        <v>20.553128799936481</v>
      </c>
      <c r="E176" s="63">
        <f t="shared" si="160"/>
        <v>21.366660220213756</v>
      </c>
      <c r="F176" s="63">
        <f t="shared" si="160"/>
        <v>23.331225734548784</v>
      </c>
      <c r="G176" s="63">
        <f t="shared" si="160"/>
        <v>21.632125145171329</v>
      </c>
      <c r="H176" s="63">
        <f t="shared" si="160"/>
        <v>20.543355075317958</v>
      </c>
      <c r="I176" s="63">
        <f t="shared" si="160"/>
        <v>20.334504475018925</v>
      </c>
      <c r="J176" s="63">
        <f t="shared" si="160"/>
        <v>20.558920532640915</v>
      </c>
      <c r="K176" s="63">
        <f t="shared" si="160"/>
        <v>20.874332822485041</v>
      </c>
      <c r="L176" s="63">
        <f t="shared" si="160"/>
        <v>22.127104031843981</v>
      </c>
      <c r="M176" s="63">
        <f t="shared" si="160"/>
        <v>22.497604311894186</v>
      </c>
      <c r="N176" s="63">
        <f t="shared" si="160"/>
        <v>24.015463047148199</v>
      </c>
      <c r="O176" s="63">
        <f t="shared" ref="O176:Q176" si="179">O36/O$41*100</f>
        <v>22.575684091249062</v>
      </c>
      <c r="P176" s="63">
        <f t="shared" si="179"/>
        <v>23.145297340107103</v>
      </c>
      <c r="Q176" s="63">
        <f t="shared" si="179"/>
        <v>22.765653503783241</v>
      </c>
      <c r="R176" s="63">
        <f t="shared" ref="R176:T176" si="180">R36/R$41*100</f>
        <v>22.999727764268904</v>
      </c>
      <c r="S176" s="63">
        <f t="shared" si="180"/>
        <v>23.698450063552542</v>
      </c>
      <c r="T176" s="63">
        <f t="shared" si="180"/>
        <v>24.793323944348032</v>
      </c>
    </row>
    <row r="177" spans="1:20">
      <c r="A177" s="3" t="s">
        <v>11</v>
      </c>
      <c r="B177" s="63"/>
      <c r="C177" s="63">
        <f t="shared" si="160"/>
        <v>3.2654610016561274</v>
      </c>
      <c r="D177" s="63">
        <f t="shared" si="160"/>
        <v>3.2183160747898003</v>
      </c>
      <c r="E177" s="63">
        <f t="shared" si="160"/>
        <v>3.532205258231917</v>
      </c>
      <c r="F177" s="63">
        <f t="shared" si="160"/>
        <v>3.7534635850242708</v>
      </c>
      <c r="G177" s="63">
        <f t="shared" si="160"/>
        <v>3.8772448831120863</v>
      </c>
      <c r="H177" s="63">
        <f t="shared" si="160"/>
        <v>3.6853581513359592</v>
      </c>
      <c r="I177" s="63">
        <f t="shared" si="160"/>
        <v>3.9264541516955584</v>
      </c>
      <c r="J177" s="63">
        <f t="shared" si="160"/>
        <v>4.1329673986319992</v>
      </c>
      <c r="K177" s="63">
        <f t="shared" si="160"/>
        <v>4.227664539741343</v>
      </c>
      <c r="L177" s="63">
        <f t="shared" si="160"/>
        <v>4.3513580149743376</v>
      </c>
      <c r="M177" s="63">
        <f t="shared" si="160"/>
        <v>4.3269139898300324</v>
      </c>
      <c r="N177" s="63">
        <f t="shared" si="160"/>
        <v>4.2158806668482507</v>
      </c>
      <c r="O177" s="63">
        <f t="shared" ref="O177:Q177" si="181">O37/O$41*100</f>
        <v>3.9926809874985225</v>
      </c>
      <c r="P177" s="63">
        <f t="shared" si="181"/>
        <v>4.6059667751958608</v>
      </c>
      <c r="Q177" s="63">
        <f t="shared" si="181"/>
        <v>4.889101932847872</v>
      </c>
      <c r="R177" s="63">
        <f t="shared" ref="R177:T177" si="182">R37/R$41*100</f>
        <v>4.7339482072634311</v>
      </c>
      <c r="S177" s="63">
        <f t="shared" si="182"/>
        <v>4.8502511074905916</v>
      </c>
      <c r="T177" s="63">
        <f t="shared" si="182"/>
        <v>4.7975648757453415</v>
      </c>
    </row>
    <row r="178" spans="1:20">
      <c r="A178" s="28" t="s">
        <v>12</v>
      </c>
      <c r="B178" s="64"/>
      <c r="C178" s="168">
        <f t="shared" si="160"/>
        <v>3.0715418149569604</v>
      </c>
      <c r="D178" s="168">
        <f t="shared" si="160"/>
        <v>3.0537617417221354</v>
      </c>
      <c r="E178" s="168">
        <f t="shared" si="160"/>
        <v>3.4451524952265133</v>
      </c>
      <c r="F178" s="168">
        <f t="shared" si="160"/>
        <v>3.5291584707282673</v>
      </c>
      <c r="G178" s="168">
        <f t="shared" si="160"/>
        <v>3.449840996553605</v>
      </c>
      <c r="H178" s="168">
        <f t="shared" si="160"/>
        <v>3.4067228783497079</v>
      </c>
      <c r="I178" s="168">
        <f t="shared" si="160"/>
        <v>3.3576106499700051</v>
      </c>
      <c r="J178" s="168">
        <f t="shared" si="160"/>
        <v>3.2779603678017168</v>
      </c>
      <c r="K178" s="168">
        <f t="shared" si="160"/>
        <v>3.1225658374567598</v>
      </c>
      <c r="L178" s="168">
        <f t="shared" si="160"/>
        <v>3.1498787338482162</v>
      </c>
      <c r="M178" s="168">
        <f t="shared" si="160"/>
        <v>3.1747130675189834</v>
      </c>
      <c r="N178" s="168">
        <f t="shared" si="160"/>
        <v>3.2134601721566964</v>
      </c>
      <c r="O178" s="168">
        <f t="shared" ref="O178:Q178" si="183">O38/O$41*100</f>
        <v>3.3685265161789304</v>
      </c>
      <c r="P178" s="168">
        <f t="shared" si="183"/>
        <v>3.4631942102014772</v>
      </c>
      <c r="Q178" s="168">
        <f t="shared" si="183"/>
        <v>3.3921692487927051</v>
      </c>
      <c r="R178" s="168">
        <f t="shared" ref="R178:T178" si="184">R38/R$41*100</f>
        <v>3.5152176268795459</v>
      </c>
      <c r="S178" s="168">
        <f t="shared" si="184"/>
        <v>3.6035338912163768</v>
      </c>
      <c r="T178" s="168">
        <f t="shared" si="184"/>
        <v>3.6915786299608935</v>
      </c>
    </row>
    <row r="179" spans="1:20" ht="25.5" hidden="1">
      <c r="A179" s="5" t="str">
        <f>A100</f>
        <v>KZN - Annual Gross Operating Surplus</v>
      </c>
      <c r="B179" s="62"/>
      <c r="C179" s="62">
        <f t="shared" si="160"/>
        <v>100</v>
      </c>
      <c r="D179" s="62">
        <f t="shared" si="160"/>
        <v>100</v>
      </c>
      <c r="E179" s="62">
        <f t="shared" si="160"/>
        <v>100</v>
      </c>
      <c r="F179" s="62">
        <f t="shared" si="160"/>
        <v>100</v>
      </c>
      <c r="G179" s="62">
        <f t="shared" si="160"/>
        <v>100</v>
      </c>
      <c r="H179" s="62">
        <f t="shared" si="160"/>
        <v>100</v>
      </c>
      <c r="I179" s="62">
        <f t="shared" si="160"/>
        <v>100</v>
      </c>
      <c r="J179" s="62">
        <f t="shared" si="160"/>
        <v>100</v>
      </c>
      <c r="K179" s="62">
        <f t="shared" si="160"/>
        <v>100</v>
      </c>
      <c r="L179" s="62">
        <f t="shared" si="160"/>
        <v>100</v>
      </c>
      <c r="M179" s="62">
        <f t="shared" si="160"/>
        <v>100</v>
      </c>
      <c r="N179" s="62">
        <f t="shared" si="160"/>
        <v>100</v>
      </c>
      <c r="O179" s="62">
        <f t="shared" ref="O179:Q179" si="185">O39/O$41*100</f>
        <v>100</v>
      </c>
      <c r="P179" s="62">
        <f t="shared" si="185"/>
        <v>99.999428415352213</v>
      </c>
      <c r="Q179" s="62">
        <f t="shared" si="185"/>
        <v>99.998949830408435</v>
      </c>
      <c r="R179" s="62">
        <f t="shared" ref="R179:T179" si="186">R39/R$41*100</f>
        <v>99.998497702559192</v>
      </c>
      <c r="S179" s="62">
        <f t="shared" si="186"/>
        <v>99.998111451124274</v>
      </c>
      <c r="T179" s="62">
        <f t="shared" si="186"/>
        <v>99.998215496325599</v>
      </c>
    </row>
    <row r="180" spans="1:20" hidden="1">
      <c r="A180" s="6" t="s">
        <v>14</v>
      </c>
      <c r="B180" s="63"/>
      <c r="C180" s="63">
        <f t="shared" si="160"/>
        <v>0</v>
      </c>
      <c r="D180" s="63">
        <f t="shared" si="160"/>
        <v>0</v>
      </c>
      <c r="E180" s="63">
        <f t="shared" si="160"/>
        <v>0</v>
      </c>
      <c r="F180" s="63">
        <f t="shared" si="160"/>
        <v>0</v>
      </c>
      <c r="G180" s="63">
        <f t="shared" si="160"/>
        <v>0</v>
      </c>
      <c r="H180" s="63">
        <f t="shared" si="160"/>
        <v>0</v>
      </c>
      <c r="I180" s="63">
        <f t="shared" si="160"/>
        <v>0</v>
      </c>
      <c r="J180" s="63">
        <f t="shared" si="160"/>
        <v>0</v>
      </c>
      <c r="K180" s="63">
        <f t="shared" si="160"/>
        <v>0</v>
      </c>
      <c r="L180" s="63">
        <f t="shared" si="160"/>
        <v>0</v>
      </c>
      <c r="M180" s="63">
        <f t="shared" si="160"/>
        <v>0</v>
      </c>
      <c r="N180" s="63">
        <f t="shared" si="160"/>
        <v>0</v>
      </c>
      <c r="O180" s="63">
        <f t="shared" ref="O180:Q180" si="187">O40/O$41*100</f>
        <v>0</v>
      </c>
      <c r="P180" s="63">
        <f t="shared" si="187"/>
        <v>5.7158464778743023E-4</v>
      </c>
      <c r="Q180" s="63">
        <f t="shared" si="187"/>
        <v>1.0501695915692004E-3</v>
      </c>
      <c r="R180" s="63">
        <f t="shared" ref="R180:T180" si="188">R40/R$41*100</f>
        <v>1.5022974408046505E-3</v>
      </c>
      <c r="S180" s="63">
        <f t="shared" si="188"/>
        <v>1.8885488757273965E-3</v>
      </c>
      <c r="T180" s="63">
        <f t="shared" si="188"/>
        <v>1.7845036743977588E-3</v>
      </c>
    </row>
    <row r="181" spans="1:20" ht="13.5" thickBot="1">
      <c r="A181" s="71" t="str">
        <f>A179</f>
        <v>KZN - Annual Gross Operating Surplus</v>
      </c>
      <c r="B181" s="65"/>
      <c r="C181" s="65">
        <f t="shared" si="160"/>
        <v>100</v>
      </c>
      <c r="D181" s="65">
        <f t="shared" si="160"/>
        <v>100</v>
      </c>
      <c r="E181" s="65">
        <f t="shared" si="160"/>
        <v>100</v>
      </c>
      <c r="F181" s="65">
        <f t="shared" si="160"/>
        <v>100</v>
      </c>
      <c r="G181" s="65">
        <f t="shared" si="160"/>
        <v>100</v>
      </c>
      <c r="H181" s="65">
        <f t="shared" si="160"/>
        <v>100</v>
      </c>
      <c r="I181" s="65">
        <f t="shared" si="160"/>
        <v>100</v>
      </c>
      <c r="J181" s="65">
        <f t="shared" si="160"/>
        <v>100</v>
      </c>
      <c r="K181" s="65">
        <f t="shared" si="160"/>
        <v>100</v>
      </c>
      <c r="L181" s="65">
        <f t="shared" si="160"/>
        <v>100</v>
      </c>
      <c r="M181" s="65">
        <f t="shared" si="160"/>
        <v>100</v>
      </c>
      <c r="N181" s="65">
        <f t="shared" si="160"/>
        <v>100</v>
      </c>
      <c r="O181" s="65">
        <f t="shared" ref="O181:Q181" si="189">O41/O$41*100</f>
        <v>100</v>
      </c>
      <c r="P181" s="65">
        <f t="shared" si="189"/>
        <v>100</v>
      </c>
      <c r="Q181" s="65">
        <f t="shared" si="189"/>
        <v>100</v>
      </c>
      <c r="R181" s="65">
        <f t="shared" ref="R181:T181" si="190">R41/R$41*100</f>
        <v>100</v>
      </c>
      <c r="S181" s="65">
        <f t="shared" si="190"/>
        <v>100</v>
      </c>
      <c r="T181" s="65">
        <f t="shared" si="190"/>
        <v>100</v>
      </c>
    </row>
  </sheetData>
  <mergeCells count="7">
    <mergeCell ref="A1:T1"/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F121"/>
  <sheetViews>
    <sheetView workbookViewId="0">
      <selection sqref="A1:BZ1"/>
    </sheetView>
  </sheetViews>
  <sheetFormatPr defaultRowHeight="12.75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</cols>
  <sheetData>
    <row r="1" spans="1:78" ht="42.75" customHeight="1" thickBot="1">
      <c r="A1" s="207" t="s">
        <v>182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1"/>
      <c r="AD1" s="231"/>
      <c r="AE1" s="231"/>
      <c r="AF1" s="231"/>
      <c r="AG1" s="231"/>
      <c r="AH1" s="231"/>
      <c r="AI1" s="231"/>
      <c r="AJ1" s="231"/>
      <c r="AK1" s="231"/>
      <c r="AL1" s="231"/>
      <c r="AM1" s="231"/>
      <c r="AN1" s="231"/>
      <c r="AO1" s="231"/>
      <c r="AP1" s="231"/>
      <c r="AQ1" s="231"/>
      <c r="AR1" s="231"/>
      <c r="AS1" s="231"/>
      <c r="AT1" s="231"/>
      <c r="AU1" s="231"/>
      <c r="AV1" s="231"/>
      <c r="AW1" s="231"/>
      <c r="AX1" s="231"/>
      <c r="AY1" s="231"/>
      <c r="AZ1" s="231"/>
      <c r="BA1" s="231"/>
      <c r="BB1" s="231"/>
      <c r="BC1" s="231"/>
      <c r="BD1" s="231"/>
      <c r="BE1" s="231"/>
      <c r="BF1" s="231"/>
      <c r="BG1" s="231"/>
      <c r="BH1" s="231"/>
      <c r="BI1" s="231"/>
      <c r="BJ1" s="231"/>
      <c r="BK1" s="231"/>
      <c r="BL1" s="231"/>
      <c r="BM1" s="231"/>
      <c r="BN1" s="231"/>
      <c r="BO1" s="231"/>
      <c r="BP1" s="231"/>
      <c r="BQ1" s="231"/>
      <c r="BR1" s="231"/>
      <c r="BS1" s="231"/>
      <c r="BT1" s="231"/>
      <c r="BU1" s="231"/>
      <c r="BV1" s="231"/>
      <c r="BW1" s="231"/>
      <c r="BX1" s="231"/>
      <c r="BY1" s="231"/>
      <c r="BZ1" s="232"/>
    </row>
    <row r="3" spans="1:78" ht="18">
      <c r="A3" s="204" t="str">
        <f>Annual!A3</f>
        <v>SA – Annual Gross Operating Surplus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8"/>
      <c r="U3" s="208"/>
      <c r="V3" s="208"/>
      <c r="W3" s="208"/>
      <c r="X3" s="208"/>
      <c r="Y3" s="208"/>
      <c r="Z3" s="209"/>
      <c r="AA3" s="209"/>
      <c r="AB3" s="209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09"/>
      <c r="AZ3" s="209"/>
      <c r="BA3" s="209"/>
      <c r="BB3" s="209"/>
      <c r="BC3" s="209"/>
      <c r="BD3" s="209"/>
      <c r="BE3" s="209"/>
      <c r="BF3" s="209"/>
      <c r="BG3" s="209"/>
      <c r="BH3" s="209"/>
    </row>
    <row r="4" spans="1:78" ht="13.5" thickBot="1">
      <c r="A4" s="1" t="s">
        <v>183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78" ht="13.5" thickBot="1">
      <c r="A5" s="25" t="s">
        <v>23</v>
      </c>
      <c r="B5" s="133" t="s">
        <v>109</v>
      </c>
      <c r="C5" s="132" t="s">
        <v>110</v>
      </c>
      <c r="D5" s="132" t="s">
        <v>111</v>
      </c>
      <c r="E5" s="132" t="s">
        <v>112</v>
      </c>
      <c r="F5" s="132" t="s">
        <v>108</v>
      </c>
      <c r="G5" s="132" t="s">
        <v>113</v>
      </c>
      <c r="H5" s="132" t="s">
        <v>114</v>
      </c>
      <c r="I5" s="132" t="s">
        <v>115</v>
      </c>
      <c r="J5" s="132" t="s">
        <v>116</v>
      </c>
      <c r="K5" s="132" t="s">
        <v>117</v>
      </c>
      <c r="L5" s="132" t="s">
        <v>118</v>
      </c>
      <c r="M5" s="132" t="s">
        <v>119</v>
      </c>
      <c r="N5" s="132" t="s">
        <v>120</v>
      </c>
      <c r="O5" s="132" t="s">
        <v>121</v>
      </c>
      <c r="P5" s="132" t="s">
        <v>122</v>
      </c>
      <c r="Q5" s="132" t="s">
        <v>123</v>
      </c>
      <c r="R5" s="132" t="s">
        <v>124</v>
      </c>
      <c r="S5" s="132" t="s">
        <v>125</v>
      </c>
      <c r="T5" s="132" t="s">
        <v>126</v>
      </c>
      <c r="U5" s="132" t="s">
        <v>127</v>
      </c>
      <c r="V5" s="132" t="s">
        <v>156</v>
      </c>
      <c r="W5" s="132" t="s">
        <v>157</v>
      </c>
      <c r="X5" s="132" t="s">
        <v>158</v>
      </c>
      <c r="Y5" s="132" t="s">
        <v>159</v>
      </c>
      <c r="Z5" s="132" t="s">
        <v>128</v>
      </c>
      <c r="AA5" s="132" t="s">
        <v>129</v>
      </c>
      <c r="AB5" s="132" t="s">
        <v>130</v>
      </c>
      <c r="AC5" s="132" t="s">
        <v>131</v>
      </c>
      <c r="AD5" s="132" t="s">
        <v>132</v>
      </c>
      <c r="AE5" s="132" t="s">
        <v>133</v>
      </c>
      <c r="AF5" s="132" t="s">
        <v>134</v>
      </c>
      <c r="AG5" s="132" t="s">
        <v>135</v>
      </c>
      <c r="AH5" s="132" t="s">
        <v>136</v>
      </c>
      <c r="AI5" s="132" t="s">
        <v>137</v>
      </c>
      <c r="AJ5" s="132" t="s">
        <v>138</v>
      </c>
      <c r="AK5" s="132" t="s">
        <v>139</v>
      </c>
      <c r="AL5" s="132" t="s">
        <v>140</v>
      </c>
      <c r="AM5" s="132" t="s">
        <v>141</v>
      </c>
      <c r="AN5" s="132" t="s">
        <v>142</v>
      </c>
      <c r="AO5" s="132" t="s">
        <v>143</v>
      </c>
      <c r="AP5" s="132" t="s">
        <v>144</v>
      </c>
      <c r="AQ5" s="132" t="s">
        <v>145</v>
      </c>
      <c r="AR5" s="132" t="s">
        <v>146</v>
      </c>
      <c r="AS5" s="132" t="s">
        <v>147</v>
      </c>
      <c r="AT5" s="132" t="s">
        <v>148</v>
      </c>
      <c r="AU5" s="132" t="s">
        <v>149</v>
      </c>
      <c r="AV5" s="132" t="s">
        <v>150</v>
      </c>
      <c r="AW5" s="132" t="s">
        <v>151</v>
      </c>
      <c r="AX5" s="132" t="s">
        <v>152</v>
      </c>
      <c r="AY5" s="132" t="s">
        <v>153</v>
      </c>
      <c r="AZ5" s="132" t="s">
        <v>154</v>
      </c>
      <c r="BA5" s="132" t="s">
        <v>155</v>
      </c>
      <c r="BB5" s="132" t="s">
        <v>71</v>
      </c>
      <c r="BC5" s="132" t="s">
        <v>72</v>
      </c>
      <c r="BD5" s="132" t="s">
        <v>73</v>
      </c>
      <c r="BE5" s="132" t="s">
        <v>74</v>
      </c>
      <c r="BF5" s="132" t="s">
        <v>68</v>
      </c>
      <c r="BG5" s="132" t="s">
        <v>69</v>
      </c>
      <c r="BH5" s="132" t="s">
        <v>70</v>
      </c>
      <c r="BI5" s="132" t="s">
        <v>161</v>
      </c>
      <c r="BJ5" s="132" t="s">
        <v>163</v>
      </c>
      <c r="BK5" s="132" t="s">
        <v>164</v>
      </c>
      <c r="BL5" s="132" t="s">
        <v>165</v>
      </c>
      <c r="BM5" s="132" t="s">
        <v>166</v>
      </c>
      <c r="BN5" s="132" t="s">
        <v>170</v>
      </c>
      <c r="BO5" s="132" t="s">
        <v>171</v>
      </c>
      <c r="BP5" s="132" t="s">
        <v>173</v>
      </c>
      <c r="BQ5" s="132" t="s">
        <v>174</v>
      </c>
      <c r="BR5" s="132" t="s">
        <v>175</v>
      </c>
      <c r="BS5" s="132" t="s">
        <v>176</v>
      </c>
      <c r="BT5" s="132" t="s">
        <v>177</v>
      </c>
      <c r="BU5" s="132" t="s">
        <v>208</v>
      </c>
      <c r="BV5" s="132" t="s">
        <v>209</v>
      </c>
      <c r="BW5" s="132" t="s">
        <v>210</v>
      </c>
      <c r="BX5" s="132" t="s">
        <v>211</v>
      </c>
      <c r="BY5" s="132" t="s">
        <v>212</v>
      </c>
      <c r="BZ5" s="132" t="s">
        <v>213</v>
      </c>
    </row>
    <row r="6" spans="1:78" ht="13.5" thickTop="1">
      <c r="A6" s="2" t="s">
        <v>0</v>
      </c>
      <c r="B6" s="21">
        <f t="shared" ref="B6:Y6" si="0">SUM(B7:B8)</f>
        <v>5906.67</v>
      </c>
      <c r="C6" s="15">
        <f t="shared" si="0"/>
        <v>8354.61</v>
      </c>
      <c r="D6" s="15">
        <f t="shared" si="0"/>
        <v>8581.4</v>
      </c>
      <c r="E6" s="15">
        <f t="shared" si="0"/>
        <v>6446.0599999999995</v>
      </c>
      <c r="F6" s="15">
        <f t="shared" si="0"/>
        <v>6386.1</v>
      </c>
      <c r="G6" s="15">
        <f t="shared" si="0"/>
        <v>12184</v>
      </c>
      <c r="H6" s="15">
        <f t="shared" si="0"/>
        <v>9803.15</v>
      </c>
      <c r="I6" s="15">
        <f t="shared" si="0"/>
        <v>7238.25</v>
      </c>
      <c r="J6" s="15">
        <f t="shared" si="0"/>
        <v>7264.54</v>
      </c>
      <c r="K6" s="15">
        <f t="shared" si="0"/>
        <v>12499.46</v>
      </c>
      <c r="L6" s="15">
        <f t="shared" si="0"/>
        <v>9642</v>
      </c>
      <c r="M6" s="15">
        <f t="shared" si="0"/>
        <v>6792.95</v>
      </c>
      <c r="N6" s="15">
        <f t="shared" si="0"/>
        <v>7597.1</v>
      </c>
      <c r="O6" s="15">
        <f t="shared" si="0"/>
        <v>13166</v>
      </c>
      <c r="P6" s="15">
        <f t="shared" si="0"/>
        <v>11231.8</v>
      </c>
      <c r="Q6" s="15">
        <f t="shared" si="0"/>
        <v>7508</v>
      </c>
      <c r="R6" s="15">
        <f t="shared" si="0"/>
        <v>8610.1</v>
      </c>
      <c r="S6" s="15">
        <f t="shared" si="0"/>
        <v>14588.7</v>
      </c>
      <c r="T6" s="15">
        <f t="shared" si="0"/>
        <v>11834.05</v>
      </c>
      <c r="U6" s="15">
        <f t="shared" si="0"/>
        <v>8487.9500000000007</v>
      </c>
      <c r="V6" s="15">
        <f t="shared" si="0"/>
        <v>10393.44</v>
      </c>
      <c r="W6" s="15">
        <f t="shared" si="0"/>
        <v>16297.75</v>
      </c>
      <c r="X6" s="15">
        <f t="shared" si="0"/>
        <v>15378.630000000001</v>
      </c>
      <c r="Y6" s="15">
        <f t="shared" si="0"/>
        <v>11105.380000000001</v>
      </c>
      <c r="Z6" s="15">
        <f t="shared" ref="Z6:AZ6" si="1">SUM(Z7:Z8)</f>
        <v>13907.15</v>
      </c>
      <c r="AA6" s="15">
        <f t="shared" si="1"/>
        <v>22018.15</v>
      </c>
      <c r="AB6" s="15">
        <f t="shared" si="1"/>
        <v>18489.05</v>
      </c>
      <c r="AC6" s="15">
        <f t="shared" si="1"/>
        <v>14128.05</v>
      </c>
      <c r="AD6" s="15">
        <f t="shared" si="1"/>
        <v>16737.8</v>
      </c>
      <c r="AE6" s="15">
        <f t="shared" si="1"/>
        <v>29073</v>
      </c>
      <c r="AF6" s="15">
        <f t="shared" si="1"/>
        <v>25188.7</v>
      </c>
      <c r="AG6" s="15">
        <f t="shared" si="1"/>
        <v>16905.099999999999</v>
      </c>
      <c r="AH6" s="15">
        <f t="shared" si="1"/>
        <v>15697.95</v>
      </c>
      <c r="AI6" s="15">
        <f t="shared" si="1"/>
        <v>25161.75</v>
      </c>
      <c r="AJ6" s="15">
        <f t="shared" si="1"/>
        <v>22215.75</v>
      </c>
      <c r="AK6" s="15">
        <f t="shared" si="1"/>
        <v>13690.55</v>
      </c>
      <c r="AL6" s="15">
        <f t="shared" si="1"/>
        <v>15414.97</v>
      </c>
      <c r="AM6" s="15">
        <f t="shared" si="1"/>
        <v>24927.98</v>
      </c>
      <c r="AN6" s="15">
        <f t="shared" si="1"/>
        <v>24474.11</v>
      </c>
      <c r="AO6" s="15">
        <f t="shared" si="1"/>
        <v>15054.240000000002</v>
      </c>
      <c r="AP6" s="15">
        <f t="shared" si="1"/>
        <v>17834.75</v>
      </c>
      <c r="AQ6" s="15">
        <f t="shared" si="1"/>
        <v>26419.75</v>
      </c>
      <c r="AR6" s="15">
        <f t="shared" si="1"/>
        <v>26493.599999999999</v>
      </c>
      <c r="AS6" s="15">
        <f t="shared" si="1"/>
        <v>19625.5</v>
      </c>
      <c r="AT6" s="15">
        <f t="shared" si="1"/>
        <v>20617</v>
      </c>
      <c r="AU6" s="15">
        <f t="shared" si="1"/>
        <v>30269</v>
      </c>
      <c r="AV6" s="15">
        <f t="shared" si="1"/>
        <v>37772</v>
      </c>
      <c r="AW6" s="15">
        <f t="shared" si="1"/>
        <v>27823.1</v>
      </c>
      <c r="AX6" s="15">
        <f t="shared" si="1"/>
        <v>30019.399999999998</v>
      </c>
      <c r="AY6" s="15">
        <f t="shared" si="1"/>
        <v>40916.480000000003</v>
      </c>
      <c r="AZ6" s="15">
        <f t="shared" si="1"/>
        <v>38121.599999999999</v>
      </c>
      <c r="BA6" s="15">
        <f t="shared" ref="BA6:BH6" si="2">SUM(BA7:BA8)</f>
        <v>30077.659999999996</v>
      </c>
      <c r="BB6" s="15">
        <f t="shared" si="2"/>
        <v>33652.792999999998</v>
      </c>
      <c r="BC6" s="15">
        <f t="shared" si="2"/>
        <v>52204.688000000002</v>
      </c>
      <c r="BD6" s="15">
        <f t="shared" si="2"/>
        <v>50649.398000000001</v>
      </c>
      <c r="BE6" s="15">
        <f t="shared" si="2"/>
        <v>35588.120999999999</v>
      </c>
      <c r="BF6" s="15">
        <f t="shared" si="2"/>
        <v>34984.615999999995</v>
      </c>
      <c r="BG6" s="15">
        <f t="shared" si="2"/>
        <v>52688.944000000003</v>
      </c>
      <c r="BH6" s="15">
        <f t="shared" si="2"/>
        <v>46189.232000000004</v>
      </c>
      <c r="BI6" s="15">
        <f t="shared" ref="BI6:BN6" si="3">SUM(BI7:BI8)</f>
        <v>34815.398000000001</v>
      </c>
      <c r="BJ6" s="15">
        <f t="shared" si="3"/>
        <v>34620.714</v>
      </c>
      <c r="BK6" s="15">
        <f t="shared" si="3"/>
        <v>59511.653000000006</v>
      </c>
      <c r="BL6" s="15">
        <f t="shared" si="3"/>
        <v>51890.429000000004</v>
      </c>
      <c r="BM6" s="15">
        <f t="shared" si="3"/>
        <v>43645.078000000001</v>
      </c>
      <c r="BN6" s="15">
        <f t="shared" si="3"/>
        <v>45812.765999999996</v>
      </c>
      <c r="BO6" s="15">
        <f t="shared" ref="BO6:BY6" si="4">SUM(BO7:BO8)</f>
        <v>64329.648000000001</v>
      </c>
      <c r="BP6" s="15">
        <f t="shared" si="4"/>
        <v>64089.495000000003</v>
      </c>
      <c r="BQ6" s="15">
        <f t="shared" si="4"/>
        <v>52621.002999999997</v>
      </c>
      <c r="BR6" s="15">
        <f t="shared" si="4"/>
        <v>46494.851000000002</v>
      </c>
      <c r="BS6" s="15">
        <f t="shared" si="4"/>
        <v>67671.361999999994</v>
      </c>
      <c r="BT6" s="15">
        <f t="shared" ref="BT6:BX6" si="5">SUM(BT7:BT8)</f>
        <v>58839.765999999996</v>
      </c>
      <c r="BU6" s="15">
        <f t="shared" si="5"/>
        <v>44060.721999999994</v>
      </c>
      <c r="BV6" s="15">
        <f t="shared" si="5"/>
        <v>47025.509000000005</v>
      </c>
      <c r="BW6" s="15">
        <f t="shared" si="5"/>
        <v>65621.06</v>
      </c>
      <c r="BX6" s="15">
        <f t="shared" si="5"/>
        <v>57763.257222863504</v>
      </c>
      <c r="BY6" s="15">
        <f t="shared" si="4"/>
        <v>46566</v>
      </c>
      <c r="BZ6" s="15">
        <f t="shared" ref="BZ6" si="6">SUM(BZ7:BZ8)</f>
        <v>50082.791148533172</v>
      </c>
    </row>
    <row r="7" spans="1:78">
      <c r="A7" s="3" t="s">
        <v>1</v>
      </c>
      <c r="B7" s="34">
        <v>2291.64</v>
      </c>
      <c r="C7" s="35">
        <v>3858.82</v>
      </c>
      <c r="D7" s="35">
        <v>3908.2</v>
      </c>
      <c r="E7" s="35">
        <v>2852.06</v>
      </c>
      <c r="F7" s="35">
        <v>2398.25</v>
      </c>
      <c r="G7" s="35">
        <v>6903.15</v>
      </c>
      <c r="H7" s="35">
        <v>4466.2299999999996</v>
      </c>
      <c r="I7" s="35">
        <v>3045.25</v>
      </c>
      <c r="J7" s="35">
        <v>3111.41</v>
      </c>
      <c r="K7" s="35">
        <v>7395.58</v>
      </c>
      <c r="L7" s="35">
        <v>4469.12</v>
      </c>
      <c r="M7" s="35">
        <v>2759.08</v>
      </c>
      <c r="N7" s="35">
        <v>3514</v>
      </c>
      <c r="O7" s="35">
        <v>7147.9</v>
      </c>
      <c r="P7" s="35">
        <v>4527.8</v>
      </c>
      <c r="Q7" s="35">
        <v>1930</v>
      </c>
      <c r="R7" s="35">
        <v>3008.1</v>
      </c>
      <c r="S7" s="35">
        <v>7764.1</v>
      </c>
      <c r="T7" s="35">
        <v>4848.1000000000004</v>
      </c>
      <c r="U7" s="35">
        <v>1747.1</v>
      </c>
      <c r="V7" s="35">
        <v>2779.27</v>
      </c>
      <c r="W7" s="35">
        <v>6570.25</v>
      </c>
      <c r="X7" s="35">
        <v>6415.35</v>
      </c>
      <c r="Y7" s="35">
        <v>2277.13</v>
      </c>
      <c r="Z7" s="35">
        <v>3352.35</v>
      </c>
      <c r="AA7" s="35">
        <v>9265.35</v>
      </c>
      <c r="AB7" s="35">
        <v>6493.25</v>
      </c>
      <c r="AC7" s="35">
        <v>3499.25</v>
      </c>
      <c r="AD7" s="35">
        <v>4032.8</v>
      </c>
      <c r="AE7" s="35">
        <v>13064</v>
      </c>
      <c r="AF7" s="35">
        <v>8796</v>
      </c>
      <c r="AG7" s="35">
        <v>3737.3</v>
      </c>
      <c r="AH7" s="35">
        <v>3823.2</v>
      </c>
      <c r="AI7" s="35">
        <v>11965</v>
      </c>
      <c r="AJ7" s="35">
        <v>7929</v>
      </c>
      <c r="AK7" s="35">
        <v>2472.1999999999998</v>
      </c>
      <c r="AL7" s="35">
        <v>3747.9</v>
      </c>
      <c r="AM7" s="35">
        <v>10778.9</v>
      </c>
      <c r="AN7" s="35">
        <v>9442.9</v>
      </c>
      <c r="AO7" s="35">
        <v>2607.8000000000002</v>
      </c>
      <c r="AP7" s="35">
        <v>4937</v>
      </c>
      <c r="AQ7" s="35">
        <v>8400</v>
      </c>
      <c r="AR7" s="35">
        <v>8507.85</v>
      </c>
      <c r="AS7" s="35">
        <v>3414.15</v>
      </c>
      <c r="AT7" s="35">
        <v>5262</v>
      </c>
      <c r="AU7" s="35">
        <v>9985</v>
      </c>
      <c r="AV7" s="35">
        <v>11829</v>
      </c>
      <c r="AW7" s="35">
        <v>5435</v>
      </c>
      <c r="AX7" s="35">
        <v>7581.8</v>
      </c>
      <c r="AY7" s="35">
        <v>14984.9</v>
      </c>
      <c r="AZ7" s="35">
        <v>11481.9</v>
      </c>
      <c r="BA7" s="35">
        <v>5132.8999999999996</v>
      </c>
      <c r="BB7" s="35">
        <v>7531.7910000000002</v>
      </c>
      <c r="BC7" s="35">
        <v>17768.716</v>
      </c>
      <c r="BD7" s="35">
        <v>14094.127</v>
      </c>
      <c r="BE7" s="35">
        <v>4612.366</v>
      </c>
      <c r="BF7" s="35">
        <v>8830.1549999999988</v>
      </c>
      <c r="BG7" s="35">
        <v>20379.509000000002</v>
      </c>
      <c r="BH7" s="35">
        <v>11976.314000000002</v>
      </c>
      <c r="BI7" s="35">
        <v>4489.7820000000002</v>
      </c>
      <c r="BJ7" s="35">
        <v>8850.8139999999985</v>
      </c>
      <c r="BK7" s="35">
        <v>22181.933000000001</v>
      </c>
      <c r="BL7" s="35">
        <v>10144.429</v>
      </c>
      <c r="BM7" s="35">
        <v>2871.384</v>
      </c>
      <c r="BN7" s="35">
        <v>7601.4620000000004</v>
      </c>
      <c r="BO7" s="35">
        <v>19629.397000000001</v>
      </c>
      <c r="BP7" s="35">
        <v>13327.213999999998</v>
      </c>
      <c r="BQ7" s="35">
        <v>4678.3490000000002</v>
      </c>
      <c r="BR7" s="35">
        <v>7791.64</v>
      </c>
      <c r="BS7" s="35">
        <v>24723.192000000003</v>
      </c>
      <c r="BT7" s="35">
        <v>12666.17</v>
      </c>
      <c r="BU7" s="35">
        <v>4344.6479999999992</v>
      </c>
      <c r="BV7" s="35">
        <v>8110.2560000000003</v>
      </c>
      <c r="BW7" s="35">
        <v>26592.258999999998</v>
      </c>
      <c r="BX7" s="35">
        <v>11272.315999999999</v>
      </c>
      <c r="BY7" s="35">
        <v>3135</v>
      </c>
      <c r="BZ7" s="35">
        <v>8497.1548480000019</v>
      </c>
    </row>
    <row r="8" spans="1:78">
      <c r="A8" s="68" t="s">
        <v>2</v>
      </c>
      <c r="B8" s="36">
        <v>3615.03</v>
      </c>
      <c r="C8" s="37">
        <v>4495.79</v>
      </c>
      <c r="D8" s="37">
        <v>4673.2</v>
      </c>
      <c r="E8" s="37">
        <v>3594</v>
      </c>
      <c r="F8" s="37">
        <v>3987.85</v>
      </c>
      <c r="G8" s="37">
        <v>5280.85</v>
      </c>
      <c r="H8" s="37">
        <v>5336.92</v>
      </c>
      <c r="I8" s="37">
        <v>4193</v>
      </c>
      <c r="J8" s="37">
        <v>4153.13</v>
      </c>
      <c r="K8" s="37">
        <v>5103.88</v>
      </c>
      <c r="L8" s="37">
        <v>5172.88</v>
      </c>
      <c r="M8" s="37">
        <v>4033.87</v>
      </c>
      <c r="N8" s="37">
        <v>4083.1</v>
      </c>
      <c r="O8" s="37">
        <v>6018.1</v>
      </c>
      <c r="P8" s="37">
        <v>6704</v>
      </c>
      <c r="Q8" s="37">
        <v>5578</v>
      </c>
      <c r="R8" s="37">
        <v>5602</v>
      </c>
      <c r="S8" s="37">
        <v>6824.6</v>
      </c>
      <c r="T8" s="37">
        <v>6985.95</v>
      </c>
      <c r="U8" s="37">
        <v>6740.85</v>
      </c>
      <c r="V8" s="37">
        <v>7614.17</v>
      </c>
      <c r="W8" s="37">
        <v>9727.5</v>
      </c>
      <c r="X8" s="37">
        <v>8963.2800000000007</v>
      </c>
      <c r="Y8" s="37">
        <v>8828.25</v>
      </c>
      <c r="Z8" s="37">
        <v>10554.8</v>
      </c>
      <c r="AA8" s="37">
        <v>12752.8</v>
      </c>
      <c r="AB8" s="37">
        <v>11995.8</v>
      </c>
      <c r="AC8" s="37">
        <v>10628.8</v>
      </c>
      <c r="AD8" s="37">
        <v>12705</v>
      </c>
      <c r="AE8" s="37">
        <v>16009</v>
      </c>
      <c r="AF8" s="37">
        <v>16392.7</v>
      </c>
      <c r="AG8" s="37">
        <v>13167.8</v>
      </c>
      <c r="AH8" s="37">
        <v>11874.75</v>
      </c>
      <c r="AI8" s="37">
        <v>13196.75</v>
      </c>
      <c r="AJ8" s="37">
        <v>14286.75</v>
      </c>
      <c r="AK8" s="37">
        <v>11218.35</v>
      </c>
      <c r="AL8" s="37">
        <v>11667.07</v>
      </c>
      <c r="AM8" s="37">
        <v>14149.08</v>
      </c>
      <c r="AN8" s="37">
        <v>15031.21</v>
      </c>
      <c r="AO8" s="37">
        <v>12446.44</v>
      </c>
      <c r="AP8" s="37">
        <v>12897.75</v>
      </c>
      <c r="AQ8" s="37">
        <v>18019.75</v>
      </c>
      <c r="AR8" s="37">
        <v>17985.75</v>
      </c>
      <c r="AS8" s="37">
        <v>16211.35</v>
      </c>
      <c r="AT8" s="37">
        <v>15355</v>
      </c>
      <c r="AU8" s="37">
        <v>20284</v>
      </c>
      <c r="AV8" s="37">
        <v>25943</v>
      </c>
      <c r="AW8" s="37">
        <v>22388.1</v>
      </c>
      <c r="AX8" s="37">
        <v>22437.599999999999</v>
      </c>
      <c r="AY8" s="37">
        <v>25931.58</v>
      </c>
      <c r="AZ8" s="37">
        <v>26639.7</v>
      </c>
      <c r="BA8" s="37">
        <v>24944.76</v>
      </c>
      <c r="BB8" s="37">
        <v>26121.002</v>
      </c>
      <c r="BC8" s="37">
        <v>34435.972000000002</v>
      </c>
      <c r="BD8" s="37">
        <v>36555.271000000001</v>
      </c>
      <c r="BE8" s="37">
        <v>30975.755000000001</v>
      </c>
      <c r="BF8" s="35">
        <v>26154.460999999996</v>
      </c>
      <c r="BG8" s="35">
        <v>32309.434999999998</v>
      </c>
      <c r="BH8" s="35">
        <v>34212.917999999998</v>
      </c>
      <c r="BI8" s="35">
        <v>30325.615999999998</v>
      </c>
      <c r="BJ8" s="35">
        <v>25769.9</v>
      </c>
      <c r="BK8" s="35">
        <v>37329.72</v>
      </c>
      <c r="BL8" s="35">
        <v>41746</v>
      </c>
      <c r="BM8" s="35">
        <v>40773.694000000003</v>
      </c>
      <c r="BN8" s="35">
        <v>38211.303999999996</v>
      </c>
      <c r="BO8" s="35">
        <v>44700.251000000004</v>
      </c>
      <c r="BP8" s="35">
        <v>50762.281000000003</v>
      </c>
      <c r="BQ8" s="35">
        <v>47942.653999999995</v>
      </c>
      <c r="BR8" s="35">
        <v>38703.211000000003</v>
      </c>
      <c r="BS8" s="35">
        <v>42948.17</v>
      </c>
      <c r="BT8" s="35">
        <v>46173.595999999998</v>
      </c>
      <c r="BU8" s="35">
        <v>39716.073999999993</v>
      </c>
      <c r="BV8" s="35">
        <v>38915.253000000004</v>
      </c>
      <c r="BW8" s="35">
        <v>39028.800999999992</v>
      </c>
      <c r="BX8" s="35">
        <v>46490.941222863505</v>
      </c>
      <c r="BY8" s="35">
        <v>43431</v>
      </c>
      <c r="BZ8" s="35">
        <v>41585.636300533166</v>
      </c>
    </row>
    <row r="9" spans="1:78">
      <c r="A9" s="2" t="s">
        <v>3</v>
      </c>
      <c r="B9" s="31">
        <f t="shared" ref="B9:Z9" si="7">SUM(B10:B12)</f>
        <v>15608.816127548587</v>
      </c>
      <c r="C9" s="32">
        <f t="shared" si="7"/>
        <v>16849.128141799771</v>
      </c>
      <c r="D9" s="32">
        <f t="shared" si="7"/>
        <v>18405.67152918073</v>
      </c>
      <c r="E9" s="32">
        <f t="shared" si="7"/>
        <v>16161.897967139956</v>
      </c>
      <c r="F9" s="32">
        <f t="shared" si="7"/>
        <v>17409.03267927156</v>
      </c>
      <c r="G9" s="32">
        <f t="shared" si="7"/>
        <v>18409.369238294006</v>
      </c>
      <c r="H9" s="32">
        <f t="shared" si="7"/>
        <v>19347.889904796968</v>
      </c>
      <c r="I9" s="32">
        <f t="shared" si="7"/>
        <v>17714.419272702144</v>
      </c>
      <c r="J9" s="32">
        <f t="shared" si="7"/>
        <v>19495.835151047926</v>
      </c>
      <c r="K9" s="32">
        <f t="shared" si="7"/>
        <v>20986.017317352715</v>
      </c>
      <c r="L9" s="32">
        <f t="shared" si="7"/>
        <v>21805.26794864504</v>
      </c>
      <c r="M9" s="32">
        <f t="shared" si="7"/>
        <v>19594.427460686864</v>
      </c>
      <c r="N9" s="32">
        <f t="shared" si="7"/>
        <v>20073.627999999997</v>
      </c>
      <c r="O9" s="32">
        <f t="shared" si="7"/>
        <v>20493.133999999998</v>
      </c>
      <c r="P9" s="32">
        <f t="shared" si="7"/>
        <v>21257.266000000003</v>
      </c>
      <c r="Q9" s="32">
        <f t="shared" si="7"/>
        <v>18205.267</v>
      </c>
      <c r="R9" s="32">
        <f t="shared" si="7"/>
        <v>19217.13</v>
      </c>
      <c r="S9" s="32">
        <f t="shared" si="7"/>
        <v>20095.671999999999</v>
      </c>
      <c r="T9" s="32">
        <f t="shared" si="7"/>
        <v>22874.094000000001</v>
      </c>
      <c r="U9" s="32">
        <f t="shared" si="7"/>
        <v>20333.003999999997</v>
      </c>
      <c r="V9" s="32">
        <f t="shared" si="7"/>
        <v>22729.731</v>
      </c>
      <c r="W9" s="32">
        <f t="shared" si="7"/>
        <v>24015.113000000001</v>
      </c>
      <c r="X9" s="32">
        <f t="shared" si="7"/>
        <v>27431.774000000001</v>
      </c>
      <c r="Y9" s="32">
        <f t="shared" si="7"/>
        <v>24876.04</v>
      </c>
      <c r="Z9" s="32">
        <f t="shared" si="7"/>
        <v>27017.608</v>
      </c>
      <c r="AA9" s="32">
        <f t="shared" ref="AA9:AZ9" si="8">SUM(AA10:AA12)</f>
        <v>27663.290999999997</v>
      </c>
      <c r="AB9" s="32">
        <f t="shared" si="8"/>
        <v>29688.253000000001</v>
      </c>
      <c r="AC9" s="32">
        <f t="shared" si="8"/>
        <v>27985.148000000001</v>
      </c>
      <c r="AD9" s="32">
        <f t="shared" si="8"/>
        <v>29681.420000000002</v>
      </c>
      <c r="AE9" s="32">
        <f t="shared" si="8"/>
        <v>32202.310000000005</v>
      </c>
      <c r="AF9" s="32">
        <f t="shared" si="8"/>
        <v>35843.449999999997</v>
      </c>
      <c r="AG9" s="32">
        <f t="shared" si="8"/>
        <v>34053.199999999997</v>
      </c>
      <c r="AH9" s="32">
        <f t="shared" si="8"/>
        <v>36221.21</v>
      </c>
      <c r="AI9" s="32">
        <f t="shared" si="8"/>
        <v>36492.1</v>
      </c>
      <c r="AJ9" s="32">
        <f t="shared" si="8"/>
        <v>39466.300000000003</v>
      </c>
      <c r="AK9" s="32">
        <f t="shared" si="8"/>
        <v>36718.589999999997</v>
      </c>
      <c r="AL9" s="32">
        <f t="shared" si="8"/>
        <v>39558</v>
      </c>
      <c r="AM9" s="32">
        <f t="shared" si="8"/>
        <v>39831</v>
      </c>
      <c r="AN9" s="32">
        <f t="shared" si="8"/>
        <v>44412.65</v>
      </c>
      <c r="AO9" s="32">
        <f t="shared" si="8"/>
        <v>41586.449999999997</v>
      </c>
      <c r="AP9" s="32">
        <f t="shared" si="8"/>
        <v>41813.700000000004</v>
      </c>
      <c r="AQ9" s="32">
        <f t="shared" si="8"/>
        <v>44626.8</v>
      </c>
      <c r="AR9" s="32">
        <f t="shared" si="8"/>
        <v>48948.799999999996</v>
      </c>
      <c r="AS9" s="32">
        <f t="shared" si="8"/>
        <v>42791</v>
      </c>
      <c r="AT9" s="32">
        <f t="shared" si="8"/>
        <v>45276.5</v>
      </c>
      <c r="AU9" s="32">
        <f t="shared" si="8"/>
        <v>45991.5</v>
      </c>
      <c r="AV9" s="32">
        <f t="shared" si="8"/>
        <v>51780.9</v>
      </c>
      <c r="AW9" s="32">
        <f t="shared" si="8"/>
        <v>45386.8</v>
      </c>
      <c r="AX9" s="32">
        <f t="shared" si="8"/>
        <v>52635</v>
      </c>
      <c r="AY9" s="32">
        <f t="shared" si="8"/>
        <v>49705.97</v>
      </c>
      <c r="AZ9" s="32">
        <f t="shared" si="8"/>
        <v>54364.72</v>
      </c>
      <c r="BA9" s="32">
        <f t="shared" ref="BA9:BH9" si="9">SUM(BA10:BA12)</f>
        <v>48798.07</v>
      </c>
      <c r="BB9" s="32">
        <f t="shared" si="9"/>
        <v>57133.207999999999</v>
      </c>
      <c r="BC9" s="32">
        <f t="shared" si="9"/>
        <v>57965.324999999997</v>
      </c>
      <c r="BD9" s="32">
        <f t="shared" si="9"/>
        <v>64962.953000000001</v>
      </c>
      <c r="BE9" s="32">
        <f t="shared" si="9"/>
        <v>52268.514000000003</v>
      </c>
      <c r="BF9" s="17">
        <f t="shared" si="9"/>
        <v>61851.296000000002</v>
      </c>
      <c r="BG9" s="17">
        <f t="shared" si="9"/>
        <v>58784.95</v>
      </c>
      <c r="BH9" s="17">
        <f t="shared" si="9"/>
        <v>63980.072</v>
      </c>
      <c r="BI9" s="17">
        <f t="shared" ref="BI9:BN9" si="10">SUM(BI10:BI12)</f>
        <v>51417.582999999999</v>
      </c>
      <c r="BJ9" s="17">
        <f t="shared" si="10"/>
        <v>61795.603999999999</v>
      </c>
      <c r="BK9" s="17">
        <f t="shared" si="10"/>
        <v>60235.506000000001</v>
      </c>
      <c r="BL9" s="17">
        <f t="shared" si="10"/>
        <v>64657.153999999995</v>
      </c>
      <c r="BM9" s="17">
        <f t="shared" si="10"/>
        <v>48378.815999999992</v>
      </c>
      <c r="BN9" s="17">
        <f t="shared" si="10"/>
        <v>57763.430999999997</v>
      </c>
      <c r="BO9" s="17">
        <f t="shared" ref="BO9:BY9" si="11">SUM(BO10:BO12)</f>
        <v>57461.107000000004</v>
      </c>
      <c r="BP9" s="17">
        <f t="shared" si="11"/>
        <v>62723.489000000016</v>
      </c>
      <c r="BQ9" s="17">
        <f t="shared" si="11"/>
        <v>45151.902999999998</v>
      </c>
      <c r="BR9" s="17">
        <f t="shared" si="11"/>
        <v>58934.924999999996</v>
      </c>
      <c r="BS9" s="17">
        <f t="shared" si="11"/>
        <v>56632.335999999996</v>
      </c>
      <c r="BT9" s="17">
        <f t="shared" ref="BT9:BX9" si="12">SUM(BT10:BT12)</f>
        <v>61178.213000000011</v>
      </c>
      <c r="BU9" s="17">
        <f t="shared" si="12"/>
        <v>42143.998999999989</v>
      </c>
      <c r="BV9" s="17">
        <f t="shared" si="12"/>
        <v>55771.152000000002</v>
      </c>
      <c r="BW9" s="17">
        <f t="shared" si="12"/>
        <v>56197.64</v>
      </c>
      <c r="BX9" s="17">
        <f t="shared" si="12"/>
        <v>61878</v>
      </c>
      <c r="BY9" s="17">
        <f t="shared" si="11"/>
        <v>43282</v>
      </c>
      <c r="BZ9" s="17">
        <f t="shared" ref="BZ9" si="13">SUM(BZ10:BZ12)</f>
        <v>59645.391337651497</v>
      </c>
    </row>
    <row r="10" spans="1:78">
      <c r="A10" s="3" t="s">
        <v>4</v>
      </c>
      <c r="B10" s="34">
        <v>11188.95</v>
      </c>
      <c r="C10" s="35">
        <v>12355.6</v>
      </c>
      <c r="D10" s="35">
        <v>13883.72</v>
      </c>
      <c r="E10" s="35">
        <v>12267</v>
      </c>
      <c r="F10" s="35">
        <v>12556</v>
      </c>
      <c r="G10" s="35">
        <v>13485.04</v>
      </c>
      <c r="H10" s="35">
        <v>14526</v>
      </c>
      <c r="I10" s="35">
        <v>13593</v>
      </c>
      <c r="J10" s="35">
        <v>14302</v>
      </c>
      <c r="K10" s="35">
        <v>15523.28</v>
      </c>
      <c r="L10" s="35">
        <v>16388.400000000001</v>
      </c>
      <c r="M10" s="35">
        <v>14857.39</v>
      </c>
      <c r="N10" s="35">
        <v>14669.61</v>
      </c>
      <c r="O10" s="35">
        <v>14830</v>
      </c>
      <c r="P10" s="35">
        <v>15786</v>
      </c>
      <c r="Q10" s="35">
        <v>13461.385999999999</v>
      </c>
      <c r="R10" s="35">
        <v>14078</v>
      </c>
      <c r="S10" s="35">
        <v>14527</v>
      </c>
      <c r="T10" s="35">
        <v>16938</v>
      </c>
      <c r="U10" s="35">
        <v>15810</v>
      </c>
      <c r="V10" s="35">
        <v>17064.43</v>
      </c>
      <c r="W10" s="35">
        <v>17938.43</v>
      </c>
      <c r="X10" s="35">
        <v>21232.43</v>
      </c>
      <c r="Y10" s="35">
        <v>19878.37</v>
      </c>
      <c r="Z10" s="35">
        <v>21058</v>
      </c>
      <c r="AA10" s="35">
        <v>21295.599999999999</v>
      </c>
      <c r="AB10" s="35">
        <v>23232.799999999999</v>
      </c>
      <c r="AC10" s="35">
        <v>22593</v>
      </c>
      <c r="AD10" s="35">
        <v>23293.9</v>
      </c>
      <c r="AE10" s="35">
        <v>25350.9</v>
      </c>
      <c r="AF10" s="35">
        <v>28480.799999999999</v>
      </c>
      <c r="AG10" s="35">
        <v>27650.9</v>
      </c>
      <c r="AH10" s="35">
        <v>28785</v>
      </c>
      <c r="AI10" s="35">
        <v>28604</v>
      </c>
      <c r="AJ10" s="35">
        <v>31276</v>
      </c>
      <c r="AK10" s="35">
        <v>30045.1</v>
      </c>
      <c r="AL10" s="35">
        <v>31195.9</v>
      </c>
      <c r="AM10" s="35">
        <v>31144.9</v>
      </c>
      <c r="AN10" s="35">
        <v>35168.9</v>
      </c>
      <c r="AO10" s="35">
        <v>33904.9</v>
      </c>
      <c r="AP10" s="35">
        <v>31895.4</v>
      </c>
      <c r="AQ10" s="35">
        <v>34480.400000000001</v>
      </c>
      <c r="AR10" s="35">
        <v>38058.199999999997</v>
      </c>
      <c r="AS10" s="35">
        <v>33924.400000000001</v>
      </c>
      <c r="AT10" s="35">
        <v>33888</v>
      </c>
      <c r="AU10" s="35">
        <v>33846</v>
      </c>
      <c r="AV10" s="35">
        <v>38547</v>
      </c>
      <c r="AW10" s="35">
        <v>34593.300000000003</v>
      </c>
      <c r="AX10" s="35">
        <v>38990.800000000003</v>
      </c>
      <c r="AY10" s="35">
        <v>35797.800000000003</v>
      </c>
      <c r="AZ10" s="35">
        <v>39492.699999999997</v>
      </c>
      <c r="BA10" s="35">
        <v>37547.97</v>
      </c>
      <c r="BB10" s="35">
        <v>41516.5</v>
      </c>
      <c r="BC10" s="35">
        <v>41462.5</v>
      </c>
      <c r="BD10" s="35">
        <v>45748.5</v>
      </c>
      <c r="BE10" s="35">
        <v>38059.5</v>
      </c>
      <c r="BF10" s="35">
        <v>39634.19</v>
      </c>
      <c r="BG10" s="35">
        <v>35478.379999999997</v>
      </c>
      <c r="BH10" s="35">
        <v>38860.311000000002</v>
      </c>
      <c r="BI10" s="35">
        <v>34134</v>
      </c>
      <c r="BJ10" s="35">
        <v>37999.038</v>
      </c>
      <c r="BK10" s="35">
        <v>35642.19</v>
      </c>
      <c r="BL10" s="35">
        <v>38911.000999999997</v>
      </c>
      <c r="BM10" s="35">
        <v>30666.070999999996</v>
      </c>
      <c r="BN10" s="35">
        <v>32598.235000000001</v>
      </c>
      <c r="BO10" s="35">
        <v>29559.599999999999</v>
      </c>
      <c r="BP10" s="35">
        <v>33567.391000000011</v>
      </c>
      <c r="BQ10" s="35">
        <v>24403.682999999997</v>
      </c>
      <c r="BR10" s="35">
        <v>30266.030999999995</v>
      </c>
      <c r="BS10" s="35">
        <v>25790.205999999998</v>
      </c>
      <c r="BT10" s="35">
        <v>28978.099000000009</v>
      </c>
      <c r="BU10" s="35">
        <v>19285.864999999991</v>
      </c>
      <c r="BV10" s="35">
        <v>25519.298000000003</v>
      </c>
      <c r="BW10" s="35">
        <v>22739.413</v>
      </c>
      <c r="BX10" s="35">
        <v>26286</v>
      </c>
      <c r="BY10" s="35">
        <v>18036</v>
      </c>
      <c r="BZ10" s="35">
        <v>25962.391337651497</v>
      </c>
    </row>
    <row r="11" spans="1:78">
      <c r="A11" s="3" t="s">
        <v>5</v>
      </c>
      <c r="B11" s="34">
        <v>3090.9</v>
      </c>
      <c r="C11" s="35">
        <v>3122.45</v>
      </c>
      <c r="D11" s="35">
        <v>3334.2</v>
      </c>
      <c r="E11" s="35">
        <v>2917.6</v>
      </c>
      <c r="F11" s="35">
        <v>3082.58</v>
      </c>
      <c r="G11" s="35">
        <v>3147.5</v>
      </c>
      <c r="H11" s="35">
        <v>3397.03</v>
      </c>
      <c r="I11" s="35">
        <v>2876.7</v>
      </c>
      <c r="J11" s="35">
        <v>3131.43</v>
      </c>
      <c r="K11" s="35">
        <v>3446.2</v>
      </c>
      <c r="L11" s="35">
        <v>3554</v>
      </c>
      <c r="M11" s="35">
        <v>3134.4</v>
      </c>
      <c r="N11" s="35">
        <v>3283.6</v>
      </c>
      <c r="O11" s="35">
        <v>3620.5</v>
      </c>
      <c r="P11" s="35">
        <v>3605.9</v>
      </c>
      <c r="Q11" s="35">
        <v>3226.9</v>
      </c>
      <c r="R11" s="35">
        <v>2952</v>
      </c>
      <c r="S11" s="35">
        <v>3469.6</v>
      </c>
      <c r="T11" s="35">
        <v>4030.8</v>
      </c>
      <c r="U11" s="35">
        <v>2987.6</v>
      </c>
      <c r="V11" s="35">
        <v>3357.4</v>
      </c>
      <c r="W11" s="35">
        <v>3838.4</v>
      </c>
      <c r="X11" s="35">
        <v>4140.2</v>
      </c>
      <c r="Y11" s="35">
        <v>3286</v>
      </c>
      <c r="Z11" s="35">
        <v>3421</v>
      </c>
      <c r="AA11" s="35">
        <v>3819.3</v>
      </c>
      <c r="AB11" s="35">
        <v>4136.2</v>
      </c>
      <c r="AC11" s="35">
        <v>3438.4</v>
      </c>
      <c r="AD11" s="35">
        <v>3592.59</v>
      </c>
      <c r="AE11" s="35">
        <v>4172.51</v>
      </c>
      <c r="AF11" s="35">
        <v>4762.7</v>
      </c>
      <c r="AG11" s="35">
        <v>4095.3</v>
      </c>
      <c r="AH11" s="35">
        <v>4264.3100000000004</v>
      </c>
      <c r="AI11" s="35">
        <v>4886.2</v>
      </c>
      <c r="AJ11" s="35">
        <v>5363.3</v>
      </c>
      <c r="AK11" s="35">
        <v>4315.49</v>
      </c>
      <c r="AL11" s="35">
        <v>4441.2</v>
      </c>
      <c r="AM11" s="35">
        <v>4799.2</v>
      </c>
      <c r="AN11" s="35">
        <v>5410.9</v>
      </c>
      <c r="AO11" s="35">
        <v>4323.7</v>
      </c>
      <c r="AP11" s="35">
        <v>4717.3999999999996</v>
      </c>
      <c r="AQ11" s="35">
        <v>5341.4</v>
      </c>
      <c r="AR11" s="35">
        <v>5897.6</v>
      </c>
      <c r="AS11" s="35">
        <v>4762.6000000000004</v>
      </c>
      <c r="AT11" s="35">
        <v>5068.3999999999996</v>
      </c>
      <c r="AU11" s="35">
        <v>6062.4</v>
      </c>
      <c r="AV11" s="35">
        <v>6804.8</v>
      </c>
      <c r="AW11" s="35">
        <v>5351.4</v>
      </c>
      <c r="AX11" s="35">
        <v>6060</v>
      </c>
      <c r="AY11" s="35">
        <v>7089</v>
      </c>
      <c r="AZ11" s="35">
        <v>7826</v>
      </c>
      <c r="BA11" s="35">
        <v>5622</v>
      </c>
      <c r="BB11" s="35">
        <v>6359.7080000000005</v>
      </c>
      <c r="BC11" s="35">
        <v>7560.8249999999998</v>
      </c>
      <c r="BD11" s="35">
        <v>8508.4530000000013</v>
      </c>
      <c r="BE11" s="35">
        <v>5733.0140000000001</v>
      </c>
      <c r="BF11" s="35">
        <v>8821.1059999999998</v>
      </c>
      <c r="BG11" s="35">
        <v>10691.57</v>
      </c>
      <c r="BH11" s="35">
        <v>12695.761</v>
      </c>
      <c r="BI11" s="35">
        <v>8475.5630000000001</v>
      </c>
      <c r="BJ11" s="35">
        <v>9320.5659999999989</v>
      </c>
      <c r="BK11" s="35">
        <v>11197.315999999999</v>
      </c>
      <c r="BL11" s="35">
        <v>12595.193000000001</v>
      </c>
      <c r="BM11" s="35">
        <v>8322.744999999999</v>
      </c>
      <c r="BN11" s="35">
        <v>10284.196</v>
      </c>
      <c r="BO11" s="35">
        <v>13700.707</v>
      </c>
      <c r="BP11" s="35">
        <v>15203.098000000002</v>
      </c>
      <c r="BQ11" s="35">
        <v>9964.2199999999993</v>
      </c>
      <c r="BR11" s="35">
        <v>12321.073999999999</v>
      </c>
      <c r="BS11" s="35">
        <v>16115.13</v>
      </c>
      <c r="BT11" s="35">
        <v>17659.114000000001</v>
      </c>
      <c r="BU11" s="35">
        <v>11836.133999999998</v>
      </c>
      <c r="BV11" s="35">
        <v>13430.854000000001</v>
      </c>
      <c r="BW11" s="35">
        <v>17637.226999999999</v>
      </c>
      <c r="BX11" s="35">
        <v>19279</v>
      </c>
      <c r="BY11" s="35">
        <v>12836</v>
      </c>
      <c r="BZ11" s="35">
        <v>14630</v>
      </c>
    </row>
    <row r="12" spans="1:78">
      <c r="A12" s="68" t="s">
        <v>6</v>
      </c>
      <c r="B12" s="36">
        <v>1328.9661275485864</v>
      </c>
      <c r="C12" s="37">
        <v>1371.0781417997705</v>
      </c>
      <c r="D12" s="37">
        <v>1187.7515291807317</v>
      </c>
      <c r="E12" s="37">
        <v>977.29796713995484</v>
      </c>
      <c r="F12" s="37">
        <v>1770.4526792715619</v>
      </c>
      <c r="G12" s="37">
        <v>1776.829238294004</v>
      </c>
      <c r="H12" s="37">
        <v>1424.8599047969678</v>
      </c>
      <c r="I12" s="37">
        <v>1244.7192727021416</v>
      </c>
      <c r="J12" s="37">
        <v>2062.4051510479276</v>
      </c>
      <c r="K12" s="37">
        <v>2016.5373173527164</v>
      </c>
      <c r="L12" s="37">
        <v>1862.8679486450378</v>
      </c>
      <c r="M12" s="37">
        <v>1602.6374606868635</v>
      </c>
      <c r="N12" s="37">
        <v>2120.4179999999997</v>
      </c>
      <c r="O12" s="37">
        <v>2042.634</v>
      </c>
      <c r="P12" s="37">
        <v>1865.366</v>
      </c>
      <c r="Q12" s="37">
        <v>1516.9810000000002</v>
      </c>
      <c r="R12" s="37">
        <v>2187.13</v>
      </c>
      <c r="S12" s="37">
        <v>2099.0719999999997</v>
      </c>
      <c r="T12" s="37">
        <v>1905.2940000000003</v>
      </c>
      <c r="U12" s="37">
        <v>1535.404</v>
      </c>
      <c r="V12" s="37">
        <v>2307.9009999999998</v>
      </c>
      <c r="W12" s="37">
        <v>2238.2830000000004</v>
      </c>
      <c r="X12" s="37">
        <v>2059.1439999999998</v>
      </c>
      <c r="Y12" s="37">
        <v>1711.67</v>
      </c>
      <c r="Z12" s="37">
        <v>2538.6079999999997</v>
      </c>
      <c r="AA12" s="37">
        <v>2548.3909999999996</v>
      </c>
      <c r="AB12" s="37">
        <v>2319.2529999999997</v>
      </c>
      <c r="AC12" s="37">
        <v>1953.7479999999996</v>
      </c>
      <c r="AD12" s="37">
        <v>2794.93</v>
      </c>
      <c r="AE12" s="37">
        <v>2678.9</v>
      </c>
      <c r="AF12" s="37">
        <v>2599.9499999999998</v>
      </c>
      <c r="AG12" s="37">
        <v>2307</v>
      </c>
      <c r="AH12" s="37">
        <v>3171.9</v>
      </c>
      <c r="AI12" s="37">
        <v>3001.9</v>
      </c>
      <c r="AJ12" s="37">
        <v>2827</v>
      </c>
      <c r="AK12" s="37">
        <v>2358</v>
      </c>
      <c r="AL12" s="37">
        <v>3920.9</v>
      </c>
      <c r="AM12" s="37">
        <v>3886.9</v>
      </c>
      <c r="AN12" s="37">
        <v>3832.85</v>
      </c>
      <c r="AO12" s="37">
        <v>3357.85</v>
      </c>
      <c r="AP12" s="37">
        <v>5200.8999999999996</v>
      </c>
      <c r="AQ12" s="37">
        <v>4805</v>
      </c>
      <c r="AR12" s="37">
        <v>4993</v>
      </c>
      <c r="AS12" s="37">
        <v>4104</v>
      </c>
      <c r="AT12" s="37">
        <v>6320.1</v>
      </c>
      <c r="AU12" s="37">
        <v>6083.1</v>
      </c>
      <c r="AV12" s="37">
        <v>6429.1</v>
      </c>
      <c r="AW12" s="37">
        <v>5442.1</v>
      </c>
      <c r="AX12" s="37">
        <v>7584.2</v>
      </c>
      <c r="AY12" s="37">
        <v>6819.17</v>
      </c>
      <c r="AZ12" s="37">
        <v>7046.02</v>
      </c>
      <c r="BA12" s="37">
        <v>5628.1</v>
      </c>
      <c r="BB12" s="37">
        <v>9257</v>
      </c>
      <c r="BC12" s="37">
        <v>8942</v>
      </c>
      <c r="BD12" s="37">
        <v>10706</v>
      </c>
      <c r="BE12" s="37">
        <v>8476</v>
      </c>
      <c r="BF12" s="37">
        <v>13396</v>
      </c>
      <c r="BG12" s="37">
        <v>12615</v>
      </c>
      <c r="BH12" s="37">
        <v>12424</v>
      </c>
      <c r="BI12" s="37">
        <v>8808.02</v>
      </c>
      <c r="BJ12" s="37">
        <v>14476</v>
      </c>
      <c r="BK12" s="37">
        <v>13396</v>
      </c>
      <c r="BL12" s="37">
        <v>13150.96</v>
      </c>
      <c r="BM12" s="37">
        <v>9390</v>
      </c>
      <c r="BN12" s="37">
        <v>14881</v>
      </c>
      <c r="BO12" s="37">
        <v>14200.8</v>
      </c>
      <c r="BP12" s="37">
        <v>13953</v>
      </c>
      <c r="BQ12" s="37">
        <v>10784</v>
      </c>
      <c r="BR12" s="37">
        <v>16347.82</v>
      </c>
      <c r="BS12" s="37">
        <v>14727</v>
      </c>
      <c r="BT12" s="37">
        <v>14541</v>
      </c>
      <c r="BU12" s="37">
        <v>11022</v>
      </c>
      <c r="BV12" s="37">
        <v>16821</v>
      </c>
      <c r="BW12" s="37">
        <v>15821</v>
      </c>
      <c r="BX12" s="37">
        <v>16313</v>
      </c>
      <c r="BY12" s="37">
        <v>12410</v>
      </c>
      <c r="BZ12" s="37">
        <v>19053</v>
      </c>
    </row>
    <row r="13" spans="1:78">
      <c r="A13" s="2" t="s">
        <v>7</v>
      </c>
      <c r="B13" s="31">
        <f t="shared" ref="B13:Y13" si="14">SUM(B14:B18)</f>
        <v>30578.950000000004</v>
      </c>
      <c r="C13" s="32">
        <f t="shared" si="14"/>
        <v>30872.047500000001</v>
      </c>
      <c r="D13" s="32">
        <f t="shared" si="14"/>
        <v>33062.337500000001</v>
      </c>
      <c r="E13" s="32">
        <f t="shared" si="14"/>
        <v>34848.467499999999</v>
      </c>
      <c r="F13" s="32">
        <f t="shared" si="14"/>
        <v>35602.837500000001</v>
      </c>
      <c r="G13" s="32">
        <f t="shared" si="14"/>
        <v>35657.347499999996</v>
      </c>
      <c r="H13" s="32">
        <f t="shared" si="14"/>
        <v>37877.567500000005</v>
      </c>
      <c r="I13" s="32">
        <f t="shared" si="14"/>
        <v>39723.777500000004</v>
      </c>
      <c r="J13" s="32">
        <f t="shared" si="14"/>
        <v>39798.075000000004</v>
      </c>
      <c r="K13" s="32">
        <f t="shared" si="14"/>
        <v>41176.159999999996</v>
      </c>
      <c r="L13" s="32">
        <f t="shared" si="14"/>
        <v>43601.999999999993</v>
      </c>
      <c r="M13" s="32">
        <f t="shared" si="14"/>
        <v>44433.590000000004</v>
      </c>
      <c r="N13" s="32">
        <f t="shared" si="14"/>
        <v>43593.024999999994</v>
      </c>
      <c r="O13" s="32">
        <f t="shared" si="14"/>
        <v>45715.274999999994</v>
      </c>
      <c r="P13" s="32">
        <f t="shared" si="14"/>
        <v>46154.875</v>
      </c>
      <c r="Q13" s="32">
        <f t="shared" si="14"/>
        <v>47336.625</v>
      </c>
      <c r="R13" s="32">
        <f t="shared" si="14"/>
        <v>48595.749999999993</v>
      </c>
      <c r="S13" s="32">
        <f t="shared" si="14"/>
        <v>49317.55</v>
      </c>
      <c r="T13" s="32">
        <f t="shared" si="14"/>
        <v>53525.25</v>
      </c>
      <c r="U13" s="32">
        <f t="shared" si="14"/>
        <v>56977.450000000004</v>
      </c>
      <c r="V13" s="32">
        <f t="shared" si="14"/>
        <v>55935.35</v>
      </c>
      <c r="W13" s="32">
        <f t="shared" si="14"/>
        <v>57812.659999999996</v>
      </c>
      <c r="X13" s="32">
        <f t="shared" si="14"/>
        <v>63359.76</v>
      </c>
      <c r="Y13" s="32">
        <f t="shared" si="14"/>
        <v>66580.679999999993</v>
      </c>
      <c r="Z13" s="32">
        <f t="shared" ref="Z13:AZ13" si="15">SUM(Z14:Z18)</f>
        <v>65059.47</v>
      </c>
      <c r="AA13" s="32">
        <f t="shared" si="15"/>
        <v>65789.13</v>
      </c>
      <c r="AB13" s="32">
        <f t="shared" si="15"/>
        <v>68245.78</v>
      </c>
      <c r="AC13" s="32">
        <f t="shared" si="15"/>
        <v>73228.52</v>
      </c>
      <c r="AD13" s="32">
        <f t="shared" si="15"/>
        <v>74305</v>
      </c>
      <c r="AE13" s="32">
        <f t="shared" si="15"/>
        <v>75282.399999999994</v>
      </c>
      <c r="AF13" s="32">
        <f t="shared" si="15"/>
        <v>79764.200000000012</v>
      </c>
      <c r="AG13" s="32">
        <f t="shared" si="15"/>
        <v>87795.6</v>
      </c>
      <c r="AH13" s="32">
        <f t="shared" si="15"/>
        <v>86241.450000000012</v>
      </c>
      <c r="AI13" s="32">
        <f t="shared" si="15"/>
        <v>85832.55</v>
      </c>
      <c r="AJ13" s="32">
        <f t="shared" si="15"/>
        <v>86977.75</v>
      </c>
      <c r="AK13" s="32">
        <f t="shared" si="15"/>
        <v>91445.85</v>
      </c>
      <c r="AL13" s="32">
        <f t="shared" si="15"/>
        <v>94811.73</v>
      </c>
      <c r="AM13" s="32">
        <f t="shared" si="15"/>
        <v>92656.73</v>
      </c>
      <c r="AN13" s="32">
        <f t="shared" si="15"/>
        <v>99008.510000000009</v>
      </c>
      <c r="AO13" s="32">
        <f t="shared" si="15"/>
        <v>101909.73</v>
      </c>
      <c r="AP13" s="32">
        <f t="shared" si="15"/>
        <v>105507.649</v>
      </c>
      <c r="AQ13" s="32">
        <f t="shared" si="15"/>
        <v>104797.44899999999</v>
      </c>
      <c r="AR13" s="32">
        <f t="shared" si="15"/>
        <v>109252.549</v>
      </c>
      <c r="AS13" s="32">
        <f t="shared" si="15"/>
        <v>113937.34899999999</v>
      </c>
      <c r="AT13" s="32">
        <f t="shared" si="15"/>
        <v>115284.25</v>
      </c>
      <c r="AU13" s="32">
        <f t="shared" si="15"/>
        <v>117115.25</v>
      </c>
      <c r="AV13" s="32">
        <f t="shared" si="15"/>
        <v>126491.05</v>
      </c>
      <c r="AW13" s="32">
        <f t="shared" si="15"/>
        <v>130958.75</v>
      </c>
      <c r="AX13" s="32">
        <f t="shared" si="15"/>
        <v>134874.01</v>
      </c>
      <c r="AY13" s="32">
        <f t="shared" si="15"/>
        <v>134722.1</v>
      </c>
      <c r="AZ13" s="32">
        <f t="shared" si="15"/>
        <v>144719.13</v>
      </c>
      <c r="BA13" s="32">
        <f t="shared" ref="BA13:BH13" si="16">SUM(BA14:BA18)</f>
        <v>150741.1</v>
      </c>
      <c r="BB13" s="32">
        <f t="shared" si="16"/>
        <v>151911.90600000002</v>
      </c>
      <c r="BC13" s="32">
        <f t="shared" si="16"/>
        <v>154771.89799999999</v>
      </c>
      <c r="BD13" s="32">
        <f t="shared" si="16"/>
        <v>157988.02600000001</v>
      </c>
      <c r="BE13" s="32">
        <f t="shared" si="16"/>
        <v>166779.45000000001</v>
      </c>
      <c r="BF13" s="17">
        <f t="shared" si="16"/>
        <v>168840.87300000002</v>
      </c>
      <c r="BG13" s="17">
        <f t="shared" si="16"/>
        <v>170581.01899999997</v>
      </c>
      <c r="BH13" s="17">
        <f t="shared" si="16"/>
        <v>171557.24000000002</v>
      </c>
      <c r="BI13" s="17">
        <f t="shared" ref="BI13:BN13" si="17">SUM(BI14:BI18)</f>
        <v>180989.128</v>
      </c>
      <c r="BJ13" s="17">
        <f t="shared" si="17"/>
        <v>185990.01400000002</v>
      </c>
      <c r="BK13" s="17">
        <f t="shared" si="17"/>
        <v>195054.25</v>
      </c>
      <c r="BL13" s="17">
        <f t="shared" si="17"/>
        <v>193417.94899999999</v>
      </c>
      <c r="BM13" s="17">
        <f t="shared" si="17"/>
        <v>211154.02500000002</v>
      </c>
      <c r="BN13" s="17">
        <f t="shared" si="17"/>
        <v>200302.14799999999</v>
      </c>
      <c r="BO13" s="17">
        <f t="shared" ref="BO13:BY13" si="18">SUM(BO14:BO18)</f>
        <v>209149.31099999999</v>
      </c>
      <c r="BP13" s="17">
        <f t="shared" si="18"/>
        <v>211561.489</v>
      </c>
      <c r="BQ13" s="17">
        <f t="shared" si="18"/>
        <v>229470.72099999999</v>
      </c>
      <c r="BR13" s="17">
        <f t="shared" si="18"/>
        <v>220877.05799999999</v>
      </c>
      <c r="BS13" s="17">
        <f t="shared" si="18"/>
        <v>229275.978</v>
      </c>
      <c r="BT13" s="17">
        <f t="shared" ref="BT13:BX13" si="19">SUM(BT14:BT18)</f>
        <v>232119.451</v>
      </c>
      <c r="BU13" s="17">
        <f t="shared" si="19"/>
        <v>250430.67199999996</v>
      </c>
      <c r="BV13" s="17">
        <f t="shared" si="19"/>
        <v>244579.84499999997</v>
      </c>
      <c r="BW13" s="17">
        <f t="shared" si="19"/>
        <v>252684.75499999998</v>
      </c>
      <c r="BX13" s="17">
        <f t="shared" si="19"/>
        <v>255057.15353975512</v>
      </c>
      <c r="BY13" s="17">
        <f t="shared" si="18"/>
        <v>267054</v>
      </c>
      <c r="BZ13" s="17">
        <f t="shared" ref="BZ13" si="20">SUM(BZ14:BZ18)</f>
        <v>266010.10031866597</v>
      </c>
    </row>
    <row r="14" spans="1:78">
      <c r="A14" s="3" t="s">
        <v>8</v>
      </c>
      <c r="B14" s="34">
        <v>8513.4225000000006</v>
      </c>
      <c r="C14" s="35">
        <v>8278.15</v>
      </c>
      <c r="D14" s="35">
        <v>9047.7000000000007</v>
      </c>
      <c r="E14" s="35">
        <v>10586.1</v>
      </c>
      <c r="F14" s="35">
        <v>9504.83</v>
      </c>
      <c r="G14" s="35">
        <v>9370.65</v>
      </c>
      <c r="H14" s="35">
        <v>10099.4</v>
      </c>
      <c r="I14" s="35">
        <v>12071.6</v>
      </c>
      <c r="J14" s="35">
        <v>10243.094999999999</v>
      </c>
      <c r="K14" s="35">
        <v>10414.094999999999</v>
      </c>
      <c r="L14" s="35">
        <v>10877.094999999999</v>
      </c>
      <c r="M14" s="35">
        <v>12192.094999999999</v>
      </c>
      <c r="N14" s="35">
        <v>10615.224999999999</v>
      </c>
      <c r="O14" s="35">
        <v>11390.224999999999</v>
      </c>
      <c r="P14" s="35">
        <v>11153.224999999999</v>
      </c>
      <c r="Q14" s="35">
        <v>11721.224999999999</v>
      </c>
      <c r="R14" s="35">
        <v>10971.1</v>
      </c>
      <c r="S14" s="35">
        <v>10957</v>
      </c>
      <c r="T14" s="35">
        <v>12135</v>
      </c>
      <c r="U14" s="35">
        <v>14670</v>
      </c>
      <c r="V14" s="35">
        <v>13793.3</v>
      </c>
      <c r="W14" s="35">
        <v>13959.05</v>
      </c>
      <c r="X14" s="35">
        <v>15599</v>
      </c>
      <c r="Y14" s="35">
        <v>17836</v>
      </c>
      <c r="Z14" s="35">
        <v>16184.85</v>
      </c>
      <c r="AA14" s="35">
        <v>15942.85</v>
      </c>
      <c r="AB14" s="35">
        <v>16713.5</v>
      </c>
      <c r="AC14" s="35">
        <v>19532.8</v>
      </c>
      <c r="AD14" s="35">
        <v>17428</v>
      </c>
      <c r="AE14" s="35">
        <v>17664</v>
      </c>
      <c r="AF14" s="35">
        <v>18780</v>
      </c>
      <c r="AG14" s="35">
        <v>22362.400000000001</v>
      </c>
      <c r="AH14" s="35">
        <v>20077.25</v>
      </c>
      <c r="AI14" s="35">
        <v>19600.25</v>
      </c>
      <c r="AJ14" s="35">
        <v>20938.25</v>
      </c>
      <c r="AK14" s="35">
        <v>24041.05</v>
      </c>
      <c r="AL14" s="35">
        <v>21996.25</v>
      </c>
      <c r="AM14" s="35">
        <v>21100.25</v>
      </c>
      <c r="AN14" s="35">
        <v>24012.25</v>
      </c>
      <c r="AO14" s="35">
        <v>26545.65</v>
      </c>
      <c r="AP14" s="35">
        <v>24489</v>
      </c>
      <c r="AQ14" s="35">
        <v>23943</v>
      </c>
      <c r="AR14" s="35">
        <v>26035</v>
      </c>
      <c r="AS14" s="35">
        <v>29695.8</v>
      </c>
      <c r="AT14" s="35">
        <v>26988.25</v>
      </c>
      <c r="AU14" s="35">
        <v>26412.25</v>
      </c>
      <c r="AV14" s="35">
        <v>28937.25</v>
      </c>
      <c r="AW14" s="35">
        <v>32687.95</v>
      </c>
      <c r="AX14" s="35">
        <v>30792.3</v>
      </c>
      <c r="AY14" s="35">
        <v>30154.2</v>
      </c>
      <c r="AZ14" s="35">
        <v>32518.2</v>
      </c>
      <c r="BA14" s="35">
        <v>36760.1</v>
      </c>
      <c r="BB14" s="35">
        <v>35733.016000000003</v>
      </c>
      <c r="BC14" s="35">
        <v>35561.597999999998</v>
      </c>
      <c r="BD14" s="35">
        <v>37441.725999999995</v>
      </c>
      <c r="BE14" s="35">
        <v>41977.75</v>
      </c>
      <c r="BF14" s="35">
        <v>41052.574000000008</v>
      </c>
      <c r="BG14" s="35">
        <v>40633.462</v>
      </c>
      <c r="BH14" s="35">
        <v>40981.634999999995</v>
      </c>
      <c r="BI14" s="35">
        <v>47175.349000000002</v>
      </c>
      <c r="BJ14" s="35">
        <v>49665.373</v>
      </c>
      <c r="BK14" s="35">
        <v>53475.250999999997</v>
      </c>
      <c r="BL14" s="35">
        <v>51533.199000000001</v>
      </c>
      <c r="BM14" s="35">
        <v>62667.807000000001</v>
      </c>
      <c r="BN14" s="35">
        <v>55185.964</v>
      </c>
      <c r="BO14" s="35">
        <v>58989.340999999993</v>
      </c>
      <c r="BP14" s="35">
        <v>58731.680999999997</v>
      </c>
      <c r="BQ14" s="35">
        <v>71333.474000000002</v>
      </c>
      <c r="BR14" s="35">
        <v>63887.878999999994</v>
      </c>
      <c r="BS14" s="35">
        <v>67908.646000000008</v>
      </c>
      <c r="BT14" s="35">
        <v>67593.986999999994</v>
      </c>
      <c r="BU14" s="35">
        <v>81359.956999999995</v>
      </c>
      <c r="BV14" s="35">
        <v>72915.115999999995</v>
      </c>
      <c r="BW14" s="35">
        <v>76176.628999999986</v>
      </c>
      <c r="BX14" s="35">
        <v>77058</v>
      </c>
      <c r="BY14" s="35">
        <v>89665</v>
      </c>
      <c r="BZ14" s="35">
        <v>80977</v>
      </c>
    </row>
    <row r="15" spans="1:78">
      <c r="A15" s="3" t="s">
        <v>9</v>
      </c>
      <c r="B15" s="34">
        <v>4940.6000000000004</v>
      </c>
      <c r="C15" s="35">
        <v>5146.6000000000004</v>
      </c>
      <c r="D15" s="35">
        <v>5945.47</v>
      </c>
      <c r="E15" s="35">
        <v>6230</v>
      </c>
      <c r="F15" s="35">
        <v>6340</v>
      </c>
      <c r="G15" s="35">
        <v>6128.04</v>
      </c>
      <c r="H15" s="35">
        <v>6916</v>
      </c>
      <c r="I15" s="35">
        <v>7108.42</v>
      </c>
      <c r="J15" s="35">
        <v>6931.73</v>
      </c>
      <c r="K15" s="35">
        <v>7275.56</v>
      </c>
      <c r="L15" s="35">
        <v>8142.4</v>
      </c>
      <c r="M15" s="35">
        <v>7989</v>
      </c>
      <c r="N15" s="35">
        <v>7616.4</v>
      </c>
      <c r="O15" s="35">
        <v>8190.4</v>
      </c>
      <c r="P15" s="35">
        <v>8882.2999999999993</v>
      </c>
      <c r="Q15" s="35">
        <v>9195</v>
      </c>
      <c r="R15" s="35">
        <v>8692</v>
      </c>
      <c r="S15" s="35">
        <v>9334</v>
      </c>
      <c r="T15" s="35">
        <v>10226</v>
      </c>
      <c r="U15" s="35">
        <v>10727.3</v>
      </c>
      <c r="V15" s="35">
        <v>10332.299999999999</v>
      </c>
      <c r="W15" s="35">
        <v>11273.4</v>
      </c>
      <c r="X15" s="35">
        <v>12470</v>
      </c>
      <c r="Y15" s="35">
        <v>13170</v>
      </c>
      <c r="Z15" s="35">
        <v>12217</v>
      </c>
      <c r="AA15" s="35">
        <v>12891</v>
      </c>
      <c r="AB15" s="35">
        <v>13446.9</v>
      </c>
      <c r="AC15" s="35">
        <v>14722</v>
      </c>
      <c r="AD15" s="35">
        <v>14661.2</v>
      </c>
      <c r="AE15" s="35">
        <v>15097.1</v>
      </c>
      <c r="AF15" s="35">
        <v>15936.1</v>
      </c>
      <c r="AG15" s="35">
        <v>17638.2</v>
      </c>
      <c r="AH15" s="35">
        <v>16641.5</v>
      </c>
      <c r="AI15" s="35">
        <v>16945.5</v>
      </c>
      <c r="AJ15" s="35">
        <v>17805.7</v>
      </c>
      <c r="AK15" s="35">
        <v>19465.2</v>
      </c>
      <c r="AL15" s="35">
        <v>19001.099999999999</v>
      </c>
      <c r="AM15" s="35">
        <v>19428.099999999999</v>
      </c>
      <c r="AN15" s="35">
        <v>19932</v>
      </c>
      <c r="AO15" s="35">
        <v>20384</v>
      </c>
      <c r="AP15" s="35">
        <v>21340</v>
      </c>
      <c r="AQ15" s="35">
        <v>21044</v>
      </c>
      <c r="AR15" s="35">
        <v>22249</v>
      </c>
      <c r="AS15" s="35">
        <v>24324</v>
      </c>
      <c r="AT15" s="35">
        <v>22919.4</v>
      </c>
      <c r="AU15" s="35">
        <v>24215.4</v>
      </c>
      <c r="AV15" s="35">
        <v>25680.2</v>
      </c>
      <c r="AW15" s="35">
        <v>26900</v>
      </c>
      <c r="AX15" s="35">
        <v>24287</v>
      </c>
      <c r="AY15" s="35">
        <v>26017.1</v>
      </c>
      <c r="AZ15" s="35">
        <v>27694</v>
      </c>
      <c r="BA15" s="35">
        <v>28490</v>
      </c>
      <c r="BB15" s="35">
        <v>29268.5</v>
      </c>
      <c r="BC15" s="35">
        <v>31910.5</v>
      </c>
      <c r="BD15" s="35">
        <v>31951.5</v>
      </c>
      <c r="BE15" s="35">
        <v>35265.5</v>
      </c>
      <c r="BF15" s="35">
        <v>32026.919000000002</v>
      </c>
      <c r="BG15" s="35">
        <v>33745.417000000001</v>
      </c>
      <c r="BH15" s="35">
        <v>33581.035000000003</v>
      </c>
      <c r="BI15" s="35">
        <v>35544.879000000001</v>
      </c>
      <c r="BJ15" s="35">
        <v>34073.784</v>
      </c>
      <c r="BK15" s="35">
        <v>37366.050999999999</v>
      </c>
      <c r="BL15" s="35">
        <v>37413.267999999996</v>
      </c>
      <c r="BM15" s="35">
        <v>40948.235000000001</v>
      </c>
      <c r="BN15" s="35">
        <v>38108.888999999996</v>
      </c>
      <c r="BO15" s="35">
        <v>41356.115999999995</v>
      </c>
      <c r="BP15" s="35">
        <v>41506.141999999993</v>
      </c>
      <c r="BQ15" s="35">
        <v>43378.752</v>
      </c>
      <c r="BR15" s="35">
        <v>40605.506999999998</v>
      </c>
      <c r="BS15" s="35">
        <v>42809.896000000008</v>
      </c>
      <c r="BT15" s="35">
        <v>42592.334000000003</v>
      </c>
      <c r="BU15" s="35">
        <v>43832.303</v>
      </c>
      <c r="BV15" s="35">
        <v>42106.148999999998</v>
      </c>
      <c r="BW15" s="35">
        <v>43590.375</v>
      </c>
      <c r="BX15" s="35">
        <v>43845</v>
      </c>
      <c r="BY15" s="35">
        <v>45519</v>
      </c>
      <c r="BZ15" s="35">
        <v>44628</v>
      </c>
    </row>
    <row r="16" spans="1:78">
      <c r="A16" s="3" t="s">
        <v>10</v>
      </c>
      <c r="B16" s="34">
        <v>13165.59</v>
      </c>
      <c r="C16" s="35">
        <v>13341</v>
      </c>
      <c r="D16" s="35">
        <v>13797</v>
      </c>
      <c r="E16" s="35">
        <v>13722</v>
      </c>
      <c r="F16" s="35">
        <v>15300.52</v>
      </c>
      <c r="G16" s="35">
        <v>15493</v>
      </c>
      <c r="H16" s="35">
        <v>15997</v>
      </c>
      <c r="I16" s="35">
        <v>15656</v>
      </c>
      <c r="J16" s="35">
        <v>17657.38</v>
      </c>
      <c r="K16" s="35">
        <v>18283.7</v>
      </c>
      <c r="L16" s="35">
        <v>19073</v>
      </c>
      <c r="M16" s="35">
        <v>18785</v>
      </c>
      <c r="N16" s="35">
        <v>19668.7</v>
      </c>
      <c r="O16" s="35">
        <v>20182.7</v>
      </c>
      <c r="P16" s="35">
        <v>19849.7</v>
      </c>
      <c r="Q16" s="35">
        <v>20140.7</v>
      </c>
      <c r="R16" s="35">
        <v>22411.3</v>
      </c>
      <c r="S16" s="35">
        <v>22307.3</v>
      </c>
      <c r="T16" s="35">
        <v>23972</v>
      </c>
      <c r="U16" s="35">
        <v>24424</v>
      </c>
      <c r="V16" s="35">
        <v>24218.6</v>
      </c>
      <c r="W16" s="35">
        <v>24668</v>
      </c>
      <c r="X16" s="35">
        <v>26881</v>
      </c>
      <c r="Y16" s="35">
        <v>27198</v>
      </c>
      <c r="Z16" s="35">
        <v>27836</v>
      </c>
      <c r="AA16" s="35">
        <v>28200</v>
      </c>
      <c r="AB16" s="35">
        <v>29138</v>
      </c>
      <c r="AC16" s="35">
        <v>29867</v>
      </c>
      <c r="AD16" s="35">
        <v>31941.9</v>
      </c>
      <c r="AE16" s="35">
        <v>32005</v>
      </c>
      <c r="AF16" s="35">
        <v>34167</v>
      </c>
      <c r="AG16" s="35">
        <v>36703</v>
      </c>
      <c r="AH16" s="35">
        <v>37869</v>
      </c>
      <c r="AI16" s="35">
        <v>37450</v>
      </c>
      <c r="AJ16" s="35">
        <v>36312</v>
      </c>
      <c r="AK16" s="35">
        <v>35924.9</v>
      </c>
      <c r="AL16" s="35">
        <v>41469.1</v>
      </c>
      <c r="AM16" s="35">
        <v>39386.1</v>
      </c>
      <c r="AN16" s="35">
        <v>41864.1</v>
      </c>
      <c r="AO16" s="35">
        <v>41621</v>
      </c>
      <c r="AP16" s="35">
        <v>46191</v>
      </c>
      <c r="AQ16" s="35">
        <v>45567</v>
      </c>
      <c r="AR16" s="35">
        <v>46121.1</v>
      </c>
      <c r="AS16" s="35">
        <v>44691.1</v>
      </c>
      <c r="AT16" s="35">
        <v>50503</v>
      </c>
      <c r="AU16" s="35">
        <v>50495</v>
      </c>
      <c r="AV16" s="35">
        <v>55208</v>
      </c>
      <c r="AW16" s="35">
        <v>54436</v>
      </c>
      <c r="AX16" s="35">
        <v>63077.01</v>
      </c>
      <c r="AY16" s="35">
        <v>60022</v>
      </c>
      <c r="AZ16" s="35">
        <v>65239</v>
      </c>
      <c r="BA16" s="35">
        <v>67390</v>
      </c>
      <c r="BB16" s="35">
        <v>68595</v>
      </c>
      <c r="BC16" s="35">
        <v>66494.5</v>
      </c>
      <c r="BD16" s="35">
        <v>66882.600000000006</v>
      </c>
      <c r="BE16" s="35">
        <v>68985</v>
      </c>
      <c r="BF16" s="35">
        <v>74083.94</v>
      </c>
      <c r="BG16" s="35">
        <v>72019.899999999994</v>
      </c>
      <c r="BH16" s="35">
        <v>72478.91</v>
      </c>
      <c r="BI16" s="35">
        <v>74918.899999999994</v>
      </c>
      <c r="BJ16" s="35">
        <v>78544.94</v>
      </c>
      <c r="BK16" s="35">
        <v>77153.02</v>
      </c>
      <c r="BL16" s="35">
        <v>77065</v>
      </c>
      <c r="BM16" s="35">
        <v>81431</v>
      </c>
      <c r="BN16" s="35">
        <v>82459.8</v>
      </c>
      <c r="BO16" s="35">
        <v>81288.84</v>
      </c>
      <c r="BP16" s="35">
        <v>82490.899999999994</v>
      </c>
      <c r="BQ16" s="35">
        <v>86538</v>
      </c>
      <c r="BR16" s="35">
        <v>89052.9</v>
      </c>
      <c r="BS16" s="35">
        <v>88571.9</v>
      </c>
      <c r="BT16" s="35">
        <v>90780.9</v>
      </c>
      <c r="BU16" s="35">
        <v>95204.9</v>
      </c>
      <c r="BV16" s="35">
        <v>99908</v>
      </c>
      <c r="BW16" s="35">
        <v>100875</v>
      </c>
      <c r="BX16" s="35">
        <v>101529</v>
      </c>
      <c r="BY16" s="35">
        <v>100202</v>
      </c>
      <c r="BZ16" s="35">
        <v>108215</v>
      </c>
    </row>
    <row r="17" spans="1:79">
      <c r="A17" s="155" t="s">
        <v>11</v>
      </c>
      <c r="B17" s="34">
        <v>1843.6875</v>
      </c>
      <c r="C17" s="35">
        <v>1929.6475</v>
      </c>
      <c r="D17" s="35">
        <v>2039.1675</v>
      </c>
      <c r="E17" s="35">
        <v>2025.3675000000001</v>
      </c>
      <c r="F17" s="35">
        <v>2103.2374999999997</v>
      </c>
      <c r="G17" s="35">
        <v>2213.4074999999998</v>
      </c>
      <c r="H17" s="35">
        <v>2325.1675</v>
      </c>
      <c r="I17" s="35">
        <v>2311.7575000000002</v>
      </c>
      <c r="J17" s="35">
        <v>2312.5700000000002</v>
      </c>
      <c r="K17" s="35">
        <v>2428.8049999999998</v>
      </c>
      <c r="L17" s="35">
        <v>2547.5050000000001</v>
      </c>
      <c r="M17" s="35">
        <v>2528.4949999999999</v>
      </c>
      <c r="N17" s="35">
        <v>2712.7</v>
      </c>
      <c r="O17" s="35">
        <v>2768.95</v>
      </c>
      <c r="P17" s="35">
        <v>2903.65</v>
      </c>
      <c r="Q17" s="35">
        <v>2840.7</v>
      </c>
      <c r="R17" s="35">
        <v>3024.35</v>
      </c>
      <c r="S17" s="35">
        <v>3124.25</v>
      </c>
      <c r="T17" s="35">
        <v>3401.25</v>
      </c>
      <c r="U17" s="35">
        <v>3330.15</v>
      </c>
      <c r="V17" s="35">
        <v>3657.15</v>
      </c>
      <c r="W17" s="35">
        <v>3841.21</v>
      </c>
      <c r="X17" s="35">
        <v>4079.76</v>
      </c>
      <c r="Y17" s="35">
        <v>4000.68</v>
      </c>
      <c r="Z17" s="35">
        <v>4276.62</v>
      </c>
      <c r="AA17" s="35">
        <v>4207.28</v>
      </c>
      <c r="AB17" s="35">
        <v>4262.38</v>
      </c>
      <c r="AC17" s="35">
        <v>4263.72</v>
      </c>
      <c r="AD17" s="35">
        <v>5073</v>
      </c>
      <c r="AE17" s="35">
        <v>5245.4</v>
      </c>
      <c r="AF17" s="35">
        <v>5415.1</v>
      </c>
      <c r="AG17" s="35">
        <v>5487</v>
      </c>
      <c r="AH17" s="35">
        <v>5962.6</v>
      </c>
      <c r="AI17" s="35">
        <v>6101.7</v>
      </c>
      <c r="AJ17" s="35">
        <v>6126.7</v>
      </c>
      <c r="AK17" s="35">
        <v>6168.6</v>
      </c>
      <c r="AL17" s="35">
        <v>6377.2</v>
      </c>
      <c r="AM17" s="35">
        <v>6854.2</v>
      </c>
      <c r="AN17" s="35">
        <v>7052.1</v>
      </c>
      <c r="AO17" s="35">
        <v>7087</v>
      </c>
      <c r="AP17" s="35">
        <v>7074.6490000000013</v>
      </c>
      <c r="AQ17" s="35">
        <v>7696.4490000000005</v>
      </c>
      <c r="AR17" s="35">
        <v>8026.4490000000005</v>
      </c>
      <c r="AS17" s="35">
        <v>8211.4490000000005</v>
      </c>
      <c r="AT17" s="35">
        <v>7664.6</v>
      </c>
      <c r="AU17" s="35">
        <v>8610.6</v>
      </c>
      <c r="AV17" s="35">
        <v>9030.6</v>
      </c>
      <c r="AW17" s="35">
        <v>9034.7999999999993</v>
      </c>
      <c r="AX17" s="35">
        <v>8543.7000000000007</v>
      </c>
      <c r="AY17" s="35">
        <v>10049.799999999999</v>
      </c>
      <c r="AZ17" s="35">
        <v>10379.93</v>
      </c>
      <c r="BA17" s="35">
        <v>9060</v>
      </c>
      <c r="BB17" s="35">
        <v>9028.39</v>
      </c>
      <c r="BC17" s="35">
        <v>10871.3</v>
      </c>
      <c r="BD17" s="35">
        <v>11102.2</v>
      </c>
      <c r="BE17" s="35">
        <v>9666.2000000000007</v>
      </c>
      <c r="BF17" s="35">
        <v>10769.44</v>
      </c>
      <c r="BG17" s="35">
        <v>13313.24</v>
      </c>
      <c r="BH17" s="35">
        <v>13481.66</v>
      </c>
      <c r="BI17" s="35">
        <v>12088</v>
      </c>
      <c r="BJ17" s="35">
        <v>12295.917000000001</v>
      </c>
      <c r="BK17" s="35">
        <v>15473.928</v>
      </c>
      <c r="BL17" s="35">
        <v>15509.482000000002</v>
      </c>
      <c r="BM17" s="35">
        <v>14179.983000000002</v>
      </c>
      <c r="BN17" s="35">
        <v>12241.494999999999</v>
      </c>
      <c r="BO17" s="35">
        <v>15099.014000000001</v>
      </c>
      <c r="BP17" s="35">
        <v>16068.765999999998</v>
      </c>
      <c r="BQ17" s="35">
        <v>15017.495000000001</v>
      </c>
      <c r="BR17" s="35">
        <v>13918.771999999999</v>
      </c>
      <c r="BS17" s="35">
        <v>16464.536</v>
      </c>
      <c r="BT17" s="35">
        <v>17183.23</v>
      </c>
      <c r="BU17" s="35">
        <v>16022.512000000001</v>
      </c>
      <c r="BV17" s="35">
        <v>15378.58</v>
      </c>
      <c r="BW17" s="35">
        <v>17312.751</v>
      </c>
      <c r="BX17" s="35">
        <v>17539.153539755127</v>
      </c>
      <c r="BY17" s="35">
        <v>16437</v>
      </c>
      <c r="BZ17" s="35">
        <v>16501.100318665951</v>
      </c>
    </row>
    <row r="18" spans="1:79">
      <c r="A18" s="68" t="s">
        <v>12</v>
      </c>
      <c r="B18" s="36">
        <v>2115.65</v>
      </c>
      <c r="C18" s="37">
        <v>2176.65</v>
      </c>
      <c r="D18" s="37">
        <v>2233</v>
      </c>
      <c r="E18" s="37">
        <v>2285</v>
      </c>
      <c r="F18" s="37">
        <v>2354.25</v>
      </c>
      <c r="G18" s="37">
        <v>2452.25</v>
      </c>
      <c r="H18" s="37">
        <v>2540</v>
      </c>
      <c r="I18" s="37">
        <v>2576</v>
      </c>
      <c r="J18" s="37">
        <v>2653.3</v>
      </c>
      <c r="K18" s="37">
        <v>2774</v>
      </c>
      <c r="L18" s="37">
        <v>2962</v>
      </c>
      <c r="M18" s="37">
        <v>2939</v>
      </c>
      <c r="N18" s="37">
        <v>2980</v>
      </c>
      <c r="O18" s="37">
        <v>3183</v>
      </c>
      <c r="P18" s="37">
        <v>3366</v>
      </c>
      <c r="Q18" s="37">
        <v>3439</v>
      </c>
      <c r="R18" s="37">
        <v>3497</v>
      </c>
      <c r="S18" s="37">
        <v>3595</v>
      </c>
      <c r="T18" s="37">
        <v>3791</v>
      </c>
      <c r="U18" s="37">
        <v>3826</v>
      </c>
      <c r="V18" s="37">
        <v>3934</v>
      </c>
      <c r="W18" s="37">
        <v>4071</v>
      </c>
      <c r="X18" s="37">
        <v>4330</v>
      </c>
      <c r="Y18" s="37">
        <v>4376</v>
      </c>
      <c r="Z18" s="37">
        <v>4545</v>
      </c>
      <c r="AA18" s="37">
        <v>4548</v>
      </c>
      <c r="AB18" s="37">
        <v>4685</v>
      </c>
      <c r="AC18" s="37">
        <v>4843</v>
      </c>
      <c r="AD18" s="37">
        <v>5200.8999999999996</v>
      </c>
      <c r="AE18" s="37">
        <v>5270.9</v>
      </c>
      <c r="AF18" s="37">
        <v>5466</v>
      </c>
      <c r="AG18" s="37">
        <v>5605</v>
      </c>
      <c r="AH18" s="37">
        <v>5691.1</v>
      </c>
      <c r="AI18" s="37">
        <v>5735.1</v>
      </c>
      <c r="AJ18" s="37">
        <v>5795.1</v>
      </c>
      <c r="AK18" s="37">
        <v>5846.1</v>
      </c>
      <c r="AL18" s="37">
        <v>5968.08</v>
      </c>
      <c r="AM18" s="37">
        <v>5888.08</v>
      </c>
      <c r="AN18" s="37">
        <v>6148.06</v>
      </c>
      <c r="AO18" s="37">
        <v>6272.08</v>
      </c>
      <c r="AP18" s="37">
        <v>6413</v>
      </c>
      <c r="AQ18" s="37">
        <v>6547</v>
      </c>
      <c r="AR18" s="37">
        <v>6821</v>
      </c>
      <c r="AS18" s="37">
        <v>7015</v>
      </c>
      <c r="AT18" s="37">
        <v>7209</v>
      </c>
      <c r="AU18" s="37">
        <v>7382</v>
      </c>
      <c r="AV18" s="37">
        <v>7635</v>
      </c>
      <c r="AW18" s="37">
        <v>7900</v>
      </c>
      <c r="AX18" s="37">
        <v>8174</v>
      </c>
      <c r="AY18" s="37">
        <v>8479</v>
      </c>
      <c r="AZ18" s="37">
        <v>8888</v>
      </c>
      <c r="BA18" s="37">
        <v>9041</v>
      </c>
      <c r="BB18" s="37">
        <v>9287</v>
      </c>
      <c r="BC18" s="37">
        <v>9934</v>
      </c>
      <c r="BD18" s="37">
        <v>10610</v>
      </c>
      <c r="BE18" s="37">
        <v>10885</v>
      </c>
      <c r="BF18" s="37">
        <v>10908</v>
      </c>
      <c r="BG18" s="37">
        <v>10869</v>
      </c>
      <c r="BH18" s="37">
        <v>11034</v>
      </c>
      <c r="BI18" s="37">
        <v>11262</v>
      </c>
      <c r="BJ18" s="37">
        <v>11410</v>
      </c>
      <c r="BK18" s="37">
        <v>11586</v>
      </c>
      <c r="BL18" s="37">
        <v>11897</v>
      </c>
      <c r="BM18" s="37">
        <v>11927</v>
      </c>
      <c r="BN18" s="37">
        <v>12306</v>
      </c>
      <c r="BO18" s="37">
        <v>12416</v>
      </c>
      <c r="BP18" s="37">
        <v>12764</v>
      </c>
      <c r="BQ18" s="37">
        <v>13203</v>
      </c>
      <c r="BR18" s="37">
        <v>13412</v>
      </c>
      <c r="BS18" s="37">
        <v>13521</v>
      </c>
      <c r="BT18" s="37">
        <v>13969</v>
      </c>
      <c r="BU18" s="37">
        <v>14011</v>
      </c>
      <c r="BV18" s="37">
        <v>14272</v>
      </c>
      <c r="BW18" s="37">
        <v>14730</v>
      </c>
      <c r="BX18" s="37">
        <v>15086</v>
      </c>
      <c r="BY18" s="37">
        <v>15231</v>
      </c>
      <c r="BZ18" s="37">
        <v>15689</v>
      </c>
    </row>
    <row r="19" spans="1:79" hidden="1">
      <c r="A19" s="2" t="s">
        <v>13</v>
      </c>
      <c r="B19" s="31">
        <f t="shared" ref="B19:Y19" si="21">B13+B9+B6</f>
        <v>52094.436127548586</v>
      </c>
      <c r="C19" s="32">
        <f t="shared" si="21"/>
        <v>56075.785641799768</v>
      </c>
      <c r="D19" s="32">
        <f t="shared" si="21"/>
        <v>60049.40902918073</v>
      </c>
      <c r="E19" s="32">
        <f t="shared" si="21"/>
        <v>57456.425467139954</v>
      </c>
      <c r="F19" s="32">
        <f t="shared" si="21"/>
        <v>59397.970179271557</v>
      </c>
      <c r="G19" s="32">
        <f t="shared" si="21"/>
        <v>66250.716738293995</v>
      </c>
      <c r="H19" s="32">
        <f t="shared" si="21"/>
        <v>67028.607404796974</v>
      </c>
      <c r="I19" s="32">
        <f t="shared" si="21"/>
        <v>64676.446772702147</v>
      </c>
      <c r="J19" s="32">
        <f t="shared" si="21"/>
        <v>66558.450151047931</v>
      </c>
      <c r="K19" s="32">
        <f t="shared" si="21"/>
        <v>74661.63731735271</v>
      </c>
      <c r="L19" s="32">
        <f t="shared" si="21"/>
        <v>75049.267948645036</v>
      </c>
      <c r="M19" s="32">
        <f t="shared" si="21"/>
        <v>70820.967460686865</v>
      </c>
      <c r="N19" s="32">
        <f t="shared" si="21"/>
        <v>71263.752999999997</v>
      </c>
      <c r="O19" s="32">
        <f t="shared" si="21"/>
        <v>79374.408999999985</v>
      </c>
      <c r="P19" s="32">
        <f t="shared" si="21"/>
        <v>78643.941000000006</v>
      </c>
      <c r="Q19" s="32">
        <f t="shared" si="21"/>
        <v>73049.891999999993</v>
      </c>
      <c r="R19" s="32">
        <f t="shared" si="21"/>
        <v>76422.98</v>
      </c>
      <c r="S19" s="32">
        <f t="shared" si="21"/>
        <v>84001.922000000006</v>
      </c>
      <c r="T19" s="32">
        <f t="shared" si="21"/>
        <v>88233.394</v>
      </c>
      <c r="U19" s="32">
        <f t="shared" si="21"/>
        <v>85798.403999999995</v>
      </c>
      <c r="V19" s="32">
        <f t="shared" si="21"/>
        <v>89058.521000000008</v>
      </c>
      <c r="W19" s="32">
        <f t="shared" si="21"/>
        <v>98125.523000000001</v>
      </c>
      <c r="X19" s="32">
        <f t="shared" si="21"/>
        <v>106170.164</v>
      </c>
      <c r="Y19" s="32">
        <f t="shared" si="21"/>
        <v>102562.1</v>
      </c>
      <c r="Z19" s="32">
        <f t="shared" ref="Z19:AZ19" si="22">Z13+Z9+Z6</f>
        <v>105984.228</v>
      </c>
      <c r="AA19" s="32">
        <f t="shared" si="22"/>
        <v>115470.571</v>
      </c>
      <c r="AB19" s="32">
        <f t="shared" si="22"/>
        <v>116423.083</v>
      </c>
      <c r="AC19" s="32">
        <f t="shared" si="22"/>
        <v>115341.71800000001</v>
      </c>
      <c r="AD19" s="32">
        <f t="shared" si="22"/>
        <v>120724.22</v>
      </c>
      <c r="AE19" s="32">
        <f t="shared" si="22"/>
        <v>136557.71</v>
      </c>
      <c r="AF19" s="32">
        <f t="shared" si="22"/>
        <v>140796.35</v>
      </c>
      <c r="AG19" s="32">
        <f t="shared" si="22"/>
        <v>138753.9</v>
      </c>
      <c r="AH19" s="32">
        <f t="shared" si="22"/>
        <v>138160.61000000002</v>
      </c>
      <c r="AI19" s="32">
        <f t="shared" si="22"/>
        <v>147486.39999999999</v>
      </c>
      <c r="AJ19" s="32">
        <f t="shared" si="22"/>
        <v>148659.79999999999</v>
      </c>
      <c r="AK19" s="32">
        <f t="shared" si="22"/>
        <v>141854.99</v>
      </c>
      <c r="AL19" s="32">
        <f t="shared" si="22"/>
        <v>149784.69999999998</v>
      </c>
      <c r="AM19" s="32">
        <f t="shared" si="22"/>
        <v>157415.71</v>
      </c>
      <c r="AN19" s="32">
        <f t="shared" si="22"/>
        <v>167895.27000000002</v>
      </c>
      <c r="AO19" s="32">
        <f t="shared" si="22"/>
        <v>158550.41999999998</v>
      </c>
      <c r="AP19" s="32">
        <f t="shared" si="22"/>
        <v>165156.09900000002</v>
      </c>
      <c r="AQ19" s="32">
        <f t="shared" si="22"/>
        <v>175843.99900000001</v>
      </c>
      <c r="AR19" s="32">
        <f t="shared" si="22"/>
        <v>184694.94899999999</v>
      </c>
      <c r="AS19" s="32">
        <f t="shared" si="22"/>
        <v>176353.84899999999</v>
      </c>
      <c r="AT19" s="32">
        <f t="shared" si="22"/>
        <v>181177.75</v>
      </c>
      <c r="AU19" s="32">
        <f t="shared" si="22"/>
        <v>193375.75</v>
      </c>
      <c r="AV19" s="32">
        <f t="shared" si="22"/>
        <v>216043.95</v>
      </c>
      <c r="AW19" s="32">
        <f t="shared" si="22"/>
        <v>204168.65</v>
      </c>
      <c r="AX19" s="32">
        <f t="shared" si="22"/>
        <v>217528.41</v>
      </c>
      <c r="AY19" s="32">
        <f t="shared" si="22"/>
        <v>225344.55000000002</v>
      </c>
      <c r="AZ19" s="32">
        <f t="shared" si="22"/>
        <v>237205.45</v>
      </c>
      <c r="BA19" s="32">
        <f t="shared" ref="BA19:BH19" si="23">BA13+BA9+BA6</f>
        <v>229616.83000000002</v>
      </c>
      <c r="BB19" s="32">
        <f t="shared" si="23"/>
        <v>242697.90700000001</v>
      </c>
      <c r="BC19" s="32">
        <f t="shared" si="23"/>
        <v>264941.91100000002</v>
      </c>
      <c r="BD19" s="32">
        <f t="shared" si="23"/>
        <v>273600.37700000004</v>
      </c>
      <c r="BE19" s="32">
        <f t="shared" si="23"/>
        <v>254636.08500000002</v>
      </c>
      <c r="BF19" s="17">
        <f t="shared" si="23"/>
        <v>265676.78500000003</v>
      </c>
      <c r="BG19" s="17">
        <f t="shared" si="23"/>
        <v>282054.913</v>
      </c>
      <c r="BH19" s="17">
        <f t="shared" si="23"/>
        <v>281726.54400000005</v>
      </c>
      <c r="BI19" s="17">
        <f t="shared" ref="BI19:BN19" si="24">BI13+BI9+BI6</f>
        <v>267222.109</v>
      </c>
      <c r="BJ19" s="17">
        <f t="shared" si="24"/>
        <v>282406.33199999999</v>
      </c>
      <c r="BK19" s="17">
        <f t="shared" si="24"/>
        <v>314801.40899999999</v>
      </c>
      <c r="BL19" s="17">
        <f t="shared" si="24"/>
        <v>309965.53200000001</v>
      </c>
      <c r="BM19" s="17">
        <f t="shared" si="24"/>
        <v>303177.91899999999</v>
      </c>
      <c r="BN19" s="17">
        <f t="shared" si="24"/>
        <v>303878.34499999997</v>
      </c>
      <c r="BO19" s="17">
        <f t="shared" ref="BO19:BY19" si="25">BO13+BO9+BO6</f>
        <v>330940.06599999999</v>
      </c>
      <c r="BP19" s="17">
        <f t="shared" si="25"/>
        <v>338374.473</v>
      </c>
      <c r="BQ19" s="17">
        <f t="shared" si="25"/>
        <v>327243.62699999998</v>
      </c>
      <c r="BR19" s="17">
        <f t="shared" si="25"/>
        <v>326306.83400000003</v>
      </c>
      <c r="BS19" s="17">
        <f t="shared" si="25"/>
        <v>353579.67599999998</v>
      </c>
      <c r="BT19" s="17">
        <f t="shared" ref="BT19:BX19" si="26">BT13+BT9+BT6</f>
        <v>352137.43</v>
      </c>
      <c r="BU19" s="17">
        <f t="shared" si="26"/>
        <v>336635.39299999998</v>
      </c>
      <c r="BV19" s="17">
        <f t="shared" si="26"/>
        <v>347376.50599999999</v>
      </c>
      <c r="BW19" s="17">
        <f t="shared" si="26"/>
        <v>374503.45499999996</v>
      </c>
      <c r="BX19" s="17">
        <f t="shared" si="26"/>
        <v>374698.41076261865</v>
      </c>
      <c r="BY19" s="17">
        <f t="shared" si="25"/>
        <v>356902</v>
      </c>
      <c r="BZ19" s="17">
        <f t="shared" ref="BZ19" si="27">BZ13+BZ9+BZ6</f>
        <v>375738.28280485066</v>
      </c>
    </row>
    <row r="20" spans="1:79" hidden="1">
      <c r="A20" s="3"/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</row>
    <row r="21" spans="1:79" ht="13.5" thickBot="1">
      <c r="A21" s="67" t="s">
        <v>184</v>
      </c>
      <c r="B21" s="23">
        <f t="shared" ref="B21:U21" si="28">B19+B20</f>
        <v>52094.436127548586</v>
      </c>
      <c r="C21" s="24">
        <f t="shared" si="28"/>
        <v>56075.785641799768</v>
      </c>
      <c r="D21" s="24">
        <f t="shared" si="28"/>
        <v>60049.40902918073</v>
      </c>
      <c r="E21" s="24">
        <f t="shared" si="28"/>
        <v>57456.425467139954</v>
      </c>
      <c r="F21" s="24">
        <f t="shared" si="28"/>
        <v>59397.970179271557</v>
      </c>
      <c r="G21" s="24">
        <f t="shared" si="28"/>
        <v>66250.716738293995</v>
      </c>
      <c r="H21" s="24">
        <f t="shared" si="28"/>
        <v>67028.607404796974</v>
      </c>
      <c r="I21" s="24">
        <f t="shared" si="28"/>
        <v>64676.446772702147</v>
      </c>
      <c r="J21" s="24">
        <f t="shared" si="28"/>
        <v>66558.450151047931</v>
      </c>
      <c r="K21" s="24">
        <f t="shared" si="28"/>
        <v>74661.63731735271</v>
      </c>
      <c r="L21" s="24">
        <f t="shared" si="28"/>
        <v>75049.267948645036</v>
      </c>
      <c r="M21" s="24">
        <f t="shared" si="28"/>
        <v>70820.967460686865</v>
      </c>
      <c r="N21" s="24">
        <f t="shared" si="28"/>
        <v>71263.752999999997</v>
      </c>
      <c r="O21" s="24">
        <f t="shared" si="28"/>
        <v>79374.408999999985</v>
      </c>
      <c r="P21" s="24">
        <f t="shared" si="28"/>
        <v>78643.941000000006</v>
      </c>
      <c r="Q21" s="24">
        <f t="shared" si="28"/>
        <v>73049.891999999993</v>
      </c>
      <c r="R21" s="24">
        <f t="shared" si="28"/>
        <v>76422.98</v>
      </c>
      <c r="S21" s="24">
        <f t="shared" si="28"/>
        <v>84001.922000000006</v>
      </c>
      <c r="T21" s="24">
        <f t="shared" si="28"/>
        <v>88233.394</v>
      </c>
      <c r="U21" s="24">
        <f t="shared" si="28"/>
        <v>85798.403999999995</v>
      </c>
      <c r="V21" s="24">
        <f t="shared" ref="V21:AA21" si="29">V19+V20</f>
        <v>89058.521000000008</v>
      </c>
      <c r="W21" s="24">
        <f t="shared" si="29"/>
        <v>98125.523000000001</v>
      </c>
      <c r="X21" s="24">
        <f t="shared" si="29"/>
        <v>106170.164</v>
      </c>
      <c r="Y21" s="24">
        <f t="shared" si="29"/>
        <v>102562.1</v>
      </c>
      <c r="Z21" s="24">
        <f t="shared" si="29"/>
        <v>105984.228</v>
      </c>
      <c r="AA21" s="24">
        <f t="shared" si="29"/>
        <v>115470.571</v>
      </c>
      <c r="AB21" s="24">
        <f t="shared" ref="AB21:BH21" si="30">AB19+AB20</f>
        <v>116423.083</v>
      </c>
      <c r="AC21" s="24">
        <f t="shared" si="30"/>
        <v>115341.71800000001</v>
      </c>
      <c r="AD21" s="24">
        <f t="shared" si="30"/>
        <v>120724.22</v>
      </c>
      <c r="AE21" s="24">
        <f t="shared" si="30"/>
        <v>136557.71</v>
      </c>
      <c r="AF21" s="24">
        <f t="shared" si="30"/>
        <v>140796.35</v>
      </c>
      <c r="AG21" s="24">
        <f t="shared" si="30"/>
        <v>138753.9</v>
      </c>
      <c r="AH21" s="24">
        <f t="shared" si="30"/>
        <v>138160.61000000002</v>
      </c>
      <c r="AI21" s="24">
        <f t="shared" si="30"/>
        <v>147486.39999999999</v>
      </c>
      <c r="AJ21" s="24">
        <f t="shared" si="30"/>
        <v>148659.79999999999</v>
      </c>
      <c r="AK21" s="24">
        <f t="shared" si="30"/>
        <v>141854.99</v>
      </c>
      <c r="AL21" s="24">
        <f t="shared" si="30"/>
        <v>149784.69999999998</v>
      </c>
      <c r="AM21" s="24">
        <f t="shared" si="30"/>
        <v>157415.71</v>
      </c>
      <c r="AN21" s="24">
        <f t="shared" si="30"/>
        <v>167895.27000000002</v>
      </c>
      <c r="AO21" s="24">
        <f t="shared" si="30"/>
        <v>158550.41999999998</v>
      </c>
      <c r="AP21" s="24">
        <f t="shared" si="30"/>
        <v>165156.09900000002</v>
      </c>
      <c r="AQ21" s="24">
        <f t="shared" si="30"/>
        <v>175843.99900000001</v>
      </c>
      <c r="AR21" s="24">
        <f t="shared" si="30"/>
        <v>184694.94899999999</v>
      </c>
      <c r="AS21" s="24">
        <f t="shared" si="30"/>
        <v>176353.84899999999</v>
      </c>
      <c r="AT21" s="24">
        <f t="shared" si="30"/>
        <v>181177.75</v>
      </c>
      <c r="AU21" s="24">
        <f t="shared" si="30"/>
        <v>193375.75</v>
      </c>
      <c r="AV21" s="24">
        <f t="shared" si="30"/>
        <v>216043.95</v>
      </c>
      <c r="AW21" s="24">
        <f t="shared" si="30"/>
        <v>204168.65</v>
      </c>
      <c r="AX21" s="24">
        <f t="shared" si="30"/>
        <v>217528.41</v>
      </c>
      <c r="AY21" s="24">
        <f t="shared" si="30"/>
        <v>225344.55000000002</v>
      </c>
      <c r="AZ21" s="24">
        <f t="shared" si="30"/>
        <v>237205.45</v>
      </c>
      <c r="BA21" s="24">
        <f t="shared" si="30"/>
        <v>229616.83000000002</v>
      </c>
      <c r="BB21" s="24">
        <f t="shared" si="30"/>
        <v>242697.90700000001</v>
      </c>
      <c r="BC21" s="24">
        <f t="shared" si="30"/>
        <v>264941.91100000002</v>
      </c>
      <c r="BD21" s="24">
        <f t="shared" si="30"/>
        <v>273600.37700000004</v>
      </c>
      <c r="BE21" s="24">
        <f t="shared" si="30"/>
        <v>254636.08500000002</v>
      </c>
      <c r="BF21" s="24">
        <f t="shared" si="30"/>
        <v>265676.78500000003</v>
      </c>
      <c r="BG21" s="24">
        <f t="shared" si="30"/>
        <v>282054.913</v>
      </c>
      <c r="BH21" s="24">
        <f t="shared" si="30"/>
        <v>281726.54400000005</v>
      </c>
      <c r="BI21" s="24">
        <f t="shared" ref="BI21:BN21" si="31">BI19+BI20</f>
        <v>267222.109</v>
      </c>
      <c r="BJ21" s="24">
        <f t="shared" si="31"/>
        <v>282406.33199999999</v>
      </c>
      <c r="BK21" s="24">
        <f t="shared" si="31"/>
        <v>314801.40899999999</v>
      </c>
      <c r="BL21" s="24">
        <f t="shared" si="31"/>
        <v>309965.53200000001</v>
      </c>
      <c r="BM21" s="24">
        <f t="shared" si="31"/>
        <v>303177.91899999999</v>
      </c>
      <c r="BN21" s="24">
        <f t="shared" si="31"/>
        <v>303878.34499999997</v>
      </c>
      <c r="BO21" s="24">
        <f t="shared" ref="BO21:BY21" si="32">BO19+BO20</f>
        <v>330940.06599999999</v>
      </c>
      <c r="BP21" s="24">
        <f t="shared" si="32"/>
        <v>338374.473</v>
      </c>
      <c r="BQ21" s="24">
        <f t="shared" si="32"/>
        <v>327243.62699999998</v>
      </c>
      <c r="BR21" s="24">
        <f t="shared" si="32"/>
        <v>326306.83400000003</v>
      </c>
      <c r="BS21" s="24">
        <f t="shared" si="32"/>
        <v>353579.67599999998</v>
      </c>
      <c r="BT21" s="24">
        <f t="shared" ref="BT21:BX21" si="33">BT19+BT20</f>
        <v>352137.43</v>
      </c>
      <c r="BU21" s="24">
        <f t="shared" si="33"/>
        <v>336635.39299999998</v>
      </c>
      <c r="BV21" s="24">
        <f t="shared" si="33"/>
        <v>347376.50599999999</v>
      </c>
      <c r="BW21" s="24">
        <f t="shared" si="33"/>
        <v>374503.45499999996</v>
      </c>
      <c r="BX21" s="24">
        <f t="shared" si="33"/>
        <v>374698.41076261865</v>
      </c>
      <c r="BY21" s="24">
        <f t="shared" si="32"/>
        <v>356902</v>
      </c>
      <c r="BZ21" s="24">
        <f t="shared" ref="BZ21" si="34">BZ19+BZ20</f>
        <v>375738.28280485066</v>
      </c>
      <c r="CA21" s="8"/>
    </row>
    <row r="23" spans="1:79" ht="18">
      <c r="A23" s="204" t="str">
        <f>Annual!A23</f>
        <v>KZN – Annual Gross Operating Surplus</v>
      </c>
      <c r="B23" s="208"/>
      <c r="C23" s="208"/>
      <c r="D23" s="208"/>
      <c r="E23" s="208"/>
      <c r="F23" s="208"/>
      <c r="G23" s="208"/>
      <c r="H23" s="208"/>
      <c r="I23" s="208"/>
      <c r="J23" s="208"/>
      <c r="K23" s="208"/>
      <c r="L23" s="208"/>
      <c r="M23" s="208"/>
      <c r="N23" s="208"/>
      <c r="O23" s="208"/>
      <c r="P23" s="208"/>
      <c r="Q23" s="208"/>
      <c r="R23" s="208"/>
      <c r="S23" s="208"/>
      <c r="T23" s="208"/>
      <c r="U23" s="208"/>
      <c r="V23" s="208"/>
      <c r="W23" s="208"/>
      <c r="X23" s="208"/>
      <c r="Y23" s="208"/>
      <c r="Z23" s="209"/>
      <c r="AA23" s="209"/>
      <c r="AB23" s="209"/>
      <c r="AC23" s="209"/>
      <c r="AD23" s="209"/>
      <c r="AE23" s="209"/>
      <c r="AF23" s="209"/>
      <c r="AG23" s="209"/>
      <c r="AH23" s="209"/>
      <c r="AI23" s="209"/>
      <c r="AJ23" s="209"/>
      <c r="AK23" s="209"/>
      <c r="AL23" s="209"/>
      <c r="AM23" s="209"/>
      <c r="AN23" s="209"/>
      <c r="AO23" s="209"/>
      <c r="AP23" s="209"/>
      <c r="AQ23" s="209"/>
      <c r="AR23" s="209"/>
      <c r="AS23" s="209"/>
      <c r="AT23" s="209"/>
      <c r="AU23" s="209"/>
      <c r="AV23" s="209"/>
      <c r="AW23" s="209"/>
      <c r="AX23" s="209"/>
      <c r="AY23" s="209"/>
      <c r="AZ23" s="209"/>
      <c r="BA23" s="209"/>
      <c r="BB23" s="209"/>
      <c r="BC23" s="209"/>
      <c r="BD23" s="209"/>
      <c r="BE23" s="209"/>
      <c r="BF23" s="209"/>
      <c r="BG23" s="209"/>
      <c r="BH23" s="209"/>
    </row>
    <row r="24" spans="1:79" ht="13.5" thickBot="1">
      <c r="A24" s="1" t="s">
        <v>183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79" ht="13.5" thickBot="1">
      <c r="A25" s="52" t="s">
        <v>24</v>
      </c>
      <c r="B25" s="133" t="str">
        <f>B5</f>
        <v>1995q1</v>
      </c>
      <c r="C25" s="132" t="str">
        <f t="shared" ref="C25:AG25" si="35">C5</f>
        <v>1995q2</v>
      </c>
      <c r="D25" s="132" t="str">
        <f t="shared" si="35"/>
        <v>1995q3</v>
      </c>
      <c r="E25" s="132" t="str">
        <f t="shared" si="35"/>
        <v>1995q4</v>
      </c>
      <c r="F25" s="132" t="str">
        <f t="shared" si="35"/>
        <v>1996q1</v>
      </c>
      <c r="G25" s="132" t="str">
        <f t="shared" si="35"/>
        <v>1996q2</v>
      </c>
      <c r="H25" s="132" t="str">
        <f t="shared" si="35"/>
        <v>1996q3</v>
      </c>
      <c r="I25" s="132" t="str">
        <f t="shared" si="35"/>
        <v>1996q4</v>
      </c>
      <c r="J25" s="132" t="str">
        <f t="shared" si="35"/>
        <v>1997q1</v>
      </c>
      <c r="K25" s="132" t="str">
        <f t="shared" si="35"/>
        <v>1997q2</v>
      </c>
      <c r="L25" s="132" t="str">
        <f t="shared" si="35"/>
        <v>1997q3</v>
      </c>
      <c r="M25" s="132" t="str">
        <f t="shared" si="35"/>
        <v>1997q4</v>
      </c>
      <c r="N25" s="132" t="str">
        <f t="shared" si="35"/>
        <v>1998q1</v>
      </c>
      <c r="O25" s="132" t="str">
        <f t="shared" si="35"/>
        <v>1998q2</v>
      </c>
      <c r="P25" s="132" t="str">
        <f t="shared" si="35"/>
        <v>1998q3</v>
      </c>
      <c r="Q25" s="132" t="str">
        <f t="shared" si="35"/>
        <v>1998q4</v>
      </c>
      <c r="R25" s="132" t="str">
        <f t="shared" si="35"/>
        <v>1999q1</v>
      </c>
      <c r="S25" s="132" t="str">
        <f t="shared" si="35"/>
        <v>1999q2</v>
      </c>
      <c r="T25" s="132" t="str">
        <f t="shared" si="35"/>
        <v>1999q3</v>
      </c>
      <c r="U25" s="132" t="str">
        <f t="shared" si="35"/>
        <v>1999q4</v>
      </c>
      <c r="V25" s="132" t="str">
        <f>V5</f>
        <v>2000q1</v>
      </c>
      <c r="W25" s="132" t="str">
        <f>W5</f>
        <v>2000q2</v>
      </c>
      <c r="X25" s="132" t="str">
        <f>X5</f>
        <v>2000q3</v>
      </c>
      <c r="Y25" s="132" t="str">
        <f>Y5</f>
        <v>2000q4</v>
      </c>
      <c r="Z25" s="132" t="str">
        <f t="shared" si="35"/>
        <v>2001q1</v>
      </c>
      <c r="AA25" s="132" t="str">
        <f t="shared" si="35"/>
        <v>2001q2</v>
      </c>
      <c r="AB25" s="132" t="str">
        <f t="shared" si="35"/>
        <v>2001q3</v>
      </c>
      <c r="AC25" s="132" t="str">
        <f t="shared" si="35"/>
        <v>2001q4</v>
      </c>
      <c r="AD25" s="132" t="str">
        <f t="shared" si="35"/>
        <v>2002q1</v>
      </c>
      <c r="AE25" s="132" t="str">
        <f t="shared" si="35"/>
        <v>2002q2</v>
      </c>
      <c r="AF25" s="132" t="str">
        <f t="shared" si="35"/>
        <v>2002q3</v>
      </c>
      <c r="AG25" s="132" t="str">
        <f t="shared" si="35"/>
        <v>2002q4</v>
      </c>
      <c r="AH25" s="132" t="str">
        <f t="shared" ref="AH25:BQ25" si="36">AH5</f>
        <v>2003q1</v>
      </c>
      <c r="AI25" s="132" t="str">
        <f t="shared" si="36"/>
        <v>2003q2</v>
      </c>
      <c r="AJ25" s="132" t="str">
        <f t="shared" si="36"/>
        <v>2003q3</v>
      </c>
      <c r="AK25" s="132" t="str">
        <f t="shared" si="36"/>
        <v>2003q4</v>
      </c>
      <c r="AL25" s="132" t="str">
        <f t="shared" si="36"/>
        <v>2004q1</v>
      </c>
      <c r="AM25" s="132" t="str">
        <f t="shared" si="36"/>
        <v>2004q2</v>
      </c>
      <c r="AN25" s="132" t="str">
        <f t="shared" si="36"/>
        <v>2004q3</v>
      </c>
      <c r="AO25" s="132" t="str">
        <f t="shared" si="36"/>
        <v>2004q4</v>
      </c>
      <c r="AP25" s="132" t="str">
        <f t="shared" si="36"/>
        <v>2005q1</v>
      </c>
      <c r="AQ25" s="132" t="str">
        <f t="shared" si="36"/>
        <v>2005q2</v>
      </c>
      <c r="AR25" s="132" t="str">
        <f t="shared" si="36"/>
        <v>2005q3</v>
      </c>
      <c r="AS25" s="132" t="str">
        <f t="shared" si="36"/>
        <v>2005q4</v>
      </c>
      <c r="AT25" s="132" t="str">
        <f t="shared" si="36"/>
        <v>2006q1</v>
      </c>
      <c r="AU25" s="132" t="str">
        <f t="shared" si="36"/>
        <v>2006q2</v>
      </c>
      <c r="AV25" s="132" t="str">
        <f t="shared" si="36"/>
        <v>2006q3</v>
      </c>
      <c r="AW25" s="132" t="str">
        <f t="shared" si="36"/>
        <v>2006q4</v>
      </c>
      <c r="AX25" s="132" t="str">
        <f t="shared" si="36"/>
        <v>2007q1</v>
      </c>
      <c r="AY25" s="132" t="str">
        <f t="shared" si="36"/>
        <v>2007q2</v>
      </c>
      <c r="AZ25" s="132" t="str">
        <f t="shared" si="36"/>
        <v>2007q3</v>
      </c>
      <c r="BA25" s="132" t="str">
        <f t="shared" si="36"/>
        <v>2007q4</v>
      </c>
      <c r="BB25" s="132" t="str">
        <f t="shared" si="36"/>
        <v>2008q1</v>
      </c>
      <c r="BC25" s="132" t="str">
        <f t="shared" si="36"/>
        <v>2008q2</v>
      </c>
      <c r="BD25" s="132" t="str">
        <f t="shared" si="36"/>
        <v>2008q3</v>
      </c>
      <c r="BE25" s="132" t="str">
        <f t="shared" si="36"/>
        <v>2008q4</v>
      </c>
      <c r="BF25" s="132" t="str">
        <f t="shared" si="36"/>
        <v>2009q1</v>
      </c>
      <c r="BG25" s="132" t="str">
        <f t="shared" si="36"/>
        <v>2009q2</v>
      </c>
      <c r="BH25" s="132" t="str">
        <f t="shared" si="36"/>
        <v>2009q3</v>
      </c>
      <c r="BI25" s="132" t="str">
        <f t="shared" si="36"/>
        <v>2009q4</v>
      </c>
      <c r="BJ25" s="132" t="str">
        <f t="shared" si="36"/>
        <v>2010q1</v>
      </c>
      <c r="BK25" s="132" t="str">
        <f t="shared" si="36"/>
        <v>2010q2</v>
      </c>
      <c r="BL25" s="132" t="str">
        <f t="shared" si="36"/>
        <v>2010q3</v>
      </c>
      <c r="BM25" s="132" t="str">
        <f t="shared" si="36"/>
        <v>2010q4</v>
      </c>
      <c r="BN25" s="132" t="str">
        <f t="shared" si="36"/>
        <v>2011q1</v>
      </c>
      <c r="BO25" s="132" t="str">
        <f t="shared" si="36"/>
        <v>2011q2</v>
      </c>
      <c r="BP25" s="132" t="str">
        <f t="shared" si="36"/>
        <v>2011q3</v>
      </c>
      <c r="BQ25" s="132" t="str">
        <f t="shared" si="36"/>
        <v>2011q4</v>
      </c>
      <c r="BR25" s="132" t="str">
        <f t="shared" ref="BR25:BS25" si="37">BR5</f>
        <v>2012q1</v>
      </c>
      <c r="BS25" s="132" t="str">
        <f t="shared" si="37"/>
        <v>2012q2</v>
      </c>
      <c r="BT25" s="132" t="str">
        <f t="shared" ref="BT25:BY25" si="38">BT5</f>
        <v>2012q3</v>
      </c>
      <c r="BU25" s="132" t="str">
        <f t="shared" si="38"/>
        <v>2012q4</v>
      </c>
      <c r="BV25" s="132" t="str">
        <f t="shared" si="38"/>
        <v>2013q1</v>
      </c>
      <c r="BW25" s="132" t="str">
        <f t="shared" si="38"/>
        <v>2013q2</v>
      </c>
      <c r="BX25" s="132" t="str">
        <f t="shared" ref="BX25" si="39">BX5</f>
        <v>2013q3</v>
      </c>
      <c r="BY25" s="132" t="str">
        <f t="shared" si="38"/>
        <v>2013q4</v>
      </c>
      <c r="BZ25" s="132" t="str">
        <f t="shared" ref="BZ25" si="40">BZ5</f>
        <v>2014q1</v>
      </c>
    </row>
    <row r="26" spans="1:79" ht="13.5" thickTop="1">
      <c r="A26" s="53" t="s">
        <v>0</v>
      </c>
      <c r="B26" s="21">
        <f t="shared" ref="B26" si="41">SUM(B27:B28)</f>
        <v>873.37955574330635</v>
      </c>
      <c r="C26" s="15">
        <f t="shared" ref="C26:F26" si="42">SUM(C27:C28)</f>
        <v>1401.1296908436725</v>
      </c>
      <c r="D26" s="15">
        <f t="shared" si="42"/>
        <v>1424.2966967630052</v>
      </c>
      <c r="E26" s="15">
        <f t="shared" si="42"/>
        <v>1047.4232852531848</v>
      </c>
      <c r="F26" s="15">
        <f t="shared" si="42"/>
        <v>947.06851325311993</v>
      </c>
      <c r="G26" s="15">
        <f t="shared" ref="G26:J26" si="43">SUM(G27:G28)</f>
        <v>2345.854904358062</v>
      </c>
      <c r="H26" s="15">
        <f t="shared" si="43"/>
        <v>1635.5294108444086</v>
      </c>
      <c r="I26" s="15">
        <f t="shared" si="43"/>
        <v>1149.1571448170134</v>
      </c>
      <c r="J26" s="15">
        <f t="shared" si="43"/>
        <v>1153.2381370181561</v>
      </c>
      <c r="K26" s="15">
        <f t="shared" ref="K26:N26" si="44">SUM(K27:K28)</f>
        <v>2450.3954136437874</v>
      </c>
      <c r="L26" s="15">
        <f t="shared" si="44"/>
        <v>1608.1385335625846</v>
      </c>
      <c r="M26" s="15">
        <f t="shared" si="44"/>
        <v>1044.0553021138321</v>
      </c>
      <c r="N26" s="185">
        <f t="shared" si="44"/>
        <v>1328.9129628006701</v>
      </c>
      <c r="O26" s="185">
        <f t="shared" ref="O26:R26" si="45">SUM(O27:O28)</f>
        <v>2565.4189908314329</v>
      </c>
      <c r="P26" s="185">
        <f t="shared" si="45"/>
        <v>1799.2019910955605</v>
      </c>
      <c r="Q26" s="185">
        <f t="shared" si="45"/>
        <v>930.74370942494966</v>
      </c>
      <c r="R26" s="185">
        <f t="shared" si="45"/>
        <v>1097.9273172013663</v>
      </c>
      <c r="S26" s="185">
        <f t="shared" ref="S26:V26" si="46">SUM(S27:S28)</f>
        <v>2495.9715017524368</v>
      </c>
      <c r="T26" s="185">
        <f t="shared" si="46"/>
        <v>1679.1144781966843</v>
      </c>
      <c r="U26" s="185">
        <f t="shared" si="46"/>
        <v>791.99395343221522</v>
      </c>
      <c r="V26" s="185">
        <f t="shared" si="46"/>
        <v>1110.1723878164898</v>
      </c>
      <c r="W26" s="15">
        <f t="shared" ref="W26:BH26" si="47">SUM(W27:W28)</f>
        <v>2263.8633796636464</v>
      </c>
      <c r="X26" s="15">
        <f t="shared" si="47"/>
        <v>2187.1745998640681</v>
      </c>
      <c r="Y26" s="15">
        <f t="shared" si="47"/>
        <v>1022.4832180213136</v>
      </c>
      <c r="Z26" s="15">
        <f t="shared" si="47"/>
        <v>1404.3438026408712</v>
      </c>
      <c r="AA26" s="39">
        <f t="shared" si="47"/>
        <v>3201.5640896536315</v>
      </c>
      <c r="AB26" s="39">
        <f t="shared" si="47"/>
        <v>2370.3233582829366</v>
      </c>
      <c r="AC26" s="39">
        <f t="shared" si="47"/>
        <v>1449.7961485605656</v>
      </c>
      <c r="AD26" s="39">
        <f t="shared" si="47"/>
        <v>1608.791254668407</v>
      </c>
      <c r="AE26" s="39">
        <f t="shared" si="47"/>
        <v>4290.5918106119707</v>
      </c>
      <c r="AF26" s="39">
        <f t="shared" si="47"/>
        <v>3094.4511214459667</v>
      </c>
      <c r="AG26" s="39">
        <f t="shared" si="47"/>
        <v>1541.9510525496075</v>
      </c>
      <c r="AH26" s="39">
        <f t="shared" si="47"/>
        <v>1577.8182139942753</v>
      </c>
      <c r="AI26" s="39">
        <f t="shared" si="47"/>
        <v>4039.1864130988051</v>
      </c>
      <c r="AJ26" s="39">
        <f t="shared" si="47"/>
        <v>2884.5019422741661</v>
      </c>
      <c r="AK26" s="15">
        <f t="shared" si="47"/>
        <v>1153.0054172567973</v>
      </c>
      <c r="AL26" s="15">
        <f t="shared" si="47"/>
        <v>1543.7083870791344</v>
      </c>
      <c r="AM26" s="15">
        <f t="shared" si="47"/>
        <v>3708.4610356457015</v>
      </c>
      <c r="AN26" s="15">
        <f t="shared" si="47"/>
        <v>3348.1356214421594</v>
      </c>
      <c r="AO26" s="15">
        <f t="shared" si="47"/>
        <v>1237.2200012912394</v>
      </c>
      <c r="AP26" s="15">
        <f t="shared" si="47"/>
        <v>1783.0200407639411</v>
      </c>
      <c r="AQ26" s="15">
        <f t="shared" si="47"/>
        <v>2896.462177872158</v>
      </c>
      <c r="AR26" s="15">
        <f t="shared" si="47"/>
        <v>2924.3723870597632</v>
      </c>
      <c r="AS26" s="15">
        <f t="shared" si="47"/>
        <v>1487.9993148192448</v>
      </c>
      <c r="AT26" s="15">
        <f t="shared" si="47"/>
        <v>2031.7641210587435</v>
      </c>
      <c r="AU26" s="15">
        <f t="shared" si="47"/>
        <v>3554.4239889487903</v>
      </c>
      <c r="AV26" s="15">
        <f t="shared" si="47"/>
        <v>4275.8821362545932</v>
      </c>
      <c r="AW26" s="15">
        <f t="shared" si="47"/>
        <v>2320.5082007417423</v>
      </c>
      <c r="AX26" s="15">
        <f t="shared" si="47"/>
        <v>2987.4877999501996</v>
      </c>
      <c r="AY26" s="15">
        <f t="shared" si="47"/>
        <v>5262.7266532818894</v>
      </c>
      <c r="AZ26" s="15">
        <f t="shared" si="47"/>
        <v>4268.433919496757</v>
      </c>
      <c r="BA26" s="15">
        <f t="shared" si="47"/>
        <v>2362.5224154084508</v>
      </c>
      <c r="BB26" s="39">
        <f t="shared" si="47"/>
        <v>3063.3881622664339</v>
      </c>
      <c r="BC26" s="39">
        <f t="shared" si="47"/>
        <v>6288.4309908631039</v>
      </c>
      <c r="BD26" s="39">
        <f t="shared" si="47"/>
        <v>5306.9924024391767</v>
      </c>
      <c r="BE26" s="39">
        <f t="shared" si="47"/>
        <v>2393.1165843321005</v>
      </c>
      <c r="BF26" s="15">
        <f t="shared" si="47"/>
        <v>3394.178926237837</v>
      </c>
      <c r="BG26" s="15">
        <f t="shared" si="47"/>
        <v>6874.3837768051144</v>
      </c>
      <c r="BH26" s="15">
        <f t="shared" si="47"/>
        <v>4560.4236209129303</v>
      </c>
      <c r="BI26" s="15">
        <f t="shared" ref="BI26:BN26" si="48">SUM(BI27:BI28)</f>
        <v>2307.9862481103337</v>
      </c>
      <c r="BJ26" s="15">
        <f t="shared" si="48"/>
        <v>3343.9328495711866</v>
      </c>
      <c r="BK26" s="15">
        <f t="shared" si="48"/>
        <v>7457.7238899752401</v>
      </c>
      <c r="BL26" s="15">
        <f t="shared" si="48"/>
        <v>4246.0923098781968</v>
      </c>
      <c r="BM26" s="15">
        <f t="shared" si="48"/>
        <v>2182.357282916561</v>
      </c>
      <c r="BN26" s="15">
        <f t="shared" si="48"/>
        <v>3348.8042693221205</v>
      </c>
      <c r="BO26" s="15">
        <f t="shared" ref="BO26:BR26" si="49">SUM(BO27:BO28)</f>
        <v>6873.8077215979456</v>
      </c>
      <c r="BP26" s="15">
        <f t="shared" si="49"/>
        <v>5337.8133321433343</v>
      </c>
      <c r="BQ26" s="15">
        <f t="shared" si="49"/>
        <v>2863.7886258464978</v>
      </c>
      <c r="BR26" s="15">
        <f t="shared" si="49"/>
        <v>3356.7594860766512</v>
      </c>
      <c r="BS26" s="15">
        <f t="shared" ref="BS26" si="50">SUM(BS27:BS28)</f>
        <v>8026.5307195703199</v>
      </c>
      <c r="BT26" s="15">
        <f t="shared" ref="BT26:BY26" si="51">SUM(BT27:BT28)</f>
        <v>4906.5224185788411</v>
      </c>
      <c r="BU26" s="15">
        <f t="shared" si="51"/>
        <v>2467.7600631654159</v>
      </c>
      <c r="BV26" s="15">
        <f t="shared" si="51"/>
        <v>3448.9782504641371</v>
      </c>
      <c r="BW26" s="15">
        <f t="shared" ref="BW26:BY26" si="52">SUM(BW27:BW28)</f>
        <v>8397.8116090462918</v>
      </c>
      <c r="BX26" s="15">
        <f t="shared" si="52"/>
        <v>4544.0082995755483</v>
      </c>
      <c r="BY26" s="15">
        <f t="shared" si="52"/>
        <v>2266.1962060305586</v>
      </c>
      <c r="BZ26" s="15">
        <f t="shared" ref="BZ26" si="53">SUM(BZ27:BZ28)</f>
        <v>3593.4481333007557</v>
      </c>
    </row>
    <row r="27" spans="1:79">
      <c r="A27" s="54" t="s">
        <v>1</v>
      </c>
      <c r="B27" s="55">
        <f>B7*Annual!$B46/100</f>
        <v>715.44737810847471</v>
      </c>
      <c r="C27" s="56">
        <f>C7*Annual!$B46/100</f>
        <v>1204.7191756089719</v>
      </c>
      <c r="D27" s="56">
        <f>D7*Annual!$B46/100</f>
        <v>1220.1355549403661</v>
      </c>
      <c r="E27" s="56">
        <f>E7*Annual!$B46/100</f>
        <v>890.40985896914708</v>
      </c>
      <c r="F27" s="56">
        <f>F7*Annual!$C46/100</f>
        <v>702.43873613540677</v>
      </c>
      <c r="G27" s="56">
        <f>G7*Annual!$C46/100</f>
        <v>2021.9076248736089</v>
      </c>
      <c r="H27" s="56">
        <f>H7*Annual!$C46/100</f>
        <v>1308.1425858396904</v>
      </c>
      <c r="I27" s="56">
        <f>I7*Annual!$C46/100</f>
        <v>891.94269205310002</v>
      </c>
      <c r="J27" s="56">
        <f>J7*Annual!$D46/100</f>
        <v>899.96074421726053</v>
      </c>
      <c r="K27" s="56">
        <f>K7*Annual!$D46/100</f>
        <v>2139.1368160153397</v>
      </c>
      <c r="L27" s="56">
        <f>L7*Annual!$D46/100</f>
        <v>1292.6719915396052</v>
      </c>
      <c r="M27" s="56">
        <f>M7*Annual!$D46/100</f>
        <v>798.05094479832599</v>
      </c>
      <c r="N27" s="56">
        <f>N7*Annual!$E46/100</f>
        <v>1083.0250993394363</v>
      </c>
      <c r="O27" s="56">
        <f>O7*Annual!$E46/100</f>
        <v>2203.0037300991339</v>
      </c>
      <c r="P27" s="56">
        <f>P7*Annual!$E46/100</f>
        <v>1395.4812307311042</v>
      </c>
      <c r="Q27" s="56">
        <f>Q7*Annual!$E46/100</f>
        <v>594.83165672313942</v>
      </c>
      <c r="R27" s="56">
        <f>R7*Annual!$F46/100</f>
        <v>850.02265341604016</v>
      </c>
      <c r="S27" s="56">
        <f>S7*Annual!$F46/100</f>
        <v>2193.9632603262785</v>
      </c>
      <c r="T27" s="56">
        <f>T7*Annual!$F46/100</f>
        <v>1369.9660337177304</v>
      </c>
      <c r="U27" s="56">
        <f>U7*Annual!$F46/100</f>
        <v>493.69189115493623</v>
      </c>
      <c r="V27" s="56">
        <f>V7*Annual!$G46/100</f>
        <v>778.26526438541555</v>
      </c>
      <c r="W27" s="56">
        <f>W7*Annual!$G46/100</f>
        <v>1839.8346880037839</v>
      </c>
      <c r="X27" s="56">
        <f>X7*Annual!$G46/100</f>
        <v>1796.4588053247708</v>
      </c>
      <c r="Y27" s="56">
        <f>Y7*Annual!$G46/100</f>
        <v>637.65347788806457</v>
      </c>
      <c r="Z27" s="56">
        <f>Z7*Annual!H46/100</f>
        <v>967.33061417936688</v>
      </c>
      <c r="AA27" s="56">
        <f>AA7*Annual!H46/100</f>
        <v>2673.5444407913246</v>
      </c>
      <c r="AB27" s="56">
        <f>AB7*Annual!H46/100</f>
        <v>1873.6466987397416</v>
      </c>
      <c r="AC27" s="56">
        <f>AC7*Annual!H46/100</f>
        <v>1009.7190483294254</v>
      </c>
      <c r="AD27" s="56">
        <f>AD7*Annual!$I46/100</f>
        <v>1143.5017274083095</v>
      </c>
      <c r="AE27" s="56">
        <f>AE7*Annual!$I46/100</f>
        <v>3704.3013704776222</v>
      </c>
      <c r="AF27" s="56">
        <f>AF7*Annual!$I46/100</f>
        <v>2494.1086079853922</v>
      </c>
      <c r="AG27" s="56">
        <f>AG7*Annual!$I46/100</f>
        <v>1059.7126080745575</v>
      </c>
      <c r="AH27" s="56">
        <f>AH7*Annual!$J46/100</f>
        <v>1132.5223992603142</v>
      </c>
      <c r="AI27" s="56">
        <f>AI7*Annual!$J46/100</f>
        <v>3544.3164122069629</v>
      </c>
      <c r="AJ27" s="56">
        <f>AJ7*Annual!$J46/100</f>
        <v>2348.7576124019229</v>
      </c>
      <c r="AK27" s="56">
        <f>AK7*Annual!$J46/100</f>
        <v>732.32419843360231</v>
      </c>
      <c r="AL27" s="56">
        <f>AL7*Annual!$K46/100</f>
        <v>1104.0748407543301</v>
      </c>
      <c r="AM27" s="56">
        <f>AM7*Annual!$K46/100</f>
        <v>3175.3014490799778</v>
      </c>
      <c r="AN27" s="56">
        <f>AN7*Annual!$K46/100</f>
        <v>2781.7359891563447</v>
      </c>
      <c r="AO27" s="56">
        <f>AO7*Annual!$K46/100</f>
        <v>768.21856765632549</v>
      </c>
      <c r="AP27" s="56">
        <f>AP7*Annual!$L46/100</f>
        <v>1332.0522172633491</v>
      </c>
      <c r="AQ27" s="56">
        <f>AQ7*Annual!$L46/100</f>
        <v>2266.404420703288</v>
      </c>
      <c r="AR27" s="56">
        <f>AR7*Annual!$L46/100</f>
        <v>2295.5034346048178</v>
      </c>
      <c r="AS27" s="56">
        <f>AS7*Annual!$L46/100</f>
        <v>921.17198249334888</v>
      </c>
      <c r="AT27" s="56">
        <f>AT7*Annual!$M46/100</f>
        <v>1509.731485417459</v>
      </c>
      <c r="AU27" s="56">
        <f>AU7*Annual!$M46/100</f>
        <v>2864.8173473761549</v>
      </c>
      <c r="AV27" s="56">
        <f>AV7*Annual!$M46/100</f>
        <v>3393.8832651089178</v>
      </c>
      <c r="AW27" s="56">
        <f>AW7*Annual!$M46/100</f>
        <v>1559.367279217767</v>
      </c>
      <c r="AX27" s="56">
        <f>AX7*Annual!$N46/100</f>
        <v>2205.439777722775</v>
      </c>
      <c r="AY27" s="56">
        <f>AY7*Annual!$N46/100</f>
        <v>4358.8982201057815</v>
      </c>
      <c r="AZ27" s="56">
        <f>AZ7*Annual!$N46/100</f>
        <v>3339.9244221471331</v>
      </c>
      <c r="BA27" s="56">
        <f>BA7*Annual!$N46/100</f>
        <v>1493.0889544795739</v>
      </c>
      <c r="BB27" s="56">
        <f>BB7*Annual!$O46/100</f>
        <v>2161.6155734934559</v>
      </c>
      <c r="BC27" s="56">
        <f>BC7*Annual!$O46/100</f>
        <v>5099.6015723992268</v>
      </c>
      <c r="BD27" s="56">
        <f>BD7*Annual!$O46/100</f>
        <v>4044.9986487934411</v>
      </c>
      <c r="BE27" s="56">
        <f>BE7*Annual!$O46/100</f>
        <v>1323.7438713118456</v>
      </c>
      <c r="BF27" s="56">
        <f>BF7*Annual!P46/100</f>
        <v>2499.9203517981864</v>
      </c>
      <c r="BG27" s="56">
        <f>BG7*Annual!P46/100</f>
        <v>5769.6778039291848</v>
      </c>
      <c r="BH27" s="56">
        <f>BH7*Annual!P46/100</f>
        <v>3390.634831226128</v>
      </c>
      <c r="BI27" s="56">
        <f>BI7*Annual!P46/100</f>
        <v>1271.1098952325488</v>
      </c>
      <c r="BJ27" s="56">
        <f>BJ7*Annual!Q46/100</f>
        <v>2471.3646177544733</v>
      </c>
      <c r="BK27" s="56">
        <f>BK7*Annual!Q46/100</f>
        <v>6193.7404141133629</v>
      </c>
      <c r="BL27" s="56">
        <f>BL7*Annual!Q46/100</f>
        <v>2832.5736929871532</v>
      </c>
      <c r="BM27" s="56">
        <f>BM7*Annual!Q46/100</f>
        <v>801.76092521956878</v>
      </c>
      <c r="BN27" s="56">
        <f>BN7*Annual!$R46/100</f>
        <v>2092.9667524343636</v>
      </c>
      <c r="BO27" s="56">
        <f>BO7*Annual!$R46/100</f>
        <v>5404.7070538976368</v>
      </c>
      <c r="BP27" s="56">
        <f>BP7*Annual!$R46/100</f>
        <v>3669.4803979257913</v>
      </c>
      <c r="BQ27" s="56">
        <f>BQ7*Annual!$R46/100</f>
        <v>1288.1244309692731</v>
      </c>
      <c r="BR27" s="56">
        <f>BR7*Annual!$T46/100</f>
        <v>2084.7551494064628</v>
      </c>
      <c r="BS27" s="56">
        <f>BS7*Annual!$T46/100</f>
        <v>6615.01324904188</v>
      </c>
      <c r="BT27" s="56">
        <f>BT7*Annual!$T46/100</f>
        <v>3388.9993802020704</v>
      </c>
      <c r="BU27" s="56">
        <f>BU7*Annual!$T46/100</f>
        <v>1162.4673740519954</v>
      </c>
      <c r="BV27" s="56">
        <f>BV7*Annual!$T46/100</f>
        <v>2170.0050257718099</v>
      </c>
      <c r="BW27" s="56">
        <f>BW7*Annual!$T46/100</f>
        <v>7115.1065609551206</v>
      </c>
      <c r="BX27" s="56">
        <f>BX7*Annual!$T46/100</f>
        <v>3016.0555193434066</v>
      </c>
      <c r="BY27" s="56">
        <f>BY7*Annual!$T46/100</f>
        <v>838.81023679087605</v>
      </c>
      <c r="BZ27" s="56">
        <f>BZ7*Annual!$U46/100</f>
        <v>2240.4950618843477</v>
      </c>
      <c r="CA27" s="121"/>
    </row>
    <row r="28" spans="1:79">
      <c r="A28" s="57" t="s">
        <v>2</v>
      </c>
      <c r="B28" s="58">
        <f>B8*Annual!$B47/100</f>
        <v>157.93217763483167</v>
      </c>
      <c r="C28" s="184">
        <f>C8*Annual!$B47/100</f>
        <v>196.41051523470065</v>
      </c>
      <c r="D28" s="184">
        <f>D8*Annual!$B47/100</f>
        <v>204.16114182263919</v>
      </c>
      <c r="E28" s="184">
        <f>E8*Annual!$B47/100</f>
        <v>157.01342628403776</v>
      </c>
      <c r="F28" s="184">
        <f>F8*Annual!$C47/100</f>
        <v>244.62977711771319</v>
      </c>
      <c r="G28" s="184">
        <f>G8*Annual!$C47/100</f>
        <v>323.94727948445302</v>
      </c>
      <c r="H28" s="184">
        <f>H8*Annual!$C47/100</f>
        <v>327.38682500471833</v>
      </c>
      <c r="I28" s="184">
        <f>I8*Annual!$C47/100</f>
        <v>257.2144527639133</v>
      </c>
      <c r="J28" s="184">
        <f>J8*Annual!$D47/100</f>
        <v>253.27739280089543</v>
      </c>
      <c r="K28" s="184">
        <f>K8*Annual!$D47/100</f>
        <v>311.25859762844749</v>
      </c>
      <c r="L28" s="184">
        <f>L8*Annual!$D47/100</f>
        <v>315.4665420229793</v>
      </c>
      <c r="M28" s="184">
        <f>M8*Annual!$D47/100</f>
        <v>246.00435731550613</v>
      </c>
      <c r="N28" s="184">
        <f>N8*Annual!$E47/100</f>
        <v>245.88786346123371</v>
      </c>
      <c r="O28" s="184">
        <f>O8*Annual!$E47/100</f>
        <v>362.41526073229915</v>
      </c>
      <c r="P28" s="184">
        <f>P8*Annual!$E47/100</f>
        <v>403.72076036445617</v>
      </c>
      <c r="Q28" s="184">
        <f>Q8*Annual!$E47/100</f>
        <v>335.9120527018103</v>
      </c>
      <c r="R28" s="184">
        <f>R8*Annual!$F47/100</f>
        <v>247.90466378532622</v>
      </c>
      <c r="S28" s="184">
        <f>S8*Annual!$F47/100</f>
        <v>302.00824142615807</v>
      </c>
      <c r="T28" s="184">
        <f>T8*Annual!$F47/100</f>
        <v>309.14844447895388</v>
      </c>
      <c r="U28" s="184">
        <f>U8*Annual!$F47/100</f>
        <v>298.30206227727894</v>
      </c>
      <c r="V28" s="184">
        <f>V8*Annual!$G47/100</f>
        <v>331.9071234310743</v>
      </c>
      <c r="W28" s="59">
        <f>W8*Annual!$G47/100</f>
        <v>424.02869165986243</v>
      </c>
      <c r="X28" s="59">
        <f>X8*Annual!$G47/100</f>
        <v>390.71579453929712</v>
      </c>
      <c r="Y28" s="59">
        <f>Y8*Annual!$G47/100</f>
        <v>384.82974013324912</v>
      </c>
      <c r="Z28" s="59">
        <f>Z8*Annual!H47/100</f>
        <v>437.01318846150446</v>
      </c>
      <c r="AA28" s="59">
        <f>AA8*Annual!H47/100</f>
        <v>528.01964886230667</v>
      </c>
      <c r="AB28" s="59">
        <f>AB8*Annual!H47/100</f>
        <v>496.67665954319506</v>
      </c>
      <c r="AC28" s="59">
        <f>AC8*Annual!H47/100</f>
        <v>440.07710023114021</v>
      </c>
      <c r="AD28" s="59">
        <f>AD8*Annual!$I47/100</f>
        <v>465.28952726009754</v>
      </c>
      <c r="AE28" s="59">
        <f>AE8*Annual!$I47/100</f>
        <v>586.29044013434884</v>
      </c>
      <c r="AF28" s="59">
        <f>AF8*Annual!$I47/100</f>
        <v>600.34251346057465</v>
      </c>
      <c r="AG28" s="59">
        <f>AG8*Annual!$I47/100</f>
        <v>482.23844447505013</v>
      </c>
      <c r="AH28" s="59">
        <f>AH8*Annual!$J47/100</f>
        <v>445.29581473396121</v>
      </c>
      <c r="AI28" s="59">
        <f>AI8*Annual!$J47/100</f>
        <v>494.87000089184221</v>
      </c>
      <c r="AJ28" s="59">
        <f>AJ8*Annual!$J47/100</f>
        <v>535.74432987224327</v>
      </c>
      <c r="AK28" s="59">
        <f>AK8*Annual!$J47/100</f>
        <v>420.68121882319497</v>
      </c>
      <c r="AL28" s="59">
        <f>AL8*Annual!$K47/100</f>
        <v>439.63354632480412</v>
      </c>
      <c r="AM28" s="59">
        <f>AM8*Annual!$K47/100</f>
        <v>533.15958656572388</v>
      </c>
      <c r="AN28" s="59">
        <f>AN8*Annual!$K47/100</f>
        <v>566.39963228581462</v>
      </c>
      <c r="AO28" s="59">
        <f>AO8*Annual!$K47/100</f>
        <v>469.00143363491401</v>
      </c>
      <c r="AP28" s="59">
        <f>AP8*Annual!$L47/100</f>
        <v>450.96782350059203</v>
      </c>
      <c r="AQ28" s="59">
        <f>AQ8*Annual!$L47/100</f>
        <v>630.05775716887013</v>
      </c>
      <c r="AR28" s="59">
        <f>AR8*Annual!$L47/100</f>
        <v>628.86895245494554</v>
      </c>
      <c r="AS28" s="59">
        <f>AS8*Annual!$L47/100</f>
        <v>566.8273323258959</v>
      </c>
      <c r="AT28" s="59">
        <f>AT8*Annual!$M47/100</f>
        <v>522.03263564128463</v>
      </c>
      <c r="AU28" s="59">
        <f>AU8*Annual!$M47/100</f>
        <v>689.60664157263545</v>
      </c>
      <c r="AV28" s="59">
        <f>AV8*Annual!$M47/100</f>
        <v>881.99887114567537</v>
      </c>
      <c r="AW28" s="59">
        <f>AW8*Annual!$M47/100</f>
        <v>761.14092152397541</v>
      </c>
      <c r="AX28" s="59">
        <f>AX8*Annual!$N47/100</f>
        <v>782.04802222742467</v>
      </c>
      <c r="AY28" s="59">
        <f>AY8*Annual!$N47/100</f>
        <v>903.82843317610809</v>
      </c>
      <c r="AZ28" s="59">
        <f>AZ8*Annual!$N47/100</f>
        <v>928.5094973496241</v>
      </c>
      <c r="BA28" s="59">
        <f>BA8*Annual!$N47/100</f>
        <v>869.43346092887703</v>
      </c>
      <c r="BB28" s="59">
        <f>BB8*Annual!$O47/100</f>
        <v>901.77258877297777</v>
      </c>
      <c r="BC28" s="59">
        <f>BC8*Annual!$O47/100</f>
        <v>1188.8294184638773</v>
      </c>
      <c r="BD28" s="59">
        <f>BD8*Annual!$O47/100</f>
        <v>1261.9937536457355</v>
      </c>
      <c r="BE28" s="59">
        <f>BE8*Annual!$O47/100</f>
        <v>1069.3727130202551</v>
      </c>
      <c r="BF28" s="184">
        <f>BF8*Annual!P47/100</f>
        <v>894.2585744396506</v>
      </c>
      <c r="BG28" s="59">
        <f>BG8*Annual!P47/100</f>
        <v>1104.7059728759295</v>
      </c>
      <c r="BH28" s="59">
        <f>BH8*Annual!P47/100</f>
        <v>1169.7887896868021</v>
      </c>
      <c r="BI28" s="59">
        <f>BI8*Annual!P47/100</f>
        <v>1036.8763528777849</v>
      </c>
      <c r="BJ28" s="59">
        <f>BJ8*Annual!Q47/100</f>
        <v>872.56823181671314</v>
      </c>
      <c r="BK28" s="59">
        <f>BK8*Annual!Q47/100</f>
        <v>1263.9834758618772</v>
      </c>
      <c r="BL28" s="59">
        <f>BL8*Annual!Q47/100</f>
        <v>1413.5186168910434</v>
      </c>
      <c r="BM28" s="59">
        <f>BM8*Annual!Q47/100</f>
        <v>1380.5963576969923</v>
      </c>
      <c r="BN28" s="184">
        <f>BN8*Annual!$T47/100</f>
        <v>1255.8375168877567</v>
      </c>
      <c r="BO28" s="184">
        <f>BO8*Annual!$T47/100</f>
        <v>1469.1006677003086</v>
      </c>
      <c r="BP28" s="184">
        <f>BP8*Annual!$T47/100</f>
        <v>1668.3329342175434</v>
      </c>
      <c r="BQ28" s="56">
        <f>BQ8*Annual!$T47/100</f>
        <v>1575.6641948772249</v>
      </c>
      <c r="BR28" s="56">
        <f>BR8*Annual!$T47/100</f>
        <v>1272.0043366701884</v>
      </c>
      <c r="BS28" s="56">
        <f>BS8*Annual!$T47/100</f>
        <v>1411.5174705284398</v>
      </c>
      <c r="BT28" s="56">
        <f>BT8*Annual!$T47/100</f>
        <v>1517.523038376771</v>
      </c>
      <c r="BU28" s="56">
        <f>BU8*Annual!$T47/100</f>
        <v>1305.2926891134202</v>
      </c>
      <c r="BV28" s="56">
        <f>BV8*Annual!$T47/100</f>
        <v>1278.9732246923274</v>
      </c>
      <c r="BW28" s="56">
        <f>BW8*Annual!$T47/100</f>
        <v>1282.7050480911719</v>
      </c>
      <c r="BX28" s="56">
        <f>BX8*Annual!$T47/100</f>
        <v>1527.9527802321418</v>
      </c>
      <c r="BY28" s="56">
        <f>BY8*Annual!$T47/100</f>
        <v>1427.3859692396827</v>
      </c>
      <c r="BZ28" s="56">
        <f>BZ8*Annual!$U47/100</f>
        <v>1352.953071416408</v>
      </c>
    </row>
    <row r="29" spans="1:79">
      <c r="A29" s="53" t="s">
        <v>3</v>
      </c>
      <c r="B29" s="38">
        <f t="shared" ref="B29" si="54">SUM(B30:B32)</f>
        <v>3118.3178754436576</v>
      </c>
      <c r="C29" s="39">
        <f t="shared" ref="C29:F29" si="55">SUM(C30:C32)</f>
        <v>3375.5051360795687</v>
      </c>
      <c r="D29" s="39">
        <f t="shared" si="55"/>
        <v>3699.0449196058912</v>
      </c>
      <c r="E29" s="39">
        <f t="shared" si="55"/>
        <v>3250.3707303656861</v>
      </c>
      <c r="F29" s="39">
        <f t="shared" si="55"/>
        <v>3481.0985778411314</v>
      </c>
      <c r="G29" s="39">
        <f t="shared" ref="G29:J29" si="56">SUM(G30:G32)</f>
        <v>3688.5857043459646</v>
      </c>
      <c r="H29" s="39">
        <f t="shared" si="56"/>
        <v>3889.5566081071065</v>
      </c>
      <c r="I29" s="39">
        <f t="shared" si="56"/>
        <v>3571.6620740950748</v>
      </c>
      <c r="J29" s="39">
        <f t="shared" si="56"/>
        <v>3910.9292634118751</v>
      </c>
      <c r="K29" s="39">
        <f t="shared" ref="K29:N29" si="57">SUM(K30:K32)</f>
        <v>4213.7339538764736</v>
      </c>
      <c r="L29" s="39">
        <f t="shared" si="57"/>
        <v>4386.7386152350155</v>
      </c>
      <c r="M29" s="39">
        <f t="shared" si="57"/>
        <v>3946.4296331372202</v>
      </c>
      <c r="N29" s="39">
        <f t="shared" si="57"/>
        <v>3996.7880272744978</v>
      </c>
      <c r="O29" s="39">
        <f t="shared" ref="O29:R29" si="58">SUM(O30:O32)</f>
        <v>4075.9550850161859</v>
      </c>
      <c r="P29" s="39">
        <f t="shared" si="58"/>
        <v>4243.8787017907061</v>
      </c>
      <c r="Q29" s="39">
        <f t="shared" si="58"/>
        <v>3633.0451233012373</v>
      </c>
      <c r="R29" s="39">
        <f t="shared" si="58"/>
        <v>3842.5973062786366</v>
      </c>
      <c r="S29" s="39">
        <f t="shared" ref="S29:V29" si="59">SUM(S30:S32)</f>
        <v>4013.9858430418185</v>
      </c>
      <c r="T29" s="39">
        <f t="shared" si="59"/>
        <v>4590.8973934422083</v>
      </c>
      <c r="U29" s="39">
        <f t="shared" si="59"/>
        <v>4110.762087729735</v>
      </c>
      <c r="V29" s="39">
        <f t="shared" si="59"/>
        <v>4590.3720704882671</v>
      </c>
      <c r="W29" s="39">
        <f t="shared" ref="W29:BH29" si="60">SUM(W30:W32)</f>
        <v>4851.43713424218</v>
      </c>
      <c r="X29" s="39">
        <f t="shared" si="60"/>
        <v>5577.0328956832709</v>
      </c>
      <c r="Y29" s="39">
        <f t="shared" si="60"/>
        <v>5081.3417355971951</v>
      </c>
      <c r="Z29" s="39">
        <f t="shared" si="60"/>
        <v>5610.2711797225948</v>
      </c>
      <c r="AA29" s="39">
        <f t="shared" si="60"/>
        <v>5736.7703002691542</v>
      </c>
      <c r="AB29" s="39">
        <f t="shared" si="60"/>
        <v>6160.2301856511094</v>
      </c>
      <c r="AC29" s="39">
        <f t="shared" si="60"/>
        <v>5821.1729089789569</v>
      </c>
      <c r="AD29" s="39">
        <f t="shared" si="60"/>
        <v>6057.3503926815929</v>
      </c>
      <c r="AE29" s="39">
        <f t="shared" si="60"/>
        <v>6589.6236006784529</v>
      </c>
      <c r="AF29" s="39">
        <f t="shared" si="60"/>
        <v>7356.4943090076968</v>
      </c>
      <c r="AG29" s="39">
        <f t="shared" si="60"/>
        <v>7005.1698120270366</v>
      </c>
      <c r="AH29" s="39">
        <f t="shared" si="60"/>
        <v>7313.4906260814851</v>
      </c>
      <c r="AI29" s="39">
        <f t="shared" si="60"/>
        <v>7355.6568300882973</v>
      </c>
      <c r="AJ29" s="39">
        <f t="shared" si="60"/>
        <v>7979.7775655273408</v>
      </c>
      <c r="AK29" s="39">
        <f t="shared" si="60"/>
        <v>7471.4998047936897</v>
      </c>
      <c r="AL29" s="39">
        <f t="shared" si="60"/>
        <v>7958.951593260228</v>
      </c>
      <c r="AM29" s="39">
        <f t="shared" si="60"/>
        <v>8004.186018274052</v>
      </c>
      <c r="AN29" s="39">
        <f t="shared" si="60"/>
        <v>8955.4692037386849</v>
      </c>
      <c r="AO29" s="39">
        <f t="shared" si="60"/>
        <v>8431.9876041311109</v>
      </c>
      <c r="AP29" s="39">
        <f t="shared" si="60"/>
        <v>8359.8569902482559</v>
      </c>
      <c r="AQ29" s="39">
        <f t="shared" si="60"/>
        <v>8957.6154836983005</v>
      </c>
      <c r="AR29" s="39">
        <f t="shared" si="60"/>
        <v>9841.2817538903946</v>
      </c>
      <c r="AS29" s="39">
        <f t="shared" si="60"/>
        <v>8635.5957811360222</v>
      </c>
      <c r="AT29" s="39">
        <f t="shared" si="60"/>
        <v>8957.5225141901501</v>
      </c>
      <c r="AU29" s="39">
        <f t="shared" si="60"/>
        <v>9085.5110815020962</v>
      </c>
      <c r="AV29" s="39">
        <f t="shared" si="60"/>
        <v>10258.057638310142</v>
      </c>
      <c r="AW29" s="39">
        <f t="shared" si="60"/>
        <v>9028.3909486095181</v>
      </c>
      <c r="AX29" s="39">
        <f t="shared" si="60"/>
        <v>10389.17394059302</v>
      </c>
      <c r="AY29" s="39">
        <f t="shared" si="60"/>
        <v>9780.2052559918193</v>
      </c>
      <c r="AZ29" s="39">
        <f t="shared" si="60"/>
        <v>10721.892164034387</v>
      </c>
      <c r="BA29" s="39">
        <f t="shared" si="60"/>
        <v>9726.6335658382432</v>
      </c>
      <c r="BB29" s="39">
        <f t="shared" si="60"/>
        <v>11200.122810949244</v>
      </c>
      <c r="BC29" s="39">
        <f t="shared" si="60"/>
        <v>11348.123413681109</v>
      </c>
      <c r="BD29" s="39">
        <f t="shared" si="60"/>
        <v>12670.464818060645</v>
      </c>
      <c r="BE29" s="39">
        <f t="shared" si="60"/>
        <v>10249.480008193996</v>
      </c>
      <c r="BF29" s="39">
        <f t="shared" si="60"/>
        <v>11798.184049575913</v>
      </c>
      <c r="BG29" s="39">
        <f t="shared" si="60"/>
        <v>11123.079481220484</v>
      </c>
      <c r="BH29" s="39">
        <f t="shared" si="60"/>
        <v>12148.923024163498</v>
      </c>
      <c r="BI29" s="39">
        <f t="shared" ref="BI29:BN29" si="61">SUM(BI30:BI32)</f>
        <v>9916.0321037876329</v>
      </c>
      <c r="BJ29" s="39">
        <f t="shared" si="61"/>
        <v>11672.272355646233</v>
      </c>
      <c r="BK29" s="39">
        <f t="shared" si="61"/>
        <v>11332.681345806941</v>
      </c>
      <c r="BL29" s="39">
        <f t="shared" si="61"/>
        <v>12221.654423166839</v>
      </c>
      <c r="BM29" s="39">
        <f t="shared" si="61"/>
        <v>9223.2900057535335</v>
      </c>
      <c r="BN29" s="39">
        <f t="shared" si="61"/>
        <v>10697.962964505874</v>
      </c>
      <c r="BO29" s="39">
        <f t="shared" ref="BO29:BR29" si="62">SUM(BO30:BO32)</f>
        <v>10513.315281044826</v>
      </c>
      <c r="BP29" s="39">
        <f t="shared" si="62"/>
        <v>11567.526490724622</v>
      </c>
      <c r="BQ29" s="183">
        <f t="shared" si="62"/>
        <v>8325.217972383376</v>
      </c>
      <c r="BR29" s="183">
        <f t="shared" si="62"/>
        <v>10738.936994150348</v>
      </c>
      <c r="BS29" s="183">
        <f t="shared" ref="BS29" si="63">SUM(BS30:BS32)</f>
        <v>10177.898672177165</v>
      </c>
      <c r="BT29" s="183">
        <f t="shared" ref="BT29:BY29" si="64">SUM(BT30:BT32)</f>
        <v>11073.75137983417</v>
      </c>
      <c r="BU29" s="183">
        <f t="shared" si="64"/>
        <v>7577.4625950395139</v>
      </c>
      <c r="BV29" s="183">
        <f t="shared" si="64"/>
        <v>9986.9505585721672</v>
      </c>
      <c r="BW29" s="183">
        <f t="shared" ref="BW29:BY29" si="65">SUM(BW30:BW32)</f>
        <v>9939.9059743965317</v>
      </c>
      <c r="BX29" s="183">
        <f t="shared" si="65"/>
        <v>11025.061178946613</v>
      </c>
      <c r="BY29" s="183">
        <f t="shared" si="65"/>
        <v>7676.6610730444936</v>
      </c>
      <c r="BZ29" s="183">
        <f t="shared" ref="BZ29" si="66">SUM(BZ30:BZ32)</f>
        <v>10570.269699666345</v>
      </c>
    </row>
    <row r="30" spans="1:79">
      <c r="A30" s="54" t="s">
        <v>4</v>
      </c>
      <c r="B30" s="55">
        <f>B10*Annual!$B49/100</f>
        <v>2341.1802770430322</v>
      </c>
      <c r="C30" s="56">
        <f>C10*Annual!$B49/100</f>
        <v>2585.2905796373107</v>
      </c>
      <c r="D30" s="56">
        <f>D10*Annual!$B49/100</f>
        <v>2905.0350065008679</v>
      </c>
      <c r="E30" s="56">
        <f>E10*Annual!$B49/100</f>
        <v>2566.7518809617413</v>
      </c>
      <c r="F30" s="56">
        <f>F10*Annual!$C49/100</f>
        <v>2636.2385073039295</v>
      </c>
      <c r="G30" s="56">
        <f>G10*Annual!$C49/100</f>
        <v>2831.2983211638884</v>
      </c>
      <c r="H30" s="56">
        <f>H10*Annual!$C49/100</f>
        <v>3049.8566866117299</v>
      </c>
      <c r="I30" s="56">
        <f>I10*Annual!$C49/100</f>
        <v>2853.9654372238224</v>
      </c>
      <c r="J30" s="56">
        <f>J10*Annual!$D49/100</f>
        <v>3001.3927361828701</v>
      </c>
      <c r="K30" s="56">
        <f>K10*Annual!$D49/100</f>
        <v>3257.6884235584412</v>
      </c>
      <c r="L30" s="56">
        <f>L10*Annual!$D49/100</f>
        <v>3439.2409955012831</v>
      </c>
      <c r="M30" s="56">
        <f>M10*Annual!$D49/100</f>
        <v>3117.945911385541</v>
      </c>
      <c r="N30" s="56">
        <f>N10*Annual!$E49/100</f>
        <v>3070.8219408233836</v>
      </c>
      <c r="O30" s="56">
        <f>O10*Annual!$E49/100</f>
        <v>3104.3967346378513</v>
      </c>
      <c r="P30" s="56">
        <f>P10*Annual!$E49/100</f>
        <v>3304.5183312874665</v>
      </c>
      <c r="Q30" s="56">
        <f>Q10*Annual!$E49/100</f>
        <v>2817.9017358125211</v>
      </c>
      <c r="R30" s="56">
        <f>R10*Annual!$F49/100</f>
        <v>2976.3671501338895</v>
      </c>
      <c r="S30" s="56">
        <f>S10*Annual!$F49/100</f>
        <v>3071.2946150017769</v>
      </c>
      <c r="T30" s="56">
        <f>T10*Annual!$F49/100</f>
        <v>3581.0276167756656</v>
      </c>
      <c r="U30" s="56">
        <f>U10*Annual!$F49/100</f>
        <v>3342.5461460162519</v>
      </c>
      <c r="V30" s="56">
        <f>V10*Annual!$G49/100</f>
        <v>3624.1091088556568</v>
      </c>
      <c r="W30" s="56">
        <f>W10*Annual!$G49/100</f>
        <v>3809.7274600774581</v>
      </c>
      <c r="X30" s="56">
        <f>X10*Annual!$G49/100</f>
        <v>4509.3005137669479</v>
      </c>
      <c r="Y30" s="56">
        <f>Y10*Annual!$G49/100</f>
        <v>4221.7279912779395</v>
      </c>
      <c r="Z30" s="56">
        <f>Z10*Annual!H49/100</f>
        <v>4462.5536490188842</v>
      </c>
      <c r="AA30" s="56">
        <f>AA10*Annual!H49/100</f>
        <v>4512.9051898587968</v>
      </c>
      <c r="AB30" s="56">
        <f>AB10*Annual!H49/100</f>
        <v>4923.4313048212525</v>
      </c>
      <c r="AC30" s="56">
        <f>AC10*Annual!H49/100</f>
        <v>4787.8466422397023</v>
      </c>
      <c r="AD30" s="56">
        <f>AD10*Annual!$I49/100</f>
        <v>4928.4853151802417</v>
      </c>
      <c r="AE30" s="56">
        <f>AE10*Annual!$I49/100</f>
        <v>5363.7020154032953</v>
      </c>
      <c r="AF30" s="56">
        <f>AF10*Annual!$I49/100</f>
        <v>6025.9211452176505</v>
      </c>
      <c r="AG30" s="56">
        <f>AG10*Annual!$I49/100</f>
        <v>5850.3322587251323</v>
      </c>
      <c r="AH30" s="56">
        <f>AH10*Annual!$J49/100</f>
        <v>6126.6523293072687</v>
      </c>
      <c r="AI30" s="56">
        <f>AI10*Annual!$J49/100</f>
        <v>6088.1279564879314</v>
      </c>
      <c r="AJ30" s="56">
        <f>AJ10*Annual!$J49/100</f>
        <v>6656.8413497104084</v>
      </c>
      <c r="AK30" s="56">
        <f>AK10*Annual!$J49/100</f>
        <v>6394.8543303550387</v>
      </c>
      <c r="AL30" s="56">
        <f>AL10*Annual!$K49/100</f>
        <v>6627.4832913585669</v>
      </c>
      <c r="AM30" s="56">
        <f>AM10*Annual!$K49/100</f>
        <v>6616.6484814040768</v>
      </c>
      <c r="AN30" s="56">
        <f>AN10*Annual!$K49/100</f>
        <v>7471.5362315387702</v>
      </c>
      <c r="AO30" s="56">
        <f>AO10*Annual!$K49/100</f>
        <v>7203.0029024706164</v>
      </c>
      <c r="AP30" s="56">
        <f>AP10*Annual!$L49/100</f>
        <v>6773.8329930853033</v>
      </c>
      <c r="AQ30" s="56">
        <f>AQ10*Annual!$L49/100</f>
        <v>7322.8262111394888</v>
      </c>
      <c r="AR30" s="56">
        <f>AR10*Annual!$L49/100</f>
        <v>8082.666805164351</v>
      </c>
      <c r="AS30" s="56">
        <f>AS10*Annual!$L49/100</f>
        <v>7204.7448845483377</v>
      </c>
      <c r="AT30" s="56">
        <f>AT10*Annual!$M49/100</f>
        <v>7169.8313424231883</v>
      </c>
      <c r="AU30" s="56">
        <f>AU10*Annual!$M49/100</f>
        <v>7160.9452200087117</v>
      </c>
      <c r="AV30" s="56">
        <f>AV10*Annual!$M49/100</f>
        <v>8155.5562074004547</v>
      </c>
      <c r="AW30" s="56">
        <f>AW10*Annual!$M49/100</f>
        <v>7319.0547266834301</v>
      </c>
      <c r="AX30" s="56">
        <f>AX10*Annual!$N49/100</f>
        <v>8253.7683123677671</v>
      </c>
      <c r="AY30" s="56">
        <f>AY10*Annual!$N49/100</f>
        <v>7577.8580406782849</v>
      </c>
      <c r="AZ30" s="56">
        <f>AZ10*Annual!$N49/100</f>
        <v>8360.0130243505264</v>
      </c>
      <c r="BA30" s="56">
        <f>BA10*Annual!$N49/100</f>
        <v>7948.3428136826005</v>
      </c>
      <c r="BB30" s="56">
        <f>BB10*Annual!$O49/100</f>
        <v>8782.1249752328167</v>
      </c>
      <c r="BC30" s="56">
        <f>BC10*Annual!$O49/100</f>
        <v>8770.7021734874252</v>
      </c>
      <c r="BD30" s="56">
        <f>BD10*Annual!$O49/100</f>
        <v>9677.3341786865112</v>
      </c>
      <c r="BE30" s="56">
        <f>BE10*Annual!$O49/100</f>
        <v>8050.8541301620662</v>
      </c>
      <c r="BF30" s="56">
        <f>BF10*Annual!P49/100</f>
        <v>8377.9428734962603</v>
      </c>
      <c r="BG30" s="56">
        <f>BG10*Annual!P49/100</f>
        <v>7499.4806474963207</v>
      </c>
      <c r="BH30" s="56">
        <f>BH10*Annual!P49/100</f>
        <v>8214.3590068145277</v>
      </c>
      <c r="BI30" s="56">
        <f>BI10*Annual!P49/100</f>
        <v>7215.3033036356055</v>
      </c>
      <c r="BJ30" s="56">
        <f>BJ10*Annual!Q49/100</f>
        <v>8026.5388940560761</v>
      </c>
      <c r="BK30" s="56">
        <f>BK10*Annual!Q49/100</f>
        <v>7528.7017609323839</v>
      </c>
      <c r="BL30" s="56">
        <f>BL10*Annual!Q49/100</f>
        <v>8219.1728888808939</v>
      </c>
      <c r="BM30" s="56">
        <f>BM10*Annual!Q49/100</f>
        <v>6477.5958699108405</v>
      </c>
      <c r="BN30" s="56">
        <f>BN10*Annual!$R49/100</f>
        <v>6880.7832854238486</v>
      </c>
      <c r="BO30" s="56">
        <f>BO10*Annual!$R49/100</f>
        <v>6239.3930715517199</v>
      </c>
      <c r="BP30" s="56">
        <f>BP10*Annual!$R49/100</f>
        <v>7085.3511832185695</v>
      </c>
      <c r="BQ30" s="56">
        <f>BQ10*Annual!$R49/100</f>
        <v>5151.0903608487424</v>
      </c>
      <c r="BR30" s="56">
        <f>BR10*Annual!$T49/100</f>
        <v>6379.3253928862077</v>
      </c>
      <c r="BS30" s="56">
        <f>BS10*Annual!$T49/100</f>
        <v>5435.9329779172658</v>
      </c>
      <c r="BT30" s="56">
        <f>BT10*Annual!$T49/100</f>
        <v>6107.861410314109</v>
      </c>
      <c r="BU30" s="56">
        <f>BU10*Annual!$T49/100</f>
        <v>4064.9799214926902</v>
      </c>
      <c r="BV30" s="56">
        <f>BV10*Annual!$T49/100</f>
        <v>5378.8323199705392</v>
      </c>
      <c r="BW30" s="56">
        <f>BW10*Annual!$T49/100</f>
        <v>4792.9018102911077</v>
      </c>
      <c r="BX30" s="56">
        <f>BX10*Annual!$T49/100</f>
        <v>5540.4340026416712</v>
      </c>
      <c r="BY30" s="56">
        <f>BY10*Annual!$T49/100</f>
        <v>3801.5395142526513</v>
      </c>
      <c r="BZ30" s="56">
        <f>BZ10*Annual!$U49/100</f>
        <v>5468.288025422713</v>
      </c>
    </row>
    <row r="31" spans="1:79">
      <c r="A31" s="54" t="s">
        <v>5</v>
      </c>
      <c r="B31" s="55">
        <f>B11*Annual!$B50/100</f>
        <v>537.64426362606673</v>
      </c>
      <c r="C31" s="56">
        <f>C11*Annual!$B50/100</f>
        <v>543.13220452269957</v>
      </c>
      <c r="D31" s="56">
        <f>D11*Annual!$B50/100</f>
        <v>579.96489817918132</v>
      </c>
      <c r="E31" s="56">
        <f>E11*Annual!$B50/100</f>
        <v>507.49972614947501</v>
      </c>
      <c r="F31" s="56">
        <f>F11*Annual!$C50/100</f>
        <v>537.52331071876495</v>
      </c>
      <c r="G31" s="56">
        <f>G11*Annual!$C50/100</f>
        <v>548.84370251130963</v>
      </c>
      <c r="H31" s="56">
        <f>H11*Annual!$C50/100</f>
        <v>592.35536862335005</v>
      </c>
      <c r="I31" s="56">
        <f>I11*Annual!$C50/100</f>
        <v>501.623091029161</v>
      </c>
      <c r="J31" s="56">
        <f>J11*Annual!$D50/100</f>
        <v>543.64058834813341</v>
      </c>
      <c r="K31" s="56">
        <f>K11*Annual!$D50/100</f>
        <v>598.28710702948399</v>
      </c>
      <c r="L31" s="56">
        <f>L11*Annual!$D50/100</f>
        <v>617.00202495002804</v>
      </c>
      <c r="M31" s="56">
        <f>M11*Annual!$D50/100</f>
        <v>544.15620343369937</v>
      </c>
      <c r="N31" s="56">
        <f>N11*Annual!$E50/100</f>
        <v>571.20493408219056</v>
      </c>
      <c r="O31" s="56">
        <f>O11*Annual!$E50/100</f>
        <v>629.81101956528528</v>
      </c>
      <c r="P31" s="56">
        <f>P11*Annual!$E50/100</f>
        <v>627.27124857076717</v>
      </c>
      <c r="Q31" s="56">
        <f>Q11*Annual!$E50/100</f>
        <v>561.3415768637534</v>
      </c>
      <c r="R31" s="56">
        <f>R11*Annual!$F50/100</f>
        <v>516.40447547172664</v>
      </c>
      <c r="S31" s="56">
        <f>S11*Annual!$F50/100</f>
        <v>606.95019244468244</v>
      </c>
      <c r="T31" s="56">
        <f>T11*Annual!$F50/100</f>
        <v>705.12302158923978</v>
      </c>
      <c r="U31" s="56">
        <f>U11*Annual!$F50/100</f>
        <v>522.6321175200984</v>
      </c>
      <c r="V31" s="56">
        <f>V11*Annual!$G50/100</f>
        <v>603.08877182719289</v>
      </c>
      <c r="W31" s="56">
        <f>W11*Annual!$G50/100</f>
        <v>689.49065996946956</v>
      </c>
      <c r="X31" s="56">
        <f>X11*Annual!$G50/100</f>
        <v>743.70290496185839</v>
      </c>
      <c r="Y31" s="56">
        <f>Y11*Annual!$G50/100</f>
        <v>590.26321088465943</v>
      </c>
      <c r="Z31" s="56">
        <f>Z11*Annual!H50/100</f>
        <v>637.13176488628335</v>
      </c>
      <c r="AA31" s="56">
        <f>AA11*Annual!H50/100</f>
        <v>711.31170699508391</v>
      </c>
      <c r="AB31" s="56">
        <f>AB11*Annual!H50/100</f>
        <v>770.33160067893755</v>
      </c>
      <c r="AC31" s="56">
        <f>AC11*Annual!H50/100</f>
        <v>640.37236491815167</v>
      </c>
      <c r="AD31" s="56">
        <f>AD11*Annual!$I50/100</f>
        <v>709.19407518515845</v>
      </c>
      <c r="AE31" s="56">
        <f>AE11*Annual!$I50/100</f>
        <v>823.67299654311398</v>
      </c>
      <c r="AF31" s="56">
        <f>AF11*Annual!$I50/100</f>
        <v>940.17926395284576</v>
      </c>
      <c r="AG31" s="56">
        <f>AG11*Annual!$I50/100</f>
        <v>808.43138128920361</v>
      </c>
      <c r="AH31" s="56">
        <f>AH11*Annual!$J50/100</f>
        <v>723.55579409347558</v>
      </c>
      <c r="AI31" s="56">
        <f>AI11*Annual!$J50/100</f>
        <v>829.07629161565171</v>
      </c>
      <c r="AJ31" s="56">
        <f>AJ11*Annual!$J50/100</f>
        <v>910.02924047771796</v>
      </c>
      <c r="AK31" s="56">
        <f>AK11*Annual!$J50/100</f>
        <v>732.23986854906241</v>
      </c>
      <c r="AL31" s="56">
        <f>AL11*Annual!$K50/100</f>
        <v>757.33410762020458</v>
      </c>
      <c r="AM31" s="56">
        <f>AM11*Annual!$K50/100</f>
        <v>818.38193490292849</v>
      </c>
      <c r="AN31" s="56">
        <f>AN11*Annual!$K50/100</f>
        <v>922.69186772092348</v>
      </c>
      <c r="AO31" s="56">
        <f>AO11*Annual!$K50/100</f>
        <v>737.29746039752297</v>
      </c>
      <c r="AP31" s="56">
        <f>AP11*Annual!$L50/100</f>
        <v>813.32812849175218</v>
      </c>
      <c r="AQ31" s="56">
        <f>AQ11*Annual!$L50/100</f>
        <v>920.91212649464637</v>
      </c>
      <c r="AR31" s="56">
        <f>AR11*Annual!$L50/100</f>
        <v>1016.8067093299185</v>
      </c>
      <c r="AS31" s="56">
        <f>AS11*Annual!$L50/100</f>
        <v>821.12107193683357</v>
      </c>
      <c r="AT31" s="56">
        <f>AT11*Annual!$M50/100</f>
        <v>872.84942022484086</v>
      </c>
      <c r="AU31" s="56">
        <f>AU11*Annual!$M50/100</f>
        <v>1044.0301328172748</v>
      </c>
      <c r="AV31" s="56">
        <f>AV11*Annual!$M50/100</f>
        <v>1171.8818038722272</v>
      </c>
      <c r="AW31" s="56">
        <f>AW11*Annual!$M50/100</f>
        <v>921.58598125467859</v>
      </c>
      <c r="AX31" s="56">
        <f>AX11*Annual!$N50/100</f>
        <v>1043.1136768707299</v>
      </c>
      <c r="AY31" s="56">
        <f>AY11*Annual!$N50/100</f>
        <v>1220.2364447750174</v>
      </c>
      <c r="AZ31" s="56">
        <f>AZ11*Annual!$N50/100</f>
        <v>1347.0969695033552</v>
      </c>
      <c r="BA31" s="56">
        <f>BA11*Annual!$N50/100</f>
        <v>967.72031210680598</v>
      </c>
      <c r="BB31" s="56">
        <f>BB11*Annual!$O50/100</f>
        <v>1084.3993138120809</v>
      </c>
      <c r="BC31" s="56">
        <f>BC11*Annual!$O50/100</f>
        <v>1289.2028127475705</v>
      </c>
      <c r="BD31" s="56">
        <f>BD11*Annual!$O50/100</f>
        <v>1450.783682961913</v>
      </c>
      <c r="BE31" s="56">
        <f>BE11*Annual!$O50/100</f>
        <v>977.54117762561646</v>
      </c>
      <c r="BF31" s="56">
        <f>BF11*Annual!P50/100</f>
        <v>1489.803302711427</v>
      </c>
      <c r="BG31" s="56">
        <f>BG11*Annual!P50/100</f>
        <v>1805.7073905664906</v>
      </c>
      <c r="BH31" s="56">
        <f>BH11*Annual!P50/100</f>
        <v>2144.1967331800493</v>
      </c>
      <c r="BI31" s="56">
        <f>BI11*Annual!P50/100</f>
        <v>1431.4442825807525</v>
      </c>
      <c r="BJ31" s="56">
        <f>BJ11*Annual!Q50/100</f>
        <v>1559.0571908469608</v>
      </c>
      <c r="BK31" s="56">
        <f>BK11*Annual!Q50/100</f>
        <v>1872.9823948444473</v>
      </c>
      <c r="BL31" s="56">
        <f>BL11*Annual!Q50/100</f>
        <v>2106.8061979020708</v>
      </c>
      <c r="BM31" s="56">
        <f>BM11*Annual!Q50/100</f>
        <v>1392.1510174205719</v>
      </c>
      <c r="BN31" s="56">
        <f>BN11*Annual!$T50/100</f>
        <v>1670.259795641108</v>
      </c>
      <c r="BO31" s="56">
        <f>BO11*Annual!$T50/100</f>
        <v>2225.1365176197246</v>
      </c>
      <c r="BP31" s="56">
        <f>BP11*Annual!$T50/100</f>
        <v>2469.1403546365455</v>
      </c>
      <c r="BQ31" s="56">
        <f>BQ11*Annual!$T50/100</f>
        <v>1618.2923838599577</v>
      </c>
      <c r="BR31" s="56">
        <f>BR11*Annual!$T50/100</f>
        <v>2001.0698494387864</v>
      </c>
      <c r="BS31" s="56">
        <f>BS11*Annual!$T50/100</f>
        <v>2617.2637842112199</v>
      </c>
      <c r="BT31" s="56">
        <f>BT11*Annual!$T50/100</f>
        <v>2868.0227546074616</v>
      </c>
      <c r="BU31" s="56">
        <f>BU11*Annual!$T50/100</f>
        <v>1922.3105779023242</v>
      </c>
      <c r="BV31" s="56">
        <f>BV11*Annual!$T50/100</f>
        <v>2181.3095994403029</v>
      </c>
      <c r="BW31" s="56">
        <f>BW11*Annual!$T50/100</f>
        <v>2864.4680794391543</v>
      </c>
      <c r="BX31" s="56">
        <f>BX11*Annual!$T50/100</f>
        <v>3131.1089948271042</v>
      </c>
      <c r="BY31" s="56">
        <f>BY11*Annual!$T50/100</f>
        <v>2084.6991575082061</v>
      </c>
      <c r="BZ31" s="56">
        <f>BZ11*Annual!$U50/100</f>
        <v>2352.3611828223743</v>
      </c>
    </row>
    <row r="32" spans="1:79">
      <c r="A32" s="57" t="s">
        <v>6</v>
      </c>
      <c r="B32" s="58">
        <f>B12*Annual!$B51/100</f>
        <v>239.49333477455886</v>
      </c>
      <c r="C32" s="184">
        <f>C12*Annual!$B51/100</f>
        <v>247.08235191955839</v>
      </c>
      <c r="D32" s="184">
        <f>D12*Annual!$B51/100</f>
        <v>214.04501492584168</v>
      </c>
      <c r="E32" s="184">
        <f>E12*Annual!$B51/100</f>
        <v>176.11912325446988</v>
      </c>
      <c r="F32" s="184">
        <f>F12*Annual!$C51/100</f>
        <v>307.3367598184368</v>
      </c>
      <c r="G32" s="184">
        <f>G12*Annual!$C51/100</f>
        <v>308.44368067076635</v>
      </c>
      <c r="H32" s="184">
        <f>H12*Annual!$C51/100</f>
        <v>247.34455287202687</v>
      </c>
      <c r="I32" s="184">
        <f>I12*Annual!$C51/100</f>
        <v>216.07354584209145</v>
      </c>
      <c r="J32" s="184">
        <f>J12*Annual!$D51/100</f>
        <v>365.89593888087171</v>
      </c>
      <c r="K32" s="184">
        <f>K12*Annual!$D51/100</f>
        <v>357.7584232885481</v>
      </c>
      <c r="L32" s="184">
        <f>L12*Annual!$D51/100</f>
        <v>330.49559478370395</v>
      </c>
      <c r="M32" s="184">
        <f>M12*Annual!$D51/100</f>
        <v>284.32751831798004</v>
      </c>
      <c r="N32" s="184">
        <f>N12*Annual!$E51/100</f>
        <v>354.76115236892394</v>
      </c>
      <c r="O32" s="184">
        <f>O12*Annual!$E51/100</f>
        <v>341.74733081304947</v>
      </c>
      <c r="P32" s="184">
        <f>P12*Annual!$E51/100</f>
        <v>312.08912193247289</v>
      </c>
      <c r="Q32" s="184">
        <f>Q12*Annual!$E51/100</f>
        <v>253.801810624963</v>
      </c>
      <c r="R32" s="184">
        <f>R12*Annual!$F51/100</f>
        <v>349.82568067302049</v>
      </c>
      <c r="S32" s="184">
        <f>S12*Annual!$F51/100</f>
        <v>335.74103559535934</v>
      </c>
      <c r="T32" s="184">
        <f>T12*Annual!$F51/100</f>
        <v>304.74675507730308</v>
      </c>
      <c r="U32" s="184">
        <f>U12*Annual!$F51/100</f>
        <v>245.58382419338508</v>
      </c>
      <c r="V32" s="184">
        <f>V12*Annual!$G51/100</f>
        <v>363.17418980541692</v>
      </c>
      <c r="W32" s="59">
        <f>W12*Annual!$G51/100</f>
        <v>352.21901419525273</v>
      </c>
      <c r="X32" s="59">
        <f>X12*Annual!$G51/100</f>
        <v>324.02947695446437</v>
      </c>
      <c r="Y32" s="59">
        <f>Y12*Annual!$G51/100</f>
        <v>269.35053343459617</v>
      </c>
      <c r="Z32" s="59">
        <f>Z12*Annual!H51/100</f>
        <v>510.58576581742716</v>
      </c>
      <c r="AA32" s="59">
        <f>AA12*Annual!H51/100</f>
        <v>512.5534034152729</v>
      </c>
      <c r="AB32" s="59">
        <f>AB12*Annual!H51/100</f>
        <v>466.46728015091946</v>
      </c>
      <c r="AC32" s="59">
        <f>AC12*Annual!H51/100</f>
        <v>392.95390182110299</v>
      </c>
      <c r="AD32" s="59">
        <f>AD12*Annual!$I51/100</f>
        <v>419.67100231619355</v>
      </c>
      <c r="AE32" s="59">
        <f>AE12*Annual!$I51/100</f>
        <v>402.2485887320438</v>
      </c>
      <c r="AF32" s="59">
        <f>AF12*Annual!$I51/100</f>
        <v>390.39389983720071</v>
      </c>
      <c r="AG32" s="59">
        <f>AG12*Annual!$I51/100</f>
        <v>346.40617201270106</v>
      </c>
      <c r="AH32" s="59">
        <f>AH12*Annual!$J51/100</f>
        <v>463.28250268074044</v>
      </c>
      <c r="AI32" s="59">
        <f>AI12*Annual!$J51/100</f>
        <v>438.45258198471413</v>
      </c>
      <c r="AJ32" s="59">
        <f>AJ12*Annual!$J51/100</f>
        <v>412.90697533921411</v>
      </c>
      <c r="AK32" s="59">
        <f>AK12*Annual!$J51/100</f>
        <v>344.40560588958857</v>
      </c>
      <c r="AL32" s="59">
        <f>AL12*Annual!$K51/100</f>
        <v>574.13419428145653</v>
      </c>
      <c r="AM32" s="59">
        <f>AM12*Annual!$K51/100</f>
        <v>569.15560196704666</v>
      </c>
      <c r="AN32" s="59">
        <f>AN12*Annual!$K51/100</f>
        <v>561.24110447899216</v>
      </c>
      <c r="AO32" s="59">
        <f>AO12*Annual!$K51/100</f>
        <v>491.68724126297246</v>
      </c>
      <c r="AP32" s="59">
        <f>AP12*Annual!$L51/100</f>
        <v>772.69586867120097</v>
      </c>
      <c r="AQ32" s="59">
        <f>AQ12*Annual!$L51/100</f>
        <v>713.87714606416603</v>
      </c>
      <c r="AR32" s="59">
        <f>AR12*Annual!$L51/100</f>
        <v>741.80823939612515</v>
      </c>
      <c r="AS32" s="59">
        <f>AS12*Annual!$L51/100</f>
        <v>609.72982465085067</v>
      </c>
      <c r="AT32" s="59">
        <f>AT12*Annual!$M51/100</f>
        <v>914.84175154212119</v>
      </c>
      <c r="AU32" s="59">
        <f>AU12*Annual!$M51/100</f>
        <v>880.5357286761091</v>
      </c>
      <c r="AV32" s="59">
        <f>AV12*Annual!$M51/100</f>
        <v>930.61962703745996</v>
      </c>
      <c r="AW32" s="59">
        <f>AW12*Annual!$M51/100</f>
        <v>787.75024067140987</v>
      </c>
      <c r="AX32" s="59">
        <f>AX12*Annual!$N51/100</f>
        <v>1092.2919513545232</v>
      </c>
      <c r="AY32" s="59">
        <f>AY12*Annual!$N51/100</f>
        <v>982.11077053851739</v>
      </c>
      <c r="AZ32" s="59">
        <f>AZ12*Annual!$N51/100</f>
        <v>1014.7821701805065</v>
      </c>
      <c r="BA32" s="59">
        <f>BA12*Annual!$N51/100</f>
        <v>810.57044004883733</v>
      </c>
      <c r="BB32" s="59">
        <f>BB12*Annual!$O51/100</f>
        <v>1333.5985219043462</v>
      </c>
      <c r="BC32" s="59">
        <f>BC12*Annual!$O51/100</f>
        <v>1288.2184274461124</v>
      </c>
      <c r="BD32" s="59">
        <f>BD12*Annual!$O51/100</f>
        <v>1542.3469564122208</v>
      </c>
      <c r="BE32" s="59">
        <f>BE12*Annual!$O51/100</f>
        <v>1221.0847004063128</v>
      </c>
      <c r="BF32" s="184">
        <f>BF12*Annual!P51/100</f>
        <v>1930.437873368227</v>
      </c>
      <c r="BG32" s="59">
        <f>BG12*Annual!P51/100</f>
        <v>1817.8914431576725</v>
      </c>
      <c r="BH32" s="59">
        <f>BH12*Annual!P51/100</f>
        <v>1790.3672841689197</v>
      </c>
      <c r="BI32" s="56">
        <f>BI12*Annual!P51/100</f>
        <v>1269.2845175712757</v>
      </c>
      <c r="BJ32" s="56">
        <f>BJ12*Annual!Q51/100</f>
        <v>2086.6762707431976</v>
      </c>
      <c r="BK32" s="56">
        <f>BK12*Annual!Q51/100</f>
        <v>1930.9971900301105</v>
      </c>
      <c r="BL32" s="56">
        <f>BL12*Annual!Q51/100</f>
        <v>1895.6753363838743</v>
      </c>
      <c r="BM32" s="56">
        <f>BM12*Annual!Q51/100</f>
        <v>1353.5431184221213</v>
      </c>
      <c r="BN32" s="184">
        <f>BN12*Annual!$T51/100</f>
        <v>2146.9198834409181</v>
      </c>
      <c r="BO32" s="184">
        <f>BO12*Annual!$T51/100</f>
        <v>2048.785691873381</v>
      </c>
      <c r="BP32" s="184">
        <f>BP12*Annual!$T51/100</f>
        <v>2013.0349528695067</v>
      </c>
      <c r="BQ32" s="184">
        <f>BQ12*Annual!$T51/100</f>
        <v>1555.8352276746764</v>
      </c>
      <c r="BR32" s="184">
        <f>BR12*Annual!$T51/100</f>
        <v>2358.5417518253548</v>
      </c>
      <c r="BS32" s="184">
        <f>BS12*Annual!$T51/100</f>
        <v>2124.7019100486796</v>
      </c>
      <c r="BT32" s="184">
        <f>BT12*Annual!$T51/100</f>
        <v>2097.8672149125991</v>
      </c>
      <c r="BU32" s="184">
        <f>BU12*Annual!$T51/100</f>
        <v>1590.1720956444997</v>
      </c>
      <c r="BV32" s="184">
        <f>BV12*Annual!$T51/100</f>
        <v>2426.8086391613251</v>
      </c>
      <c r="BW32" s="184">
        <f>BW12*Annual!$T51/100</f>
        <v>2282.5360846662697</v>
      </c>
      <c r="BX32" s="184">
        <f>BX12*Annual!$T51/100</f>
        <v>2353.5181814778371</v>
      </c>
      <c r="BY32" s="184">
        <f>BY12*Annual!$T51/100</f>
        <v>1790.4224012836362</v>
      </c>
      <c r="BZ32" s="56">
        <f>BZ12*Annual!$U51/100</f>
        <v>2749.6204914212572</v>
      </c>
    </row>
    <row r="33" spans="1:84">
      <c r="A33" s="53" t="s">
        <v>7</v>
      </c>
      <c r="B33" s="38">
        <f t="shared" ref="B33" si="67">SUM(B34:B38)</f>
        <v>4961.7082574219185</v>
      </c>
      <c r="C33" s="39">
        <f t="shared" ref="C33:F33" si="68">SUM(C34:C38)</f>
        <v>5018.4553354392147</v>
      </c>
      <c r="D33" s="39">
        <f t="shared" si="68"/>
        <v>5418.7411692654459</v>
      </c>
      <c r="E33" s="39">
        <f t="shared" si="68"/>
        <v>5728.9542263499779</v>
      </c>
      <c r="F33" s="39">
        <f t="shared" si="68"/>
        <v>5784.339934320119</v>
      </c>
      <c r="G33" s="39">
        <f t="shared" ref="G33:J33" si="69">SUM(G34:G38)</f>
        <v>5772.8244830347303</v>
      </c>
      <c r="H33" s="39">
        <f t="shared" si="69"/>
        <v>6171.0735903496789</v>
      </c>
      <c r="I33" s="39">
        <f t="shared" si="69"/>
        <v>6485.8221976710101</v>
      </c>
      <c r="J33" s="39">
        <f t="shared" si="69"/>
        <v>6392.7076667149413</v>
      </c>
      <c r="K33" s="39">
        <f t="shared" ref="K33:N33" si="70">SUM(K34:K38)</f>
        <v>6619.8776318210685</v>
      </c>
      <c r="L33" s="39">
        <f t="shared" si="70"/>
        <v>7043.6620821930564</v>
      </c>
      <c r="M33" s="39">
        <f t="shared" si="70"/>
        <v>7173.5198699351331</v>
      </c>
      <c r="N33" s="39">
        <f t="shared" si="70"/>
        <v>6987.0026201945739</v>
      </c>
      <c r="O33" s="39">
        <f t="shared" ref="O33:R33" si="71">SUM(O34:O38)</f>
        <v>7347.4833153650161</v>
      </c>
      <c r="P33" s="39">
        <f t="shared" si="71"/>
        <v>7464.9374644118452</v>
      </c>
      <c r="Q33" s="39">
        <f t="shared" si="71"/>
        <v>7665.5853683324949</v>
      </c>
      <c r="R33" s="39">
        <f t="shared" si="71"/>
        <v>7765.6078027537988</v>
      </c>
      <c r="S33" s="39">
        <f t="shared" ref="S33:V33" si="72">SUM(S34:S38)</f>
        <v>7919.1813668313725</v>
      </c>
      <c r="T33" s="39">
        <f t="shared" si="72"/>
        <v>8607.737006206833</v>
      </c>
      <c r="U33" s="39">
        <f t="shared" si="72"/>
        <v>9177.1039221652372</v>
      </c>
      <c r="V33" s="39">
        <f t="shared" si="72"/>
        <v>8891.744096122924</v>
      </c>
      <c r="W33" s="39">
        <f t="shared" ref="W33:BH33" si="73">SUM(W34:W38)</f>
        <v>9231.7093410946218</v>
      </c>
      <c r="X33" s="39">
        <f t="shared" si="73"/>
        <v>10129.829919064436</v>
      </c>
      <c r="Y33" s="39">
        <f t="shared" si="73"/>
        <v>10673.720732798136</v>
      </c>
      <c r="Z33" s="39">
        <f t="shared" si="73"/>
        <v>10395.875607315542</v>
      </c>
      <c r="AA33" s="39">
        <f t="shared" si="73"/>
        <v>10536.493662680108</v>
      </c>
      <c r="AB33" s="39">
        <f t="shared" si="73"/>
        <v>10938.593381699837</v>
      </c>
      <c r="AC33" s="39">
        <f t="shared" si="73"/>
        <v>11804.294274707585</v>
      </c>
      <c r="AD33" s="39">
        <f t="shared" si="73"/>
        <v>11860.678838508513</v>
      </c>
      <c r="AE33" s="39">
        <f t="shared" si="73"/>
        <v>12039.587538674543</v>
      </c>
      <c r="AF33" s="39">
        <f t="shared" si="73"/>
        <v>12749.005379407325</v>
      </c>
      <c r="AG33" s="39">
        <f t="shared" si="73"/>
        <v>14084.263854809538</v>
      </c>
      <c r="AH33" s="39">
        <f t="shared" si="73"/>
        <v>13813.107078015048</v>
      </c>
      <c r="AI33" s="39">
        <f t="shared" si="73"/>
        <v>13769.820112669477</v>
      </c>
      <c r="AJ33" s="39">
        <f t="shared" si="73"/>
        <v>14041.243083474925</v>
      </c>
      <c r="AK33" s="39">
        <f t="shared" si="73"/>
        <v>14886.16577099956</v>
      </c>
      <c r="AL33" s="39">
        <f t="shared" si="73"/>
        <v>15223.888404155052</v>
      </c>
      <c r="AM33" s="39">
        <f t="shared" si="73"/>
        <v>14950.029954171816</v>
      </c>
      <c r="AN33" s="39">
        <f t="shared" si="73"/>
        <v>15953.212008773949</v>
      </c>
      <c r="AO33" s="39">
        <f t="shared" si="73"/>
        <v>16470.207147844179</v>
      </c>
      <c r="AP33" s="39">
        <f t="shared" si="73"/>
        <v>17243.29537295342</v>
      </c>
      <c r="AQ33" s="39">
        <f t="shared" si="73"/>
        <v>17119.14755103772</v>
      </c>
      <c r="AR33" s="39">
        <f t="shared" si="73"/>
        <v>17900.642641750423</v>
      </c>
      <c r="AS33" s="39">
        <f t="shared" si="73"/>
        <v>18820.894134959599</v>
      </c>
      <c r="AT33" s="39">
        <f t="shared" si="73"/>
        <v>18712.752682517978</v>
      </c>
      <c r="AU33" s="39">
        <f t="shared" si="73"/>
        <v>19070.291342267428</v>
      </c>
      <c r="AV33" s="39">
        <f t="shared" si="73"/>
        <v>20567.423243255646</v>
      </c>
      <c r="AW33" s="39">
        <f t="shared" si="73"/>
        <v>21396.564121972227</v>
      </c>
      <c r="AX33" s="39">
        <f t="shared" si="73"/>
        <v>21695.475019126661</v>
      </c>
      <c r="AY33" s="39">
        <f t="shared" si="73"/>
        <v>21826.333944885646</v>
      </c>
      <c r="AZ33" s="39">
        <f t="shared" si="73"/>
        <v>23420.162129477882</v>
      </c>
      <c r="BA33" s="39">
        <f t="shared" si="73"/>
        <v>24416.755653865974</v>
      </c>
      <c r="BB33" s="39">
        <f t="shared" si="73"/>
        <v>24625.75366062532</v>
      </c>
      <c r="BC33" s="39">
        <f t="shared" si="73"/>
        <v>25267.185888081382</v>
      </c>
      <c r="BD33" s="39">
        <f t="shared" si="73"/>
        <v>25779.906458676822</v>
      </c>
      <c r="BE33" s="39">
        <f t="shared" si="73"/>
        <v>27364.393845163304</v>
      </c>
      <c r="BF33" s="39">
        <f t="shared" si="73"/>
        <v>27414.480273916626</v>
      </c>
      <c r="BG33" s="39">
        <f t="shared" si="73"/>
        <v>27838.673735686298</v>
      </c>
      <c r="BH33" s="39">
        <f t="shared" si="73"/>
        <v>27975.684952264131</v>
      </c>
      <c r="BI33" s="166">
        <f t="shared" ref="BI33:BN33" si="74">SUM(BI34:BI38)</f>
        <v>29599.184474200087</v>
      </c>
      <c r="BJ33" s="166">
        <f t="shared" si="74"/>
        <v>30283.831279317354</v>
      </c>
      <c r="BK33" s="166">
        <f t="shared" si="74"/>
        <v>31996.576876440653</v>
      </c>
      <c r="BL33" s="166">
        <f t="shared" si="74"/>
        <v>31712.156215221381</v>
      </c>
      <c r="BM33" s="166">
        <f t="shared" si="74"/>
        <v>34770.861700199894</v>
      </c>
      <c r="BN33" s="166">
        <f t="shared" si="74"/>
        <v>32834.234812540424</v>
      </c>
      <c r="BO33" s="166">
        <f t="shared" ref="BO33:BR33" si="75">SUM(BO34:BO38)</f>
        <v>34509.435922726509</v>
      </c>
      <c r="BP33" s="166">
        <f t="shared" si="75"/>
        <v>34869.6827938473</v>
      </c>
      <c r="BQ33" s="166">
        <f t="shared" si="75"/>
        <v>37879.860597702405</v>
      </c>
      <c r="BR33" s="166">
        <f t="shared" si="75"/>
        <v>36210.340463721623</v>
      </c>
      <c r="BS33" s="166">
        <f t="shared" ref="BS33" si="76">SUM(BS34:BS38)</f>
        <v>37739.037745536138</v>
      </c>
      <c r="BT33" s="166">
        <f t="shared" ref="BT33:BY33" si="77">SUM(BT34:BT38)</f>
        <v>38121.100577210593</v>
      </c>
      <c r="BU33" s="166">
        <f t="shared" si="77"/>
        <v>41174.58732538444</v>
      </c>
      <c r="BV33" s="166">
        <f t="shared" si="77"/>
        <v>39935.62316031591</v>
      </c>
      <c r="BW33" s="166">
        <f t="shared" ref="BW33:BY33" si="78">SUM(BW34:BW38)</f>
        <v>41327.028158446912</v>
      </c>
      <c r="BX33" s="166">
        <f t="shared" si="78"/>
        <v>41709.828634362952</v>
      </c>
      <c r="BY33" s="166">
        <f t="shared" si="78"/>
        <v>43889.909001887703</v>
      </c>
      <c r="BZ33" s="166">
        <f t="shared" ref="BZ33" si="79">SUM(BZ34:BZ38)</f>
        <v>43426.026268391041</v>
      </c>
    </row>
    <row r="34" spans="1:84">
      <c r="A34" s="60" t="s">
        <v>8</v>
      </c>
      <c r="B34" s="55">
        <f>B14*Annual!$B53/100</f>
        <v>1381.0166081105667</v>
      </c>
      <c r="C34" s="56">
        <f>C14*Annual!$B53/100</f>
        <v>1342.8515540524959</v>
      </c>
      <c r="D34" s="56">
        <f>D14*Annual!$B53/100</f>
        <v>1467.6851718802834</v>
      </c>
      <c r="E34" s="56">
        <f>E14*Annual!$B53/100</f>
        <v>1717.2388560674945</v>
      </c>
      <c r="F34" s="56">
        <f>F14*Annual!$C53/100</f>
        <v>1520.2358622152817</v>
      </c>
      <c r="G34" s="56">
        <f>G14*Annual!$C53/100</f>
        <v>1498.7746421837771</v>
      </c>
      <c r="H34" s="56">
        <f>H14*Annual!$C53/100</f>
        <v>1615.3334743343139</v>
      </c>
      <c r="I34" s="56">
        <f>I14*Annual!$C53/100</f>
        <v>1930.7740626942295</v>
      </c>
      <c r="J34" s="56">
        <f>J14*Annual!$D53/100</f>
        <v>1640.8332133198826</v>
      </c>
      <c r="K34" s="56">
        <f>K14*Annual!$D53/100</f>
        <v>1668.2255668495241</v>
      </c>
      <c r="L34" s="56">
        <f>L14*Annual!$D53/100</f>
        <v>1742.3931673420611</v>
      </c>
      <c r="M34" s="56">
        <f>M14*Annual!$D53/100</f>
        <v>1953.0419678770213</v>
      </c>
      <c r="N34" s="56">
        <f>N14*Annual!$E53/100</f>
        <v>1693.4100162849627</v>
      </c>
      <c r="O34" s="56">
        <f>O14*Annual!$E53/100</f>
        <v>1817.0430775362172</v>
      </c>
      <c r="P34" s="56">
        <f>P14*Annual!$E53/100</f>
        <v>1779.2352897729302</v>
      </c>
      <c r="Q34" s="56">
        <f>Q14*Annual!$E53/100</f>
        <v>1869.8463591803013</v>
      </c>
      <c r="R34" s="56">
        <f>R14*Annual!$F53/100</f>
        <v>1742.9179110251398</v>
      </c>
      <c r="S34" s="56">
        <f>S14*Annual!$F53/100</f>
        <v>1740.6779220955473</v>
      </c>
      <c r="T34" s="56">
        <f>T14*Annual!$F53/100</f>
        <v>1927.8202596175472</v>
      </c>
      <c r="U34" s="56">
        <f>U14*Annual!$F53/100</f>
        <v>2330.5416735549584</v>
      </c>
      <c r="V34" s="56">
        <f>V14*Annual!$G53/100</f>
        <v>2194.1891099269315</v>
      </c>
      <c r="W34" s="56">
        <f>W14*Annual!$G53/100</f>
        <v>2220.556030458667</v>
      </c>
      <c r="X34" s="56">
        <f>X14*Annual!$G53/100</f>
        <v>2481.4334441903102</v>
      </c>
      <c r="Y34" s="56">
        <f>Y14*Annual!$G53/100</f>
        <v>2837.2874485914722</v>
      </c>
      <c r="Z34" s="56">
        <f>Z14*Annual!H53/100</f>
        <v>2724.0009253426847</v>
      </c>
      <c r="AA34" s="56">
        <f>AA14*Annual!H53/100</f>
        <v>2683.2709696166239</v>
      </c>
      <c r="AB34" s="56">
        <f>AB14*Annual!H53/100</f>
        <v>2812.9756819318659</v>
      </c>
      <c r="AC34" s="56">
        <f>AC14*Annual!H53/100</f>
        <v>3287.4796661404703</v>
      </c>
      <c r="AD34" s="56">
        <f>AD14*Annual!$I53/100</f>
        <v>2937.5185935274658</v>
      </c>
      <c r="AE34" s="56">
        <f>AE14*Annual!$I53/100</f>
        <v>2977.2967888495036</v>
      </c>
      <c r="AF34" s="56">
        <f>AF14*Annual!$I53/100</f>
        <v>3165.4004582537182</v>
      </c>
      <c r="AG34" s="56">
        <f>AG14*Annual!$I53/100</f>
        <v>3769.2199791082512</v>
      </c>
      <c r="AH34" s="56">
        <f>AH14*Annual!$J53/100</f>
        <v>3410.5144975049129</v>
      </c>
      <c r="AI34" s="56">
        <f>AI14*Annual!$J53/100</f>
        <v>3329.4866966203381</v>
      </c>
      <c r="AJ34" s="56">
        <f>AJ14*Annual!$J53/100</f>
        <v>3556.7722261456247</v>
      </c>
      <c r="AK34" s="56">
        <f>AK14*Annual!$J53/100</f>
        <v>4083.8436319834886</v>
      </c>
      <c r="AL34" s="56">
        <f>AL14*Annual!$K53/100</f>
        <v>3737.8749932071923</v>
      </c>
      <c r="AM34" s="56">
        <f>AM14*Annual!$K53/100</f>
        <v>3585.6155856302807</v>
      </c>
      <c r="AN34" s="56">
        <f>AN14*Annual!$K53/100</f>
        <v>4080.4586602552431</v>
      </c>
      <c r="AO34" s="56">
        <f>AO14*Annual!$K53/100</f>
        <v>4510.9653378839803</v>
      </c>
      <c r="AP34" s="56">
        <f>AP14*Annual!$L53/100</f>
        <v>4138.9699425708823</v>
      </c>
      <c r="AQ34" s="56">
        <f>AQ14*Annual!$L53/100</f>
        <v>4046.688608557909</v>
      </c>
      <c r="AR34" s="56">
        <f>AR14*Annual!$L53/100</f>
        <v>4400.2647088420481</v>
      </c>
      <c r="AS34" s="56">
        <f>AS14*Annual!$L53/100</f>
        <v>5018.9890816528405</v>
      </c>
      <c r="AT34" s="56">
        <f>AT14*Annual!$M53/100</f>
        <v>4580.4137120450023</v>
      </c>
      <c r="AU34" s="56">
        <f>AU14*Annual!$M53/100</f>
        <v>4482.655676672648</v>
      </c>
      <c r="AV34" s="56">
        <f>AV14*Annual!$M53/100</f>
        <v>4911.1956754837474</v>
      </c>
      <c r="AW34" s="56">
        <f>AW14*Annual!$M53/100</f>
        <v>5547.7600214404947</v>
      </c>
      <c r="AX34" s="56">
        <f>AX14*Annual!$N53/100</f>
        <v>5240.0676600785773</v>
      </c>
      <c r="AY34" s="56">
        <f>AY14*Annual!$N53/100</f>
        <v>5131.4792410940863</v>
      </c>
      <c r="AZ34" s="56">
        <f>AZ14*Annual!$N53/100</f>
        <v>5533.7720204066345</v>
      </c>
      <c r="BA34" s="56">
        <f>BA14*Annual!$N53/100</f>
        <v>6255.6357008490595</v>
      </c>
      <c r="BB34" s="56">
        <f>BB14*Annual!$O53/100</f>
        <v>6085.3017724444271</v>
      </c>
      <c r="BC34" s="56">
        <f>BC14*Annual!$O53/100</f>
        <v>6056.1094350489802</v>
      </c>
      <c r="BD34" s="56">
        <f>BD14*Annual!$O53/100</f>
        <v>6376.2936101217583</v>
      </c>
      <c r="BE34" s="56">
        <f>BE14*Annual!$O53/100</f>
        <v>7148.7745808590307</v>
      </c>
      <c r="BF34" s="56">
        <f>BF14*Annual!P53/100</f>
        <v>6996.3300216914431</v>
      </c>
      <c r="BG34" s="56">
        <f>BG14*Annual!P53/100</f>
        <v>6924.903419596988</v>
      </c>
      <c r="BH34" s="56">
        <f>BH14*Annual!P53/100</f>
        <v>6984.2403374877476</v>
      </c>
      <c r="BI34" s="56">
        <f>BI14*Annual!P53/100</f>
        <v>8039.7957626840007</v>
      </c>
      <c r="BJ34" s="56">
        <f>BJ14*Annual!Q53/100</f>
        <v>8470.3394054638684</v>
      </c>
      <c r="BK34" s="56">
        <f>BK14*Annual!Q53/100</f>
        <v>9120.1071974707811</v>
      </c>
      <c r="BL34" s="56">
        <f>BL14*Annual!Q53/100</f>
        <v>8788.8937465406962</v>
      </c>
      <c r="BM34" s="56">
        <f>BM14*Annual!Q53/100</f>
        <v>10687.880972646766</v>
      </c>
      <c r="BN34" s="56">
        <f>BN14*Annual!$R53/100</f>
        <v>9418.7382910116121</v>
      </c>
      <c r="BO34" s="56">
        <f>BO14*Annual!$R53/100</f>
        <v>10067.870968752872</v>
      </c>
      <c r="BP34" s="56">
        <f>BP14*Annual!$R53/100</f>
        <v>10023.895437074891</v>
      </c>
      <c r="BQ34" s="56">
        <f>BQ14*Annual!$R53/100</f>
        <v>12174.677658882272</v>
      </c>
      <c r="BR34" s="56">
        <f>BR14*Annual!$T53/100</f>
        <v>10919.829157678385</v>
      </c>
      <c r="BS34" s="56">
        <f>BS14*Annual!$T53/100</f>
        <v>11607.065757328708</v>
      </c>
      <c r="BT34" s="56">
        <f>BT14*Annual!$T53/100</f>
        <v>11553.283685099857</v>
      </c>
      <c r="BU34" s="56">
        <f>BU14*Annual!$T53/100</f>
        <v>13906.187599623707</v>
      </c>
      <c r="BV34" s="56">
        <f>BV14*Annual!$T53/100</f>
        <v>12462.780455308302</v>
      </c>
      <c r="BW34" s="56">
        <f>BW14*Annual!$T53/100</f>
        <v>13020.244019806147</v>
      </c>
      <c r="BX34" s="56">
        <f>BX14*Annual!$T53/100</f>
        <v>13170.889508358559</v>
      </c>
      <c r="BY34" s="56">
        <f>BY14*Annual!$T53/100</f>
        <v>15325.700222779857</v>
      </c>
      <c r="BZ34" s="56">
        <f>BZ14*Annual!$U53/100</f>
        <v>13850.815658397891</v>
      </c>
    </row>
    <row r="35" spans="1:84">
      <c r="A35" s="60" t="s">
        <v>9</v>
      </c>
      <c r="B35" s="55">
        <f>B15*Annual!$B54/100</f>
        <v>1151.1062298718771</v>
      </c>
      <c r="C35" s="56">
        <f>C15*Annual!$B54/100</f>
        <v>1199.1019962471366</v>
      </c>
      <c r="D35" s="56">
        <f>D15*Annual!$B54/100</f>
        <v>1385.2300442287069</v>
      </c>
      <c r="E35" s="56">
        <f>E15*Annual!$B54/100</f>
        <v>1451.5224491158554</v>
      </c>
      <c r="F35" s="56">
        <f>F15*Annual!$C54/100</f>
        <v>1454.4189500175535</v>
      </c>
      <c r="G35" s="56">
        <f>G15*Annual!$C54/100</f>
        <v>1405.7945587485124</v>
      </c>
      <c r="H35" s="56">
        <f>H15*Annual!$C54/100</f>
        <v>1586.555435066467</v>
      </c>
      <c r="I35" s="56">
        <f>I15*Annual!$C54/100</f>
        <v>1630.6972796031196</v>
      </c>
      <c r="J35" s="56">
        <f>J15*Annual!$D54/100</f>
        <v>1560.014146643359</v>
      </c>
      <c r="K35" s="56">
        <f>K15*Annual!$D54/100</f>
        <v>1637.3944923926001</v>
      </c>
      <c r="L35" s="56">
        <f>L15*Annual!$D54/100</f>
        <v>1832.4803746869666</v>
      </c>
      <c r="M35" s="56">
        <f>M15*Annual!$D54/100</f>
        <v>1797.9570781801654</v>
      </c>
      <c r="N35" s="56">
        <f>N15*Annual!$E54/100</f>
        <v>1698.3199577290673</v>
      </c>
      <c r="O35" s="56">
        <f>O15*Annual!$E54/100</f>
        <v>1826.3116146452594</v>
      </c>
      <c r="P35" s="56">
        <f>P15*Annual!$E54/100</f>
        <v>1980.5928470848294</v>
      </c>
      <c r="Q35" s="56">
        <f>Q15*Annual!$E54/100</f>
        <v>2050.3193124466643</v>
      </c>
      <c r="R35" s="56">
        <f>R15*Annual!$F54/100</f>
        <v>1907.7885443197968</v>
      </c>
      <c r="S35" s="56">
        <f>S15*Annual!$F54/100</f>
        <v>2048.6997552555204</v>
      </c>
      <c r="T35" s="56">
        <f>T15*Annual!$F54/100</f>
        <v>2244.4829330665257</v>
      </c>
      <c r="U35" s="56">
        <f>U15*Annual!$F54/100</f>
        <v>2354.5122010448408</v>
      </c>
      <c r="V35" s="56">
        <f>V15*Annual!$G54/100</f>
        <v>2229.1684985627958</v>
      </c>
      <c r="W35" s="56">
        <f>W15*Annual!$G54/100</f>
        <v>2432.2085258556008</v>
      </c>
      <c r="X35" s="56">
        <f>X15*Annual!$G54/100</f>
        <v>2690.3720543420209</v>
      </c>
      <c r="Y35" s="56">
        <f>Y15*Annual!$G54/100</f>
        <v>2841.3953452834335</v>
      </c>
      <c r="Z35" s="56">
        <f>Z15*Annual!H54/100</f>
        <v>2596.3083087642899</v>
      </c>
      <c r="AA35" s="56">
        <f>AA15*Annual!H54/100</f>
        <v>2739.544111343248</v>
      </c>
      <c r="AB35" s="56">
        <f>AB15*Annual!H54/100</f>
        <v>2857.6817710667533</v>
      </c>
      <c r="AC35" s="56">
        <f>AC15*Annual!H54/100</f>
        <v>3128.6609578151651</v>
      </c>
      <c r="AD35" s="56">
        <f>AD15*Annual!$I54/100</f>
        <v>3125.8916296174652</v>
      </c>
      <c r="AE35" s="56">
        <f>AE15*Annual!$I54/100</f>
        <v>3218.8291900729701</v>
      </c>
      <c r="AF35" s="56">
        <f>AF15*Annual!$I54/100</f>
        <v>3397.7110740421576</v>
      </c>
      <c r="AG35" s="56">
        <f>AG15*Annual!$I54/100</f>
        <v>3760.6131654652258</v>
      </c>
      <c r="AH35" s="56">
        <f>AH15*Annual!$J54/100</f>
        <v>3569.5676228980401</v>
      </c>
      <c r="AI35" s="56">
        <f>AI15*Annual!$J54/100</f>
        <v>3634.7749994783367</v>
      </c>
      <c r="AJ35" s="56">
        <f>AJ15*Annual!$J54/100</f>
        <v>3819.2861354466627</v>
      </c>
      <c r="AK35" s="56">
        <f>AK15*Annual!$J54/100</f>
        <v>4175.2454822723266</v>
      </c>
      <c r="AL35" s="56">
        <f>AL15*Annual!$K54/100</f>
        <v>4059.828366491527</v>
      </c>
      <c r="AM35" s="56">
        <f>AM15*Annual!$K54/100</f>
        <v>4151.0623851794917</v>
      </c>
      <c r="AN35" s="56">
        <f>AN15*Annual!$K54/100</f>
        <v>4258.7270737435792</v>
      </c>
      <c r="AO35" s="56">
        <f>AO15*Annual!$K54/100</f>
        <v>4355.3026626123374</v>
      </c>
      <c r="AP35" s="56">
        <f>AP15*Annual!$L54/100</f>
        <v>4586.4668258952343</v>
      </c>
      <c r="AQ35" s="56">
        <f>AQ15*Annual!$L54/100</f>
        <v>4522.8494791068088</v>
      </c>
      <c r="AR35" s="56">
        <f>AR15*Annual!$L54/100</f>
        <v>4781.8322591069855</v>
      </c>
      <c r="AS35" s="56">
        <f>AS15*Annual!$L54/100</f>
        <v>5227.7984570325998</v>
      </c>
      <c r="AT35" s="56">
        <f>AT15*Annual!$M54/100</f>
        <v>4929.8698629707642</v>
      </c>
      <c r="AU35" s="56">
        <f>AU15*Annual!$M54/100</f>
        <v>5208.6341998386633</v>
      </c>
      <c r="AV35" s="56">
        <f>AV15*Annual!$M54/100</f>
        <v>5523.7067311998489</v>
      </c>
      <c r="AW35" s="56">
        <f>AW15*Annual!$M54/100</f>
        <v>5786.0807575204226</v>
      </c>
      <c r="AX35" s="56">
        <f>AX15*Annual!$N54/100</f>
        <v>5249.9204783839014</v>
      </c>
      <c r="AY35" s="56">
        <f>AY15*Annual!$N54/100</f>
        <v>5623.9019260576351</v>
      </c>
      <c r="AZ35" s="56">
        <f>AZ15*Annual!$N54/100</f>
        <v>5986.3835685084105</v>
      </c>
      <c r="BA35" s="56">
        <f>BA15*Annual!$N54/100</f>
        <v>6158.4483233481842</v>
      </c>
      <c r="BB35" s="56">
        <f>BB15*Annual!$O54/100</f>
        <v>6338.9374374165909</v>
      </c>
      <c r="BC35" s="56">
        <f>BC15*Annual!$O54/100</f>
        <v>6911.1387019041686</v>
      </c>
      <c r="BD35" s="56">
        <f>BD15*Annual!$O54/100</f>
        <v>6920.0184338663148</v>
      </c>
      <c r="BE35" s="56">
        <f>BE15*Annual!$O54/100</f>
        <v>7637.7606710017535</v>
      </c>
      <c r="BF35" s="56">
        <f>BF15*Annual!P54/100</f>
        <v>6949.7102528713158</v>
      </c>
      <c r="BG35" s="56">
        <f>BG15*Annual!P54/100</f>
        <v>7322.6172805544602</v>
      </c>
      <c r="BH35" s="56">
        <f>BH15*Annual!P54/100</f>
        <v>7286.9470598008666</v>
      </c>
      <c r="BI35" s="56">
        <f>BI15*Annual!P54/100</f>
        <v>7713.0931646397303</v>
      </c>
      <c r="BJ35" s="56">
        <f>BJ15*Annual!Q54/100</f>
        <v>7408.0829333734982</v>
      </c>
      <c r="BK35" s="56">
        <f>BK15*Annual!Q54/100</f>
        <v>8123.864514157387</v>
      </c>
      <c r="BL35" s="56">
        <f>BL15*Annual!Q54/100</f>
        <v>8134.1301028535263</v>
      </c>
      <c r="BM35" s="56">
        <f>BM15*Annual!Q54/100</f>
        <v>8902.6778139835405</v>
      </c>
      <c r="BN35" s="56">
        <f>BN15*Annual!$T54/100</f>
        <v>8333.0500505263517</v>
      </c>
      <c r="BO35" s="56">
        <f>BO15*Annual!$T54/100</f>
        <v>9043.1023723460858</v>
      </c>
      <c r="BP35" s="56">
        <f>BP15*Annual!$T54/100</f>
        <v>9075.9076888925811</v>
      </c>
      <c r="BQ35" s="56">
        <f>BQ15*Annual!$T54/100</f>
        <v>9485.3804723976627</v>
      </c>
      <c r="BR35" s="56">
        <f>BR15*Annual!$T54/100</f>
        <v>8878.9710494577303</v>
      </c>
      <c r="BS35" s="56">
        <f>BS15*Annual!$T54/100</f>
        <v>9360.9920253993241</v>
      </c>
      <c r="BT35" s="56">
        <f>BT15*Annual!$T54/100</f>
        <v>9313.4190028666362</v>
      </c>
      <c r="BU35" s="56">
        <f>BU15*Annual!$T54/100</f>
        <v>9584.5558428333188</v>
      </c>
      <c r="BV35" s="56">
        <f>BV15*Annual!$T54/100</f>
        <v>9207.1077446503386</v>
      </c>
      <c r="BW35" s="56">
        <f>BW15*Annual!$T54/100</f>
        <v>9531.6548481959853</v>
      </c>
      <c r="BX35" s="56">
        <f>BX15*Annual!$T54/100</f>
        <v>9587.3322222888182</v>
      </c>
      <c r="BY35" s="56">
        <f>BY15*Annual!$T54/100</f>
        <v>9953.3761073409678</v>
      </c>
      <c r="BZ35" s="56">
        <f>BZ15*Annual!$U54/100</f>
        <v>9777.1595667897527</v>
      </c>
    </row>
    <row r="36" spans="1:84">
      <c r="A36" s="60" t="s">
        <v>10</v>
      </c>
      <c r="B36" s="55">
        <f>B16*Annual!$B55/100</f>
        <v>1838.3995402795722</v>
      </c>
      <c r="C36" s="56">
        <f>C16*Annual!$B55/100</f>
        <v>1862.8932138149353</v>
      </c>
      <c r="D36" s="56">
        <f>D16*Annual!$B55/100</f>
        <v>1926.5675489846835</v>
      </c>
      <c r="E36" s="56">
        <f>E16*Annual!$B55/100</f>
        <v>1916.0947964896591</v>
      </c>
      <c r="F36" s="56">
        <f>F16*Annual!$C55/100</f>
        <v>2137.7159920507765</v>
      </c>
      <c r="G36" s="56">
        <f>G16*Annual!$C55/100</f>
        <v>2164.6083835609952</v>
      </c>
      <c r="H36" s="56">
        <f>H16*Annual!$C55/100</f>
        <v>2235.0248700590746</v>
      </c>
      <c r="I36" s="56">
        <f>I16*Annual!$C55/100</f>
        <v>2187.3819694720805</v>
      </c>
      <c r="J36" s="56">
        <f>J16*Annual!$D55/100</f>
        <v>2456.0182577015084</v>
      </c>
      <c r="K36" s="56">
        <f>K16*Annual!$D55/100</f>
        <v>2543.1349961510186</v>
      </c>
      <c r="L36" s="56">
        <f>L16*Annual!$D55/100</f>
        <v>2652.9211145221357</v>
      </c>
      <c r="M36" s="56">
        <f>M16*Annual!$D55/100</f>
        <v>2612.8623256067904</v>
      </c>
      <c r="N36" s="56">
        <f>N16*Annual!$E55/100</f>
        <v>2739.116687680314</v>
      </c>
      <c r="O36" s="56">
        <f>O16*Annual!$E55/100</f>
        <v>2810.6977264611014</v>
      </c>
      <c r="P36" s="56">
        <f>P16*Annual!$E55/100</f>
        <v>2764.3232402470894</v>
      </c>
      <c r="Q36" s="56">
        <f>Q16*Annual!$E55/100</f>
        <v>2804.8486921638391</v>
      </c>
      <c r="R36" s="56">
        <f>R16*Annual!$F55/100</f>
        <v>3149.8840066286707</v>
      </c>
      <c r="S36" s="56">
        <f>S16*Annual!$F55/100</f>
        <v>3135.2669189680096</v>
      </c>
      <c r="T36" s="56">
        <f>T16*Annual!$F55/100</f>
        <v>3369.2387057824626</v>
      </c>
      <c r="U36" s="56">
        <f>U16*Annual!$F55/100</f>
        <v>3432.7668175384142</v>
      </c>
      <c r="V36" s="56">
        <f>V16*Annual!$G55/100</f>
        <v>3338.3505544841673</v>
      </c>
      <c r="W36" s="56">
        <f>W16*Annual!$G55/100</f>
        <v>3400.2969402862036</v>
      </c>
      <c r="X36" s="56">
        <f>X16*Annual!$G55/100</f>
        <v>3705.3422268458503</v>
      </c>
      <c r="Y36" s="56">
        <f>Y16*Annual!$G55/100</f>
        <v>3749.0382755758137</v>
      </c>
      <c r="Z36" s="56">
        <f>Z16*Annual!H55/100</f>
        <v>3749.4545980483003</v>
      </c>
      <c r="AA36" s="56">
        <f>AA16*Annual!H55/100</f>
        <v>3798.4846840408845</v>
      </c>
      <c r="AB36" s="56">
        <f>AB16*Annual!H55/100</f>
        <v>3924.8314440986987</v>
      </c>
      <c r="AC36" s="56">
        <f>AC16*Annual!H55/100</f>
        <v>4023.0263141223086</v>
      </c>
      <c r="AD36" s="56">
        <f>AD16*Annual!$I55/100</f>
        <v>4253.0580949564692</v>
      </c>
      <c r="AE36" s="56">
        <f>AE16*Annual!$I55/100</f>
        <v>4261.4598483209138</v>
      </c>
      <c r="AF36" s="56">
        <f>AF16*Annual!$I55/100</f>
        <v>4549.3297496510131</v>
      </c>
      <c r="AG36" s="56">
        <f>AG16*Annual!$I55/100</f>
        <v>4886.9976820160127</v>
      </c>
      <c r="AH36" s="56">
        <f>AH16*Annual!$J55/100</f>
        <v>5080.2774469322221</v>
      </c>
      <c r="AI36" s="56">
        <f>AI16*Annual!$J55/100</f>
        <v>5024.0669251264017</v>
      </c>
      <c r="AJ36" s="56">
        <f>AJ16*Annual!$J55/100</f>
        <v>4871.3996845177553</v>
      </c>
      <c r="AK36" s="56">
        <f>AK16*Annual!$J55/100</f>
        <v>4819.4686749926168</v>
      </c>
      <c r="AL36" s="56">
        <f>AL16*Annual!$K55/100</f>
        <v>5572.1079674106304</v>
      </c>
      <c r="AM36" s="56">
        <f>AM16*Annual!$K55/100</f>
        <v>5292.2200292562857</v>
      </c>
      <c r="AN36" s="56">
        <f>AN16*Annual!$K55/100</f>
        <v>5625.1832125239125</v>
      </c>
      <c r="AO36" s="56">
        <f>AO16*Annual!$K55/100</f>
        <v>5592.5184224301429</v>
      </c>
      <c r="AP36" s="56">
        <f>AP16*Annual!$L55/100</f>
        <v>6492.319402784221</v>
      </c>
      <c r="AQ36" s="56">
        <f>AQ16*Annual!$L55/100</f>
        <v>6404.6138474306381</v>
      </c>
      <c r="AR36" s="56">
        <f>AR16*Annual!$L55/100</f>
        <v>6482.494693939324</v>
      </c>
      <c r="AS36" s="56">
        <f>AS16*Annual!$L55/100</f>
        <v>6281.5027962540298</v>
      </c>
      <c r="AT36" s="56">
        <f>AT16*Annual!$M55/100</f>
        <v>6972.1907900144743</v>
      </c>
      <c r="AU36" s="56">
        <f>AU16*Annual!$M55/100</f>
        <v>6971.0863501530785</v>
      </c>
      <c r="AV36" s="56">
        <f>AV16*Annual!$M55/100</f>
        <v>7621.7394834983888</v>
      </c>
      <c r="AW36" s="56">
        <f>AW16*Annual!$M55/100</f>
        <v>7515.1610368736101</v>
      </c>
      <c r="AX36" s="56">
        <f>AX16*Annual!$N55/100</f>
        <v>8699.2206281174913</v>
      </c>
      <c r="AY36" s="56">
        <f>AY16*Annual!$N55/100</f>
        <v>8277.8911134321061</v>
      </c>
      <c r="AZ36" s="56">
        <f>AZ16*Annual!$N55/100</f>
        <v>8997.3899295124647</v>
      </c>
      <c r="BA36" s="56">
        <f>BA16*Annual!$N55/100</f>
        <v>9294.0435529337501</v>
      </c>
      <c r="BB36" s="56">
        <f>BB16*Annual!$O55/100</f>
        <v>9461.999535011837</v>
      </c>
      <c r="BC36" s="56">
        <f>BC16*Annual!$O55/100</f>
        <v>9172.2564047065334</v>
      </c>
      <c r="BD36" s="56">
        <f>BD16*Annual!$O55/100</f>
        <v>9225.790948325428</v>
      </c>
      <c r="BE36" s="56">
        <f>BE16*Annual!$O55/100</f>
        <v>9515.7961647757365</v>
      </c>
      <c r="BF36" s="56">
        <f>BF16*Annual!P55/100</f>
        <v>10221.055184409373</v>
      </c>
      <c r="BG36" s="56">
        <f>BG16*Annual!P55/100</f>
        <v>9936.2881115076289</v>
      </c>
      <c r="BH36" s="56">
        <f>BH16*Annual!P55/100</f>
        <v>9999.6158251820889</v>
      </c>
      <c r="BI36" s="56">
        <f>BI16*Annual!P55/100</f>
        <v>10336.251166652952</v>
      </c>
      <c r="BJ36" s="56">
        <f>BJ16*Annual!Q55/100</f>
        <v>10838.54683688242</v>
      </c>
      <c r="BK36" s="56">
        <f>BK16*Annual!Q55/100</f>
        <v>10646.473482275574</v>
      </c>
      <c r="BL36" s="56">
        <f>BL16*Annual!Q55/100</f>
        <v>10634.327456158775</v>
      </c>
      <c r="BM36" s="56">
        <f>BM16*Annual!Q55/100</f>
        <v>11236.799053817755</v>
      </c>
      <c r="BN36" s="56">
        <f>BN16*Annual!$T55/100</f>
        <v>11385.145532301683</v>
      </c>
      <c r="BO36" s="56">
        <f>BO16*Annual!$T55/100</f>
        <v>11223.472207693765</v>
      </c>
      <c r="BP36" s="56">
        <f>BP16*Annual!$T55/100</f>
        <v>11389.439479486307</v>
      </c>
      <c r="BQ36" s="56">
        <f>BQ16*Annual!$T55/100</f>
        <v>11948.218696556662</v>
      </c>
      <c r="BR36" s="56">
        <f>BR16*Annual!$T55/100</f>
        <v>12295.448528537645</v>
      </c>
      <c r="BS36" s="56">
        <f>BS16*Annual!$T55/100</f>
        <v>12229.037319669358</v>
      </c>
      <c r="BT36" s="56">
        <f>BT16*Annual!$T55/100</f>
        <v>12534.031831914774</v>
      </c>
      <c r="BU36" s="56">
        <f>BU16*Annual!$T55/100</f>
        <v>13144.849270653438</v>
      </c>
      <c r="BV36" s="56">
        <f>BV16*Annual!$T55/100</f>
        <v>13794.201778820669</v>
      </c>
      <c r="BW36" s="56">
        <f>BW16*Annual!$T55/100</f>
        <v>13927.714541763773</v>
      </c>
      <c r="BX36" s="56">
        <f>BX16*Annual!$T55/100</f>
        <v>14018.011694778032</v>
      </c>
      <c r="BY36" s="56">
        <f>BY16*Annual!$T55/100</f>
        <v>13834.794076964694</v>
      </c>
      <c r="BZ36" s="56">
        <f>BZ16*Annual!$U55/100</f>
        <v>14943.932494197879</v>
      </c>
    </row>
    <row r="37" spans="1:84">
      <c r="A37" s="60" t="s">
        <v>11</v>
      </c>
      <c r="B37" s="55">
        <f>B17*Annual!$B56/100</f>
        <v>302.23804594576472</v>
      </c>
      <c r="C37" s="56">
        <f>C17*Annual!$B56/100</f>
        <v>316.32957850185028</v>
      </c>
      <c r="D37" s="56">
        <f>D17*Annual!$B56/100</f>
        <v>334.28333193998992</v>
      </c>
      <c r="E37" s="56">
        <f>E17*Annual!$B56/100</f>
        <v>332.0210803197715</v>
      </c>
      <c r="F37" s="56">
        <f>F17*Annual!$C56/100</f>
        <v>344.58884082315541</v>
      </c>
      <c r="G37" s="56">
        <f>G17*Annual!$C56/100</f>
        <v>362.63880075087974</v>
      </c>
      <c r="H37" s="56">
        <f>H17*Annual!$C56/100</f>
        <v>380.94926205180082</v>
      </c>
      <c r="I37" s="56">
        <f>I17*Annual!$C56/100</f>
        <v>378.75220330050024</v>
      </c>
      <c r="J37" s="56">
        <f>J17*Annual!$D56/100</f>
        <v>378.62259965501494</v>
      </c>
      <c r="K37" s="56">
        <f>K17*Annual!$D56/100</f>
        <v>397.65302808351674</v>
      </c>
      <c r="L37" s="56">
        <f>L17*Annual!$D56/100</f>
        <v>417.08703552071887</v>
      </c>
      <c r="M37" s="56">
        <f>M17*Annual!$D56/100</f>
        <v>413.97464730352243</v>
      </c>
      <c r="N37" s="56">
        <f>N17*Annual!$E56/100</f>
        <v>444.17203850520644</v>
      </c>
      <c r="O37" s="56">
        <f>O17*Annual!$E56/100</f>
        <v>453.3823002982237</v>
      </c>
      <c r="P37" s="56">
        <f>P17*Annual!$E56/100</f>
        <v>475.43780720523569</v>
      </c>
      <c r="Q37" s="56">
        <f>Q17*Annual!$E56/100</f>
        <v>465.13050089642792</v>
      </c>
      <c r="R37" s="56">
        <f>R17*Annual!$F56/100</f>
        <v>494.37457998623307</v>
      </c>
      <c r="S37" s="56">
        <f>S17*Annual!$F56/100</f>
        <v>510.70470729974664</v>
      </c>
      <c r="T37" s="56">
        <f>T17*Annual!$F56/100</f>
        <v>555.98443969056996</v>
      </c>
      <c r="U37" s="56">
        <f>U17*Annual!$F56/100</f>
        <v>544.36209682779906</v>
      </c>
      <c r="V37" s="56">
        <f>V17*Annual!$G56/100</f>
        <v>597.18360460210943</v>
      </c>
      <c r="W37" s="56">
        <f>W17*Annual!$G56/100</f>
        <v>627.23914354994156</v>
      </c>
      <c r="X37" s="56">
        <f>X17*Annual!$G56/100</f>
        <v>666.19246755301322</v>
      </c>
      <c r="Y37" s="56">
        <f>Y17*Annual!$G56/100</f>
        <v>653.27933042384564</v>
      </c>
      <c r="Z37" s="56">
        <f>Z17*Annual!H56/100</f>
        <v>698.90572155123004</v>
      </c>
      <c r="AA37" s="56">
        <f>AA17*Annual!H56/100</f>
        <v>687.57384667519193</v>
      </c>
      <c r="AB37" s="56">
        <f>AB17*Annual!H56/100</f>
        <v>696.57855255447805</v>
      </c>
      <c r="AC37" s="56">
        <f>AC17*Annual!H56/100</f>
        <v>696.79754177186919</v>
      </c>
      <c r="AD37" s="56">
        <f>AD17*Annual!$I56/100</f>
        <v>828.63083975060988</v>
      </c>
      <c r="AE37" s="56">
        <f>AE17*Annual!$I56/100</f>
        <v>856.79089430866338</v>
      </c>
      <c r="AF37" s="56">
        <f>AF17*Annual!$I56/100</f>
        <v>884.50992713059895</v>
      </c>
      <c r="AG37" s="56">
        <f>AG17*Annual!$I56/100</f>
        <v>896.25417262203757</v>
      </c>
      <c r="AH37" s="56">
        <f>AH17*Annual!$J56/100</f>
        <v>974.06372047395189</v>
      </c>
      <c r="AI37" s="56">
        <f>AI17*Annual!$J56/100</f>
        <v>996.7874087169879</v>
      </c>
      <c r="AJ37" s="56">
        <f>AJ17*Annual!$J56/100</f>
        <v>1000.8714648354342</v>
      </c>
      <c r="AK37" s="56">
        <f>AK17*Annual!$J56/100</f>
        <v>1007.7163428899506</v>
      </c>
      <c r="AL37" s="56">
        <f>AL17*Annual!$K56/100</f>
        <v>1042.0143065181664</v>
      </c>
      <c r="AM37" s="56">
        <f>AM17*Annual!$K56/100</f>
        <v>1119.9545975877841</v>
      </c>
      <c r="AN37" s="56">
        <f>AN17*Annual!$K56/100</f>
        <v>1152.290831555661</v>
      </c>
      <c r="AO37" s="56">
        <f>AO17*Annual!$K56/100</f>
        <v>1157.9933811538365</v>
      </c>
      <c r="AP37" s="56">
        <f>AP17*Annual!$L56/100</f>
        <v>1151.2984859383992</v>
      </c>
      <c r="AQ37" s="56">
        <f>AQ17*Annual!$L56/100</f>
        <v>1252.4875906638063</v>
      </c>
      <c r="AR37" s="56">
        <f>AR17*Annual!$L56/100</f>
        <v>1306.1903963238003</v>
      </c>
      <c r="AS37" s="56">
        <f>AS17*Annual!$L56/100</f>
        <v>1336.2965146483425</v>
      </c>
      <c r="AT37" s="56">
        <f>AT17*Annual!$M56/100</f>
        <v>1248.3060403535067</v>
      </c>
      <c r="AU37" s="56">
        <f>AU17*Annual!$M56/100</f>
        <v>1402.3776832539081</v>
      </c>
      <c r="AV37" s="56">
        <f>AV17*Annual!$M56/100</f>
        <v>1470.7815839073635</v>
      </c>
      <c r="AW37" s="56">
        <f>AW17*Annual!$M56/100</f>
        <v>1471.465622913898</v>
      </c>
      <c r="AX37" s="56">
        <f>AX17*Annual!$N56/100</f>
        <v>1390.8044345487783</v>
      </c>
      <c r="AY37" s="56">
        <f>AY17*Annual!$N56/100</f>
        <v>1635.9781366771197</v>
      </c>
      <c r="AZ37" s="56">
        <f>AZ17*Annual!$N56/100</f>
        <v>1689.7190531392603</v>
      </c>
      <c r="BA37" s="56">
        <f>BA17*Annual!$N56/100</f>
        <v>1474.8514316996066</v>
      </c>
      <c r="BB37" s="56">
        <f>BB17*Annual!$O56/100</f>
        <v>1467.4763566499264</v>
      </c>
      <c r="BC37" s="56">
        <f>BC17*Annual!$O56/100</f>
        <v>1767.0233248728007</v>
      </c>
      <c r="BD37" s="56">
        <f>BD17*Annual!$O56/100</f>
        <v>1804.5538580853081</v>
      </c>
      <c r="BE37" s="56">
        <f>BE17*Annual!$O56/100</f>
        <v>1571.1461244639986</v>
      </c>
      <c r="BF37" s="56">
        <f>BF17*Annual!P56/100</f>
        <v>1747.807689687653</v>
      </c>
      <c r="BG37" s="56">
        <f>BG17*Annual!P56/100</f>
        <v>2160.6493231456093</v>
      </c>
      <c r="BH37" s="56">
        <f>BH17*Annual!P56/100</f>
        <v>2187.9827565550713</v>
      </c>
      <c r="BI37" s="56">
        <f>BI17*Annual!P56/100</f>
        <v>1961.8011106375402</v>
      </c>
      <c r="BJ37" s="56">
        <f>BJ17*Annual!Q56/100</f>
        <v>1992.5084197286737</v>
      </c>
      <c r="BK37" s="56">
        <f>BK17*Annual!Q56/100</f>
        <v>2507.493489609215</v>
      </c>
      <c r="BL37" s="56">
        <f>BL17*Annual!Q56/100</f>
        <v>2513.2548853924691</v>
      </c>
      <c r="BM37" s="56">
        <f>BM17*Annual!Q56/100</f>
        <v>2297.8144305227061</v>
      </c>
      <c r="BN37" s="56">
        <f>BN17*Annual!$R56/100</f>
        <v>1980.6667500661467</v>
      </c>
      <c r="BO37" s="56">
        <f>BO17*Annual!$R56/100</f>
        <v>2443.0116573656446</v>
      </c>
      <c r="BP37" s="56">
        <f>BP17*Annual!$R56/100</f>
        <v>2599.9169652720843</v>
      </c>
      <c r="BQ37" s="56">
        <f>BQ17*Annual!$R56/100</f>
        <v>2429.821930718806</v>
      </c>
      <c r="BR37" s="56">
        <f>BR17*Annual!$T56/100</f>
        <v>2245.1752858271852</v>
      </c>
      <c r="BS37" s="56">
        <f>BS17*Annual!$T56/100</f>
        <v>2655.8211686930417</v>
      </c>
      <c r="BT37" s="56">
        <f>BT17*Annual!$T56/100</f>
        <v>2771.7505054816811</v>
      </c>
      <c r="BU37" s="56">
        <f>BU17*Annual!$T56/100</f>
        <v>2584.5202406699032</v>
      </c>
      <c r="BV37" s="56">
        <f>BV17*Annual!$T56/100</f>
        <v>2480.6504300175502</v>
      </c>
      <c r="BW37" s="56">
        <f>BW17*Annual!$T56/100</f>
        <v>2792.6429626751474</v>
      </c>
      <c r="BX37" s="56">
        <f>BX17*Annual!$T56/100</f>
        <v>2829.162950710494</v>
      </c>
      <c r="BY37" s="56">
        <f>BY17*Annual!$T56/100</f>
        <v>2651.3794588446058</v>
      </c>
      <c r="BZ37" s="56">
        <f>BZ17*Annual!$U56/100</f>
        <v>2657.6445918666659</v>
      </c>
    </row>
    <row r="38" spans="1:84">
      <c r="A38" s="57" t="s">
        <v>12</v>
      </c>
      <c r="B38" s="58">
        <f>B18*Annual!$B57/100</f>
        <v>288.94783321413763</v>
      </c>
      <c r="C38" s="184">
        <f>C18*Annual!$B57/100</f>
        <v>297.27899282279799</v>
      </c>
      <c r="D38" s="184">
        <f>D18*Annual!$B57/100</f>
        <v>304.97507223178184</v>
      </c>
      <c r="E38" s="184">
        <f>E18*Annual!$B57/100</f>
        <v>312.07704435719728</v>
      </c>
      <c r="F38" s="184">
        <f>F18*Annual!$C57/100</f>
        <v>327.38028921335138</v>
      </c>
      <c r="G38" s="184">
        <f>G18*Annual!$C57/100</f>
        <v>341.00809779056641</v>
      </c>
      <c r="H38" s="184">
        <f>H18*Annual!$C57/100</f>
        <v>353.21054883802162</v>
      </c>
      <c r="I38" s="184">
        <f>I18*Annual!$C57/100</f>
        <v>358.21668260108015</v>
      </c>
      <c r="J38" s="184">
        <f>J18*Annual!$D57/100</f>
        <v>357.21944939517641</v>
      </c>
      <c r="K38" s="184">
        <f>K18*Annual!$D57/100</f>
        <v>373.46954834440862</v>
      </c>
      <c r="L38" s="184">
        <f>L18*Annual!$D57/100</f>
        <v>398.78039012117455</v>
      </c>
      <c r="M38" s="184">
        <f>M18*Annual!$D57/100</f>
        <v>395.68385096763404</v>
      </c>
      <c r="N38" s="184">
        <f>N18*Annual!$E57/100</f>
        <v>411.9839199950228</v>
      </c>
      <c r="O38" s="184">
        <f>O18*Annual!$E57/100</f>
        <v>440.048596424214</v>
      </c>
      <c r="P38" s="184">
        <f>P18*Annual!$E57/100</f>
        <v>465.34828010176068</v>
      </c>
      <c r="Q38" s="184">
        <f>Q18*Annual!$E57/100</f>
        <v>475.44050364526294</v>
      </c>
      <c r="R38" s="184">
        <f>R18*Annual!$F57/100</f>
        <v>470.64276079395904</v>
      </c>
      <c r="S38" s="184">
        <f>S18*Annual!$F57/100</f>
        <v>483.83206321254869</v>
      </c>
      <c r="T38" s="184">
        <f>T18*Annual!$F57/100</f>
        <v>510.21066804972799</v>
      </c>
      <c r="U38" s="184">
        <f>U18*Annual!$F57/100</f>
        <v>514.9211331992243</v>
      </c>
      <c r="V38" s="184">
        <f>V18*Annual!$G57/100</f>
        <v>532.85232854692072</v>
      </c>
      <c r="W38" s="59">
        <f>W18*Annual!$G57/100</f>
        <v>551.40870094420791</v>
      </c>
      <c r="X38" s="59">
        <f>X18*Annual!$G57/100</f>
        <v>586.48972613324008</v>
      </c>
      <c r="Y38" s="59">
        <f>Y18*Annual!$G57/100</f>
        <v>592.72033292357014</v>
      </c>
      <c r="Z38" s="59">
        <f>Z18*Annual!H57/100</f>
        <v>627.20605360903835</v>
      </c>
      <c r="AA38" s="59">
        <f>AA18*Annual!H57/100</f>
        <v>627.62005100415979</v>
      </c>
      <c r="AB38" s="59">
        <f>AB18*Annual!H57/100</f>
        <v>646.52593204804066</v>
      </c>
      <c r="AC38" s="59">
        <f>AC18*Annual!H57/100</f>
        <v>668.32979485777173</v>
      </c>
      <c r="AD38" s="59">
        <f>AD18*Annual!$I57/100</f>
        <v>715.57968065650323</v>
      </c>
      <c r="AE38" s="59">
        <f>AE18*Annual!$I57/100</f>
        <v>725.21081712249088</v>
      </c>
      <c r="AF38" s="59">
        <f>AF18*Annual!$I57/100</f>
        <v>752.05417032983667</v>
      </c>
      <c r="AG38" s="59">
        <f>AG18*Annual!$I57/100</f>
        <v>771.17885559801198</v>
      </c>
      <c r="AH38" s="59">
        <f>AH18*Annual!$J57/100</f>
        <v>778.68379020592226</v>
      </c>
      <c r="AI38" s="59">
        <f>AI18*Annual!$J57/100</f>
        <v>784.70408272741372</v>
      </c>
      <c r="AJ38" s="59">
        <f>AJ18*Annual!$J57/100</f>
        <v>792.91357252944772</v>
      </c>
      <c r="AK38" s="59">
        <f>AK18*Annual!$J57/100</f>
        <v>799.8916388611766</v>
      </c>
      <c r="AL38" s="59">
        <f>AL18*Annual!$K57/100</f>
        <v>812.06277052753603</v>
      </c>
      <c r="AM38" s="59">
        <f>AM18*Annual!$K57/100</f>
        <v>801.17735651797136</v>
      </c>
      <c r="AN38" s="59">
        <f>AN18*Annual!$K57/100</f>
        <v>836.55223069555427</v>
      </c>
      <c r="AO38" s="59">
        <f>AO18*Annual!$K57/100</f>
        <v>853.42734376388194</v>
      </c>
      <c r="AP38" s="59">
        <f>AP18*Annual!$L57/100</f>
        <v>874.24071576468327</v>
      </c>
      <c r="AQ38" s="59">
        <f>AQ18*Annual!$L57/100</f>
        <v>892.50802527855626</v>
      </c>
      <c r="AR38" s="59">
        <f>AR18*Annual!$L57/100</f>
        <v>929.86058353826684</v>
      </c>
      <c r="AS38" s="59">
        <f>AS18*Annual!$L57/100</f>
        <v>956.30728537178436</v>
      </c>
      <c r="AT38" s="59">
        <f>AT18*Annual!$M57/100</f>
        <v>981.97227713423013</v>
      </c>
      <c r="AU38" s="59">
        <f>AU18*Annual!$M57/100</f>
        <v>1005.5374323491311</v>
      </c>
      <c r="AV38" s="59">
        <f>AV18*Annual!$M57/100</f>
        <v>1039.9997691662986</v>
      </c>
      <c r="AW38" s="59">
        <f>AW18*Annual!$M57/100</f>
        <v>1076.0966832238059</v>
      </c>
      <c r="AX38" s="59">
        <f>AX18*Annual!$N57/100</f>
        <v>1115.4618179979113</v>
      </c>
      <c r="AY38" s="59">
        <f>AY18*Annual!$N57/100</f>
        <v>1157.0835276246989</v>
      </c>
      <c r="AZ38" s="59">
        <f>AZ18*Annual!$N57/100</f>
        <v>1212.8975579111127</v>
      </c>
      <c r="BA38" s="59">
        <f>BA18*Annual!$N57/100</f>
        <v>1233.7766450353702</v>
      </c>
      <c r="BB38" s="59">
        <f>BB18*Annual!$O57/100</f>
        <v>1272.0385591025363</v>
      </c>
      <c r="BC38" s="59">
        <f>BC18*Annual!$O57/100</f>
        <v>1360.6580215488957</v>
      </c>
      <c r="BD38" s="59">
        <f>BD18*Annual!$O57/100</f>
        <v>1453.2496082780133</v>
      </c>
      <c r="BE38" s="59">
        <f>BE18*Annual!$O57/100</f>
        <v>1490.9163040627873</v>
      </c>
      <c r="BF38" s="184">
        <f>BF18*Annual!P57/100</f>
        <v>1499.5771252568441</v>
      </c>
      <c r="BG38" s="59">
        <f>BG18*Annual!P57/100</f>
        <v>1494.2156008816135</v>
      </c>
      <c r="BH38" s="59">
        <f>BH18*Annual!P57/100</f>
        <v>1516.8989732383591</v>
      </c>
      <c r="BI38" s="59">
        <f>BI18*Annual!P57/100</f>
        <v>1548.2432695858618</v>
      </c>
      <c r="BJ38" s="56">
        <f>BJ18*Annual!Q57/100</f>
        <v>1574.3536838688926</v>
      </c>
      <c r="BK38" s="56">
        <f>BK18*Annual!Q57/100</f>
        <v>1598.6381929276938</v>
      </c>
      <c r="BL38" s="56">
        <f>BL18*Annual!Q57/100</f>
        <v>1641.5500242759172</v>
      </c>
      <c r="BM38" s="56">
        <f>BM18*Annual!Q57/100</f>
        <v>1645.689429229122</v>
      </c>
      <c r="BN38" s="56">
        <f>BN18*Annual!$T57/100</f>
        <v>1716.6341886346286</v>
      </c>
      <c r="BO38" s="56">
        <f>BO18*Annual!$T57/100</f>
        <v>1731.9787165681416</v>
      </c>
      <c r="BP38" s="56">
        <f>BP18*Annual!$T57/100</f>
        <v>1780.5232231214368</v>
      </c>
      <c r="BQ38" s="56">
        <f>BQ18*Annual!$T57/100</f>
        <v>1841.7618391470016</v>
      </c>
      <c r="BR38" s="56">
        <f>BR18*Annual!$T57/100</f>
        <v>1870.9164422206761</v>
      </c>
      <c r="BS38" s="56">
        <f>BS18*Annual!$T57/100</f>
        <v>1886.1214744457027</v>
      </c>
      <c r="BT38" s="56">
        <f>BT18*Annual!$T57/100</f>
        <v>1948.6155518476457</v>
      </c>
      <c r="BU38" s="56">
        <f>BU18*Annual!$T57/100</f>
        <v>1954.474371604078</v>
      </c>
      <c r="BV38" s="56">
        <f>BV18*Annual!$T57/100</f>
        <v>1990.8827515190494</v>
      </c>
      <c r="BW38" s="56">
        <f>BW18*Annual!$T57/100</f>
        <v>2054.7717860058574</v>
      </c>
      <c r="BX38" s="56">
        <f>BX18*Annual!$T57/100</f>
        <v>2104.4322582270443</v>
      </c>
      <c r="BY38" s="56">
        <f>BY18*Annual!$T57/100</f>
        <v>2124.6591359575841</v>
      </c>
      <c r="BZ38" s="56">
        <f>BZ18*Annual!$U57/100</f>
        <v>2196.473957138855</v>
      </c>
    </row>
    <row r="39" spans="1:84" hidden="1">
      <c r="A39" s="53" t="str">
        <f>A21</f>
        <v>SA - Annual Gross Operating Surplus</v>
      </c>
      <c r="B39" s="38">
        <f t="shared" ref="B39:N39" si="80">B33+B29+B26</f>
        <v>8953.405688608882</v>
      </c>
      <c r="C39" s="39">
        <f t="shared" si="80"/>
        <v>9795.0901623624559</v>
      </c>
      <c r="D39" s="39">
        <f t="shared" si="80"/>
        <v>10542.082785634342</v>
      </c>
      <c r="E39" s="39">
        <f t="shared" si="80"/>
        <v>10026.748241968848</v>
      </c>
      <c r="F39" s="39">
        <f t="shared" si="80"/>
        <v>10212.50702541437</v>
      </c>
      <c r="G39" s="39">
        <f t="shared" si="80"/>
        <v>11807.265091738756</v>
      </c>
      <c r="H39" s="39">
        <f t="shared" si="80"/>
        <v>11696.159609301194</v>
      </c>
      <c r="I39" s="39">
        <f t="shared" si="80"/>
        <v>11206.641416583097</v>
      </c>
      <c r="J39" s="39">
        <f t="shared" si="80"/>
        <v>11456.875067144972</v>
      </c>
      <c r="K39" s="39">
        <f t="shared" si="80"/>
        <v>13284.006999341329</v>
      </c>
      <c r="L39" s="39">
        <f t="shared" si="80"/>
        <v>13038.539230990657</v>
      </c>
      <c r="M39" s="39">
        <f t="shared" si="80"/>
        <v>12164.004805186185</v>
      </c>
      <c r="N39" s="39">
        <f t="shared" si="80"/>
        <v>12312.703610269742</v>
      </c>
      <c r="O39" s="39">
        <f t="shared" ref="O39:R39" si="81">O33+O29+O26</f>
        <v>13988.857391212634</v>
      </c>
      <c r="P39" s="39">
        <f t="shared" si="81"/>
        <v>13508.018157298113</v>
      </c>
      <c r="Q39" s="39">
        <f t="shared" si="81"/>
        <v>12229.374201058681</v>
      </c>
      <c r="R39" s="39">
        <f t="shared" si="81"/>
        <v>12706.132426233802</v>
      </c>
      <c r="S39" s="39">
        <f t="shared" ref="S39:V39" si="82">S33+S29+S26</f>
        <v>14429.138711625626</v>
      </c>
      <c r="T39" s="39">
        <f t="shared" si="82"/>
        <v>14877.748877845726</v>
      </c>
      <c r="U39" s="39">
        <f t="shared" si="82"/>
        <v>14079.859963327188</v>
      </c>
      <c r="V39" s="39">
        <f t="shared" si="82"/>
        <v>14592.288554427681</v>
      </c>
      <c r="W39" s="39">
        <f t="shared" ref="W39:BH39" si="83">W33+W29+W26</f>
        <v>16347.009855000448</v>
      </c>
      <c r="X39" s="39">
        <f t="shared" si="83"/>
        <v>17894.037414611776</v>
      </c>
      <c r="Y39" s="39">
        <f t="shared" si="83"/>
        <v>16777.545686416644</v>
      </c>
      <c r="Z39" s="39">
        <f t="shared" si="83"/>
        <v>17410.490589679008</v>
      </c>
      <c r="AA39" s="39">
        <f t="shared" si="83"/>
        <v>19474.828052602894</v>
      </c>
      <c r="AB39" s="39">
        <f t="shared" si="83"/>
        <v>19469.146925633886</v>
      </c>
      <c r="AC39" s="39">
        <f t="shared" si="83"/>
        <v>19075.263332247108</v>
      </c>
      <c r="AD39" s="39">
        <f t="shared" si="83"/>
        <v>19526.820485858512</v>
      </c>
      <c r="AE39" s="39">
        <f t="shared" si="83"/>
        <v>22919.802949964967</v>
      </c>
      <c r="AF39" s="39">
        <f t="shared" si="83"/>
        <v>23199.950809860988</v>
      </c>
      <c r="AG39" s="39">
        <f t="shared" si="83"/>
        <v>22631.384719386184</v>
      </c>
      <c r="AH39" s="39">
        <f t="shared" si="83"/>
        <v>22704.41591809081</v>
      </c>
      <c r="AI39" s="39">
        <f t="shared" si="83"/>
        <v>25164.663355856581</v>
      </c>
      <c r="AJ39" s="39">
        <f t="shared" si="83"/>
        <v>24905.522591276429</v>
      </c>
      <c r="AK39" s="39">
        <f t="shared" si="83"/>
        <v>23510.670993050047</v>
      </c>
      <c r="AL39" s="39">
        <f t="shared" si="83"/>
        <v>24726.548384494414</v>
      </c>
      <c r="AM39" s="39">
        <f t="shared" si="83"/>
        <v>26662.67700809157</v>
      </c>
      <c r="AN39" s="39">
        <f t="shared" si="83"/>
        <v>28256.816833954792</v>
      </c>
      <c r="AO39" s="39">
        <f t="shared" si="83"/>
        <v>26139.41475326653</v>
      </c>
      <c r="AP39" s="39">
        <f t="shared" si="83"/>
        <v>27386.172403965618</v>
      </c>
      <c r="AQ39" s="39">
        <f t="shared" si="83"/>
        <v>28973.22521260818</v>
      </c>
      <c r="AR39" s="39">
        <f t="shared" si="83"/>
        <v>30666.296782700581</v>
      </c>
      <c r="AS39" s="39">
        <f t="shared" si="83"/>
        <v>28944.489230914864</v>
      </c>
      <c r="AT39" s="39">
        <f t="shared" si="83"/>
        <v>29702.03931776687</v>
      </c>
      <c r="AU39" s="39">
        <f t="shared" si="83"/>
        <v>31710.226412718315</v>
      </c>
      <c r="AV39" s="39">
        <f t="shared" si="83"/>
        <v>35101.363017820382</v>
      </c>
      <c r="AW39" s="39">
        <f t="shared" si="83"/>
        <v>32745.46327132349</v>
      </c>
      <c r="AX39" s="39">
        <f t="shared" si="83"/>
        <v>35072.136759669884</v>
      </c>
      <c r="AY39" s="39">
        <f t="shared" si="83"/>
        <v>36869.265854159356</v>
      </c>
      <c r="AZ39" s="39">
        <f t="shared" si="83"/>
        <v>38410.488213009019</v>
      </c>
      <c r="BA39" s="39">
        <f t="shared" si="83"/>
        <v>36505.911635112665</v>
      </c>
      <c r="BB39" s="39">
        <f t="shared" si="83"/>
        <v>38889.264633840998</v>
      </c>
      <c r="BC39" s="39">
        <f t="shared" si="83"/>
        <v>42903.740292625596</v>
      </c>
      <c r="BD39" s="39">
        <f t="shared" si="83"/>
        <v>43757.363679176648</v>
      </c>
      <c r="BE39" s="39">
        <f t="shared" si="83"/>
        <v>40006.990437689397</v>
      </c>
      <c r="BF39" s="39">
        <f t="shared" si="83"/>
        <v>42606.84324973038</v>
      </c>
      <c r="BG39" s="39">
        <f t="shared" si="83"/>
        <v>45836.136993711902</v>
      </c>
      <c r="BH39" s="39">
        <f t="shared" si="83"/>
        <v>44685.03159734056</v>
      </c>
      <c r="BI39" s="39">
        <f t="shared" ref="BI39:BN39" si="84">BI33+BI29+BI26</f>
        <v>41823.202826098051</v>
      </c>
      <c r="BJ39" s="166">
        <f t="shared" si="84"/>
        <v>45300.036484534772</v>
      </c>
      <c r="BK39" s="166">
        <f t="shared" si="84"/>
        <v>50786.982112222831</v>
      </c>
      <c r="BL39" s="166">
        <f t="shared" si="84"/>
        <v>48179.902948266419</v>
      </c>
      <c r="BM39" s="166">
        <f t="shared" si="84"/>
        <v>46176.508988869988</v>
      </c>
      <c r="BN39" s="166">
        <f t="shared" si="84"/>
        <v>46881.00204636842</v>
      </c>
      <c r="BO39" s="166">
        <f t="shared" ref="BO39:BR39" si="85">BO33+BO29+BO26</f>
        <v>51896.558925369274</v>
      </c>
      <c r="BP39" s="166">
        <f t="shared" si="85"/>
        <v>51775.022616715258</v>
      </c>
      <c r="BQ39" s="166">
        <f t="shared" si="85"/>
        <v>49068.867195932282</v>
      </c>
      <c r="BR39" s="166">
        <f t="shared" si="85"/>
        <v>50306.036943948624</v>
      </c>
      <c r="BS39" s="166">
        <f t="shared" ref="BS39" si="86">BS33+BS29+BS26</f>
        <v>55943.467137283624</v>
      </c>
      <c r="BT39" s="166">
        <f t="shared" ref="BT39:BY39" si="87">BT33+BT29+BT26</f>
        <v>54101.3743756236</v>
      </c>
      <c r="BU39" s="166">
        <f t="shared" si="87"/>
        <v>51219.809983589366</v>
      </c>
      <c r="BV39" s="166">
        <f t="shared" si="87"/>
        <v>53371.551969352207</v>
      </c>
      <c r="BW39" s="166">
        <f t="shared" ref="BW39:BY39" si="88">BW33+BW29+BW26</f>
        <v>59664.745741889739</v>
      </c>
      <c r="BX39" s="166">
        <f t="shared" si="88"/>
        <v>57278.898112885116</v>
      </c>
      <c r="BY39" s="166">
        <f t="shared" si="88"/>
        <v>53832.766280962758</v>
      </c>
      <c r="BZ39" s="166">
        <f t="shared" ref="BZ39" si="89">BZ33+BZ29+BZ26</f>
        <v>57589.744101358141</v>
      </c>
    </row>
    <row r="40" spans="1:84" hidden="1">
      <c r="A40" s="69"/>
      <c r="B40" s="55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  <c r="BZ40" s="56"/>
    </row>
    <row r="41" spans="1:84" ht="17.25" customHeight="1" thickBot="1">
      <c r="A41" s="70" t="s">
        <v>185</v>
      </c>
      <c r="B41" s="23">
        <f t="shared" ref="B41:N41" si="90">B39+B40</f>
        <v>8953.405688608882</v>
      </c>
      <c r="C41" s="24">
        <f t="shared" si="90"/>
        <v>9795.0901623624559</v>
      </c>
      <c r="D41" s="24">
        <f t="shared" si="90"/>
        <v>10542.082785634342</v>
      </c>
      <c r="E41" s="24">
        <f t="shared" si="90"/>
        <v>10026.748241968848</v>
      </c>
      <c r="F41" s="24">
        <f t="shared" si="90"/>
        <v>10212.50702541437</v>
      </c>
      <c r="G41" s="24">
        <f t="shared" si="90"/>
        <v>11807.265091738756</v>
      </c>
      <c r="H41" s="24">
        <f t="shared" si="90"/>
        <v>11696.159609301194</v>
      </c>
      <c r="I41" s="24">
        <f t="shared" si="90"/>
        <v>11206.641416583097</v>
      </c>
      <c r="J41" s="24">
        <f t="shared" si="90"/>
        <v>11456.875067144972</v>
      </c>
      <c r="K41" s="24">
        <f t="shared" si="90"/>
        <v>13284.006999341329</v>
      </c>
      <c r="L41" s="24">
        <f t="shared" si="90"/>
        <v>13038.539230990657</v>
      </c>
      <c r="M41" s="24">
        <f t="shared" si="90"/>
        <v>12164.004805186185</v>
      </c>
      <c r="N41" s="24">
        <f t="shared" si="90"/>
        <v>12312.703610269742</v>
      </c>
      <c r="O41" s="24">
        <f t="shared" ref="O41:R41" si="91">O39+O40</f>
        <v>13988.857391212634</v>
      </c>
      <c r="P41" s="24">
        <f t="shared" si="91"/>
        <v>13508.018157298113</v>
      </c>
      <c r="Q41" s="24">
        <f t="shared" si="91"/>
        <v>12229.374201058681</v>
      </c>
      <c r="R41" s="24">
        <f t="shared" si="91"/>
        <v>12706.132426233802</v>
      </c>
      <c r="S41" s="24">
        <f t="shared" ref="S41:V41" si="92">S39+S40</f>
        <v>14429.138711625626</v>
      </c>
      <c r="T41" s="24">
        <f t="shared" si="92"/>
        <v>14877.748877845726</v>
      </c>
      <c r="U41" s="24">
        <f t="shared" si="92"/>
        <v>14079.859963327188</v>
      </c>
      <c r="V41" s="24">
        <f t="shared" si="92"/>
        <v>14592.288554427681</v>
      </c>
      <c r="W41" s="24">
        <f t="shared" ref="W41:BA41" si="93">W39+W40</f>
        <v>16347.009855000448</v>
      </c>
      <c r="X41" s="24">
        <f t="shared" si="93"/>
        <v>17894.037414611776</v>
      </c>
      <c r="Y41" s="24">
        <f t="shared" si="93"/>
        <v>16777.545686416644</v>
      </c>
      <c r="Z41" s="24">
        <f t="shared" si="93"/>
        <v>17410.490589679008</v>
      </c>
      <c r="AA41" s="24">
        <f t="shared" si="93"/>
        <v>19474.828052602894</v>
      </c>
      <c r="AB41" s="24">
        <f t="shared" si="93"/>
        <v>19469.146925633886</v>
      </c>
      <c r="AC41" s="24">
        <f t="shared" si="93"/>
        <v>19075.263332247108</v>
      </c>
      <c r="AD41" s="24">
        <f t="shared" si="93"/>
        <v>19526.820485858512</v>
      </c>
      <c r="AE41" s="24">
        <f t="shared" si="93"/>
        <v>22919.802949964967</v>
      </c>
      <c r="AF41" s="24">
        <f t="shared" si="93"/>
        <v>23199.950809860988</v>
      </c>
      <c r="AG41" s="24">
        <f t="shared" si="93"/>
        <v>22631.384719386184</v>
      </c>
      <c r="AH41" s="24">
        <f t="shared" si="93"/>
        <v>22704.41591809081</v>
      </c>
      <c r="AI41" s="24">
        <f t="shared" si="93"/>
        <v>25164.663355856581</v>
      </c>
      <c r="AJ41" s="24">
        <f t="shared" si="93"/>
        <v>24905.522591276429</v>
      </c>
      <c r="AK41" s="24">
        <f t="shared" si="93"/>
        <v>23510.670993050047</v>
      </c>
      <c r="AL41" s="24">
        <f t="shared" si="93"/>
        <v>24726.548384494414</v>
      </c>
      <c r="AM41" s="24">
        <f t="shared" si="93"/>
        <v>26662.67700809157</v>
      </c>
      <c r="AN41" s="24">
        <f t="shared" si="93"/>
        <v>28256.816833954792</v>
      </c>
      <c r="AO41" s="24">
        <f t="shared" si="93"/>
        <v>26139.41475326653</v>
      </c>
      <c r="AP41" s="24">
        <f t="shared" si="93"/>
        <v>27386.172403965618</v>
      </c>
      <c r="AQ41" s="24">
        <f t="shared" si="93"/>
        <v>28973.22521260818</v>
      </c>
      <c r="AR41" s="24">
        <f t="shared" si="93"/>
        <v>30666.296782700581</v>
      </c>
      <c r="AS41" s="24">
        <f t="shared" si="93"/>
        <v>28944.489230914864</v>
      </c>
      <c r="AT41" s="24">
        <f t="shared" si="93"/>
        <v>29702.03931776687</v>
      </c>
      <c r="AU41" s="24">
        <f t="shared" si="93"/>
        <v>31710.226412718315</v>
      </c>
      <c r="AV41" s="24">
        <f t="shared" si="93"/>
        <v>35101.363017820382</v>
      </c>
      <c r="AW41" s="24">
        <f t="shared" si="93"/>
        <v>32745.46327132349</v>
      </c>
      <c r="AX41" s="24">
        <f t="shared" si="93"/>
        <v>35072.136759669884</v>
      </c>
      <c r="AY41" s="24">
        <f t="shared" si="93"/>
        <v>36869.265854159356</v>
      </c>
      <c r="AZ41" s="24">
        <f t="shared" si="93"/>
        <v>38410.488213009019</v>
      </c>
      <c r="BA41" s="24">
        <f t="shared" si="93"/>
        <v>36505.911635112665</v>
      </c>
      <c r="BB41" s="24">
        <f t="shared" ref="BB41:BG41" si="94">BB39+BB40</f>
        <v>38889.264633840998</v>
      </c>
      <c r="BC41" s="24">
        <f t="shared" si="94"/>
        <v>42903.740292625596</v>
      </c>
      <c r="BD41" s="24">
        <f t="shared" si="94"/>
        <v>43757.363679176648</v>
      </c>
      <c r="BE41" s="24">
        <f t="shared" si="94"/>
        <v>40006.990437689397</v>
      </c>
      <c r="BF41" s="24">
        <f t="shared" si="94"/>
        <v>42606.84324973038</v>
      </c>
      <c r="BG41" s="24">
        <f t="shared" si="94"/>
        <v>45836.136993711902</v>
      </c>
      <c r="BH41" s="24">
        <f t="shared" ref="BH41:BM41" si="95">BH39+BH40</f>
        <v>44685.03159734056</v>
      </c>
      <c r="BI41" s="24">
        <f t="shared" si="95"/>
        <v>41823.202826098051</v>
      </c>
      <c r="BJ41" s="193">
        <f t="shared" si="95"/>
        <v>45300.036484534772</v>
      </c>
      <c r="BK41" s="193">
        <f t="shared" si="95"/>
        <v>50786.982112222831</v>
      </c>
      <c r="BL41" s="193">
        <f t="shared" si="95"/>
        <v>48179.902948266419</v>
      </c>
      <c r="BM41" s="193">
        <f t="shared" si="95"/>
        <v>46176.508988869988</v>
      </c>
      <c r="BN41" s="193">
        <f t="shared" ref="BN41:BR41" si="96">BN39+BN40</f>
        <v>46881.00204636842</v>
      </c>
      <c r="BO41" s="193">
        <f t="shared" si="96"/>
        <v>51896.558925369274</v>
      </c>
      <c r="BP41" s="193">
        <f t="shared" si="96"/>
        <v>51775.022616715258</v>
      </c>
      <c r="BQ41" s="193">
        <f t="shared" si="96"/>
        <v>49068.867195932282</v>
      </c>
      <c r="BR41" s="193">
        <f t="shared" si="96"/>
        <v>50306.036943948624</v>
      </c>
      <c r="BS41" s="193">
        <f t="shared" ref="BS41" si="97">BS39+BS40</f>
        <v>55943.467137283624</v>
      </c>
      <c r="BT41" s="193">
        <f t="shared" ref="BT41:BY41" si="98">BT39+BT40</f>
        <v>54101.3743756236</v>
      </c>
      <c r="BU41" s="193">
        <f t="shared" si="98"/>
        <v>51219.809983589366</v>
      </c>
      <c r="BV41" s="193">
        <f t="shared" si="98"/>
        <v>53371.551969352207</v>
      </c>
      <c r="BW41" s="193">
        <f t="shared" ref="BW41:BY41" si="99">BW39+BW40</f>
        <v>59664.745741889739</v>
      </c>
      <c r="BX41" s="193">
        <f t="shared" si="99"/>
        <v>57278.898112885116</v>
      </c>
      <c r="BY41" s="193">
        <f t="shared" si="99"/>
        <v>53832.766280962758</v>
      </c>
      <c r="BZ41" s="193">
        <f t="shared" ref="BZ41" si="100">BZ39+BZ40</f>
        <v>57589.744101358141</v>
      </c>
      <c r="CA41" s="175"/>
      <c r="CB41" s="175"/>
      <c r="CC41" s="175"/>
      <c r="CD41" s="175"/>
      <c r="CE41" s="175"/>
      <c r="CF41" s="175"/>
    </row>
    <row r="42" spans="1:84">
      <c r="BA42" s="8"/>
      <c r="BG42" s="146"/>
      <c r="BH42" s="146"/>
      <c r="BI42" s="147"/>
      <c r="BJ42" s="147"/>
      <c r="BK42" s="147"/>
      <c r="BL42" s="147"/>
      <c r="BM42" s="147"/>
      <c r="BN42" s="147"/>
      <c r="BO42" s="147"/>
      <c r="BP42" s="147"/>
      <c r="CA42" s="175"/>
      <c r="CB42" s="175"/>
      <c r="CC42" s="175"/>
      <c r="CD42" s="175"/>
      <c r="CE42" s="175"/>
      <c r="CF42" s="175"/>
    </row>
    <row r="43" spans="1:84" ht="18">
      <c r="A43" s="204" t="str">
        <f>A3</f>
        <v>SA – Annual Gross Operating Surplus</v>
      </c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8"/>
      <c r="T43" s="208"/>
      <c r="U43" s="208"/>
      <c r="V43" s="208"/>
      <c r="W43" s="208"/>
      <c r="X43" s="208"/>
      <c r="Y43" s="208"/>
      <c r="Z43" s="209"/>
      <c r="AA43" s="209"/>
      <c r="AB43" s="209"/>
      <c r="AC43" s="209"/>
      <c r="AD43" s="209"/>
      <c r="AE43" s="209"/>
      <c r="AF43" s="209"/>
      <c r="AG43" s="209"/>
      <c r="AH43" s="209"/>
      <c r="AI43" s="209"/>
      <c r="AJ43" s="209"/>
      <c r="AK43" s="209"/>
      <c r="AL43" s="209"/>
      <c r="AM43" s="209"/>
      <c r="AN43" s="209"/>
      <c r="AO43" s="209"/>
      <c r="AP43" s="209"/>
      <c r="AQ43" s="209"/>
      <c r="AR43" s="209"/>
      <c r="AS43" s="209"/>
      <c r="AT43" s="209"/>
      <c r="AU43" s="209"/>
      <c r="AV43" s="209"/>
      <c r="AW43" s="209"/>
      <c r="AX43" s="209"/>
      <c r="AY43" s="209"/>
      <c r="AZ43" s="209"/>
      <c r="BA43" s="209"/>
      <c r="BB43" s="209"/>
      <c r="BC43" s="209"/>
      <c r="BD43" s="209"/>
      <c r="BE43" s="209"/>
      <c r="BF43" s="209"/>
      <c r="BG43" s="209"/>
      <c r="BH43" s="209"/>
      <c r="BN43" s="8"/>
      <c r="CA43" s="175"/>
      <c r="CB43" s="175"/>
      <c r="CC43" s="175"/>
      <c r="CD43" s="175"/>
      <c r="CE43" s="175"/>
      <c r="CF43" s="175"/>
    </row>
    <row r="44" spans="1:84" ht="13.5" thickBot="1">
      <c r="A44" s="1" t="s">
        <v>28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CA44" s="175"/>
      <c r="CB44" s="175"/>
      <c r="CC44" s="175"/>
      <c r="CD44" s="175"/>
      <c r="CE44" s="175"/>
      <c r="CF44" s="175"/>
    </row>
    <row r="45" spans="1:84" ht="13.5" thickBot="1">
      <c r="A45" s="25" t="s">
        <v>23</v>
      </c>
      <c r="B45" s="133" t="str">
        <f>B25</f>
        <v>1995q1</v>
      </c>
      <c r="C45" s="132" t="str">
        <f t="shared" ref="C45:BH45" si="101">C25</f>
        <v>1995q2</v>
      </c>
      <c r="D45" s="132" t="str">
        <f t="shared" si="101"/>
        <v>1995q3</v>
      </c>
      <c r="E45" s="132" t="str">
        <f t="shared" si="101"/>
        <v>1995q4</v>
      </c>
      <c r="F45" s="132" t="str">
        <f t="shared" si="101"/>
        <v>1996q1</v>
      </c>
      <c r="G45" s="132" t="str">
        <f t="shared" si="101"/>
        <v>1996q2</v>
      </c>
      <c r="H45" s="132" t="str">
        <f t="shared" si="101"/>
        <v>1996q3</v>
      </c>
      <c r="I45" s="132" t="str">
        <f t="shared" si="101"/>
        <v>1996q4</v>
      </c>
      <c r="J45" s="132" t="str">
        <f t="shared" si="101"/>
        <v>1997q1</v>
      </c>
      <c r="K45" s="132" t="str">
        <f t="shared" si="101"/>
        <v>1997q2</v>
      </c>
      <c r="L45" s="132" t="str">
        <f t="shared" si="101"/>
        <v>1997q3</v>
      </c>
      <c r="M45" s="132" t="str">
        <f t="shared" si="101"/>
        <v>1997q4</v>
      </c>
      <c r="N45" s="132" t="str">
        <f t="shared" si="101"/>
        <v>1998q1</v>
      </c>
      <c r="O45" s="132" t="str">
        <f t="shared" si="101"/>
        <v>1998q2</v>
      </c>
      <c r="P45" s="132" t="str">
        <f t="shared" si="101"/>
        <v>1998q3</v>
      </c>
      <c r="Q45" s="132" t="str">
        <f t="shared" si="101"/>
        <v>1998q4</v>
      </c>
      <c r="R45" s="132" t="str">
        <f t="shared" si="101"/>
        <v>1999q1</v>
      </c>
      <c r="S45" s="132" t="str">
        <f t="shared" si="101"/>
        <v>1999q2</v>
      </c>
      <c r="T45" s="132" t="str">
        <f t="shared" si="101"/>
        <v>1999q3</v>
      </c>
      <c r="U45" s="132" t="str">
        <f t="shared" si="101"/>
        <v>1999q4</v>
      </c>
      <c r="V45" s="132" t="str">
        <f t="shared" si="101"/>
        <v>2000q1</v>
      </c>
      <c r="W45" s="132" t="str">
        <f t="shared" si="101"/>
        <v>2000q2</v>
      </c>
      <c r="X45" s="132" t="str">
        <f t="shared" si="101"/>
        <v>2000q3</v>
      </c>
      <c r="Y45" s="132" t="str">
        <f t="shared" si="101"/>
        <v>2000q4</v>
      </c>
      <c r="Z45" s="132" t="str">
        <f t="shared" si="101"/>
        <v>2001q1</v>
      </c>
      <c r="AA45" s="132" t="str">
        <f t="shared" si="101"/>
        <v>2001q2</v>
      </c>
      <c r="AB45" s="132" t="str">
        <f t="shared" si="101"/>
        <v>2001q3</v>
      </c>
      <c r="AC45" s="132" t="str">
        <f t="shared" si="101"/>
        <v>2001q4</v>
      </c>
      <c r="AD45" s="132" t="str">
        <f t="shared" si="101"/>
        <v>2002q1</v>
      </c>
      <c r="AE45" s="132" t="str">
        <f t="shared" si="101"/>
        <v>2002q2</v>
      </c>
      <c r="AF45" s="132" t="str">
        <f t="shared" si="101"/>
        <v>2002q3</v>
      </c>
      <c r="AG45" s="132" t="str">
        <f t="shared" si="101"/>
        <v>2002q4</v>
      </c>
      <c r="AH45" s="132" t="str">
        <f t="shared" si="101"/>
        <v>2003q1</v>
      </c>
      <c r="AI45" s="132" t="str">
        <f t="shared" si="101"/>
        <v>2003q2</v>
      </c>
      <c r="AJ45" s="132" t="str">
        <f t="shared" si="101"/>
        <v>2003q3</v>
      </c>
      <c r="AK45" s="132" t="str">
        <f t="shared" si="101"/>
        <v>2003q4</v>
      </c>
      <c r="AL45" s="132" t="str">
        <f t="shared" si="101"/>
        <v>2004q1</v>
      </c>
      <c r="AM45" s="132" t="str">
        <f t="shared" si="101"/>
        <v>2004q2</v>
      </c>
      <c r="AN45" s="132" t="str">
        <f t="shared" si="101"/>
        <v>2004q3</v>
      </c>
      <c r="AO45" s="132" t="str">
        <f t="shared" si="101"/>
        <v>2004q4</v>
      </c>
      <c r="AP45" s="132" t="str">
        <f t="shared" si="101"/>
        <v>2005q1</v>
      </c>
      <c r="AQ45" s="132" t="str">
        <f t="shared" si="101"/>
        <v>2005q2</v>
      </c>
      <c r="AR45" s="132" t="str">
        <f t="shared" si="101"/>
        <v>2005q3</v>
      </c>
      <c r="AS45" s="132" t="str">
        <f t="shared" si="101"/>
        <v>2005q4</v>
      </c>
      <c r="AT45" s="132" t="str">
        <f t="shared" si="101"/>
        <v>2006q1</v>
      </c>
      <c r="AU45" s="132" t="str">
        <f t="shared" si="101"/>
        <v>2006q2</v>
      </c>
      <c r="AV45" s="132" t="str">
        <f t="shared" si="101"/>
        <v>2006q3</v>
      </c>
      <c r="AW45" s="132" t="str">
        <f t="shared" si="101"/>
        <v>2006q4</v>
      </c>
      <c r="AX45" s="132" t="str">
        <f t="shared" si="101"/>
        <v>2007q1</v>
      </c>
      <c r="AY45" s="132" t="str">
        <f t="shared" si="101"/>
        <v>2007q2</v>
      </c>
      <c r="AZ45" s="132" t="str">
        <f t="shared" si="101"/>
        <v>2007q3</v>
      </c>
      <c r="BA45" s="132" t="str">
        <f t="shared" si="101"/>
        <v>2007q4</v>
      </c>
      <c r="BB45" s="132" t="str">
        <f t="shared" si="101"/>
        <v>2008q1</v>
      </c>
      <c r="BC45" s="132" t="str">
        <f t="shared" si="101"/>
        <v>2008q2</v>
      </c>
      <c r="BD45" s="132" t="str">
        <f t="shared" si="101"/>
        <v>2008q3</v>
      </c>
      <c r="BE45" s="132" t="str">
        <f t="shared" si="101"/>
        <v>2008q4</v>
      </c>
      <c r="BF45" s="132" t="str">
        <f t="shared" si="101"/>
        <v>2009q1</v>
      </c>
      <c r="BG45" s="132" t="str">
        <f t="shared" si="101"/>
        <v>2009q2</v>
      </c>
      <c r="BH45" s="132" t="str">
        <f t="shared" si="101"/>
        <v>2009q3</v>
      </c>
      <c r="BI45" s="132" t="str">
        <f>BI25</f>
        <v>2009q4</v>
      </c>
      <c r="BJ45" s="132" t="str">
        <f>BJ25</f>
        <v>2010q1</v>
      </c>
      <c r="BK45" s="132" t="str">
        <f>BK25</f>
        <v>2010q2</v>
      </c>
      <c r="BL45" s="132" t="str">
        <f>BL25</f>
        <v>2010q3</v>
      </c>
      <c r="BM45" s="132" t="str">
        <f t="shared" ref="BM45:BQ45" si="102">BM25</f>
        <v>2010q4</v>
      </c>
      <c r="BN45" s="132" t="str">
        <f t="shared" si="102"/>
        <v>2011q1</v>
      </c>
      <c r="BO45" s="132" t="str">
        <f t="shared" si="102"/>
        <v>2011q2</v>
      </c>
      <c r="BP45" s="132" t="str">
        <f t="shared" si="102"/>
        <v>2011q3</v>
      </c>
      <c r="BQ45" s="132" t="str">
        <f t="shared" si="102"/>
        <v>2011q4</v>
      </c>
      <c r="BR45" s="132" t="str">
        <f t="shared" ref="BR45" si="103">BR25</f>
        <v>2012q1</v>
      </c>
      <c r="BS45" s="132" t="str">
        <f t="shared" ref="BS45:BY45" si="104">BS25</f>
        <v>2012q2</v>
      </c>
      <c r="BT45" s="132" t="str">
        <f t="shared" si="104"/>
        <v>2012q3</v>
      </c>
      <c r="BU45" s="132" t="str">
        <f t="shared" ref="BU45:BZ45" si="105">BU25</f>
        <v>2012q4</v>
      </c>
      <c r="BV45" s="132" t="str">
        <f t="shared" si="105"/>
        <v>2013q1</v>
      </c>
      <c r="BW45" s="132" t="str">
        <f t="shared" si="105"/>
        <v>2013q2</v>
      </c>
      <c r="BX45" s="132" t="str">
        <f t="shared" si="105"/>
        <v>2013q3</v>
      </c>
      <c r="BY45" s="132" t="str">
        <f t="shared" si="105"/>
        <v>2013q4</v>
      </c>
      <c r="BZ45" s="132" t="str">
        <f t="shared" si="105"/>
        <v>2014q1</v>
      </c>
      <c r="CA45" s="175"/>
      <c r="CB45" s="175"/>
      <c r="CC45" s="175"/>
      <c r="CD45" s="175"/>
      <c r="CE45" s="175"/>
      <c r="CF45" s="175"/>
    </row>
    <row r="46" spans="1:84" ht="13.5" thickTop="1">
      <c r="A46" s="2" t="s">
        <v>0</v>
      </c>
      <c r="B46" s="135"/>
      <c r="C46" s="61">
        <f t="shared" ref="C46:C61" si="106">(C6-B6)/B6*100</f>
        <v>41.443656070171528</v>
      </c>
      <c r="D46" s="61">
        <f t="shared" ref="D46:D61" si="107">(D6-C6)/C6*100</f>
        <v>2.7145492129494859</v>
      </c>
      <c r="E46" s="61">
        <f t="shared" ref="E46:E61" si="108">(E6-D6)/D6*100</f>
        <v>-24.883352366746688</v>
      </c>
      <c r="F46" s="61">
        <f t="shared" ref="F46:F61" si="109">(F6-E6)/E6*100</f>
        <v>-0.9301806064479563</v>
      </c>
      <c r="G46" s="61">
        <f>(G6-F6)/F6*100</f>
        <v>90.789370664411763</v>
      </c>
      <c r="H46" s="61">
        <f t="shared" ref="H46:H61" si="110">(H6-G6)/G6*100</f>
        <v>-19.540791201575843</v>
      </c>
      <c r="I46" s="61">
        <f t="shared" ref="I46:I61" si="111">(I6-H6)/H6*100</f>
        <v>-26.164039109877947</v>
      </c>
      <c r="J46" s="61">
        <f t="shared" ref="J46:J61" si="112">(J6-I6)/I6*100</f>
        <v>0.36320933927399529</v>
      </c>
      <c r="K46" s="61">
        <f t="shared" ref="K46:K61" si="113">(K6-J6)/J6*100</f>
        <v>72.06127297805503</v>
      </c>
      <c r="L46" s="61">
        <f t="shared" ref="L46:L61" si="114">(L6-K6)/K6*100</f>
        <v>-22.860667580839486</v>
      </c>
      <c r="M46" s="61">
        <f t="shared" ref="M46:M61" si="115">(M6-L6)/L6*100</f>
        <v>-29.548330221945658</v>
      </c>
      <c r="N46" s="61">
        <f t="shared" ref="N46:N61" si="116">(N6-M6)/M6*100</f>
        <v>11.838008523542799</v>
      </c>
      <c r="O46" s="61">
        <f t="shared" ref="O46:O61" si="117">(O6-N6)/N6*100</f>
        <v>73.302970870463724</v>
      </c>
      <c r="P46" s="61">
        <f t="shared" ref="P46:P61" si="118">(P6-O6)/O6*100</f>
        <v>-14.690870423818932</v>
      </c>
      <c r="Q46" s="61">
        <f t="shared" ref="Q46:Q61" si="119">(Q6-P6)/P6*100</f>
        <v>-33.154080378924121</v>
      </c>
      <c r="R46" s="61">
        <f t="shared" ref="R46:R61" si="120">(R6-Q6)/Q6*100</f>
        <v>14.679009057005866</v>
      </c>
      <c r="S46" s="61">
        <f t="shared" ref="S46:S61" si="121">(S6-R6)/R6*100</f>
        <v>69.43705648018026</v>
      </c>
      <c r="T46" s="61">
        <f t="shared" ref="T46:T61" si="122">(T6-S6)/S6*100</f>
        <v>-18.882079966001093</v>
      </c>
      <c r="U46" s="61">
        <f t="shared" ref="U46:U61" si="123">(U6-T6)/T6*100</f>
        <v>-28.275188967428722</v>
      </c>
      <c r="V46" s="61">
        <f t="shared" ref="V46:V61" si="124">(V6-U6)/U6*100</f>
        <v>22.449354673389919</v>
      </c>
      <c r="W46" s="61">
        <f t="shared" ref="W46:W61" si="125">(W6-V6)/V6*100</f>
        <v>56.80804430486922</v>
      </c>
      <c r="X46" s="61">
        <f t="shared" ref="X46:X61" si="126">(X6-W6)/W6*100</f>
        <v>-5.639551471828927</v>
      </c>
      <c r="Y46" s="61">
        <f t="shared" ref="Y46:Y61" si="127">(Y6-X6)/X6*100</f>
        <v>-27.786935507259098</v>
      </c>
      <c r="Z46" s="61">
        <f t="shared" ref="Z46:Z61" si="128">(Z6-Y6)/Y6*100</f>
        <v>25.228943088845213</v>
      </c>
      <c r="AA46" s="61">
        <f t="shared" ref="AA46:AA61" si="129">(AA6-Z6)/Z6*100</f>
        <v>58.322517553920115</v>
      </c>
      <c r="AB46" s="61">
        <f t="shared" ref="AB46:AB61" si="130">(AB6-AA6)/AA6*100</f>
        <v>-16.028140420516717</v>
      </c>
      <c r="AC46" s="61">
        <f t="shared" ref="AC46:AC61" si="131">(AC6-AB6)/AB6*100</f>
        <v>-23.586933887895807</v>
      </c>
      <c r="AD46" s="61">
        <f t="shared" ref="AD46:AD61" si="132">(AD6-AC6)/AC6*100</f>
        <v>18.472117525065386</v>
      </c>
      <c r="AE46" s="61">
        <f t="shared" ref="AE46:AE61" si="133">(AE6-AD6)/AD6*100</f>
        <v>73.69666264383612</v>
      </c>
      <c r="AF46" s="61">
        <f t="shared" ref="AF46:AF61" si="134">(AF6-AE6)/AE6*100</f>
        <v>-13.360506311698137</v>
      </c>
      <c r="AG46" s="61">
        <f t="shared" ref="AG46:AG61" si="135">(AG6-AF6)/AF6*100</f>
        <v>-32.886175149968047</v>
      </c>
      <c r="AH46" s="61">
        <f t="shared" ref="AH46:AH61" si="136">(AH6-AG6)/AG6*100</f>
        <v>-7.1407445090534694</v>
      </c>
      <c r="AI46" s="61">
        <f t="shared" ref="AI46:AI61" si="137">(AI6-AH6)/AH6*100</f>
        <v>60.28685274191853</v>
      </c>
      <c r="AJ46" s="61">
        <f t="shared" ref="AJ46:AJ61" si="138">(AJ6-AI6)/AI6*100</f>
        <v>-11.70824763778354</v>
      </c>
      <c r="AK46" s="61">
        <f t="shared" ref="AK46:AK61" si="139">(AK6-AJ6)/AJ6*100</f>
        <v>-38.374576595433425</v>
      </c>
      <c r="AL46" s="61">
        <f t="shared" ref="AL46:AL61" si="140">(AL6-AK6)/AK6*100</f>
        <v>12.595695571032575</v>
      </c>
      <c r="AM46" s="61">
        <f t="shared" ref="AM46:AM61" si="141">(AM6-AL6)/AL6*100</f>
        <v>61.712802554919023</v>
      </c>
      <c r="AN46" s="61">
        <f t="shared" ref="AN46:AN61" si="142">(AN6-AM6)/AM6*100</f>
        <v>-1.8207251449977053</v>
      </c>
      <c r="AO46" s="61">
        <f t="shared" ref="AO46:AO61" si="143">(AO6-AN6)/AN6*100</f>
        <v>-38.489121769902965</v>
      </c>
      <c r="AP46" s="61">
        <f t="shared" ref="AP46:AP61" si="144">(AP6-AO6)/AO6*100</f>
        <v>18.469946008566346</v>
      </c>
      <c r="AQ46" s="61">
        <f t="shared" ref="AQ46:AQ61" si="145">(AQ6-AP6)/AP6*100</f>
        <v>48.136362999200998</v>
      </c>
      <c r="AR46" s="61">
        <f t="shared" ref="AR46:AR61" si="146">(AR6-AQ6)/AQ6*100</f>
        <v>0.27952573358944932</v>
      </c>
      <c r="AS46" s="61">
        <f t="shared" ref="AS46:AS61" si="147">(AS6-AR6)/AR6*100</f>
        <v>-25.923619289186817</v>
      </c>
      <c r="AT46" s="61">
        <f t="shared" ref="AT46:AT61" si="148">(AT6-AS6)/AS6*100</f>
        <v>5.0521005834246262</v>
      </c>
      <c r="AU46" s="61">
        <f t="shared" ref="AU46:AU61" si="149">(AU6-AT6)/AT6*100</f>
        <v>46.815734587961387</v>
      </c>
      <c r="AV46" s="61">
        <f t="shared" ref="AV46:AV61" si="150">(AV6-AU6)/AU6*100</f>
        <v>24.787736628233507</v>
      </c>
      <c r="AW46" s="61">
        <f t="shared" ref="AW46:AW61" si="151">(AW6-AV6)/AV6*100</f>
        <v>-26.33935190087896</v>
      </c>
      <c r="AX46" s="61">
        <f t="shared" ref="AX46:AX61" si="152">(AX6-AW6)/AW6*100</f>
        <v>7.8938004751447526</v>
      </c>
      <c r="AY46" s="61">
        <f t="shared" ref="AY46:AY61" si="153">(AY6-AX6)/AX6*100</f>
        <v>36.300125918572675</v>
      </c>
      <c r="AZ46" s="61">
        <f t="shared" ref="AZ46:AZ61" si="154">(AZ6-AY6)/AY6*100</f>
        <v>-6.8306951135581659</v>
      </c>
      <c r="BA46" s="61">
        <f t="shared" ref="BA46:BA61" si="155">(BA6-AZ6)/AZ6*100</f>
        <v>-21.100740787375145</v>
      </c>
      <c r="BB46" s="61">
        <f t="shared" ref="BB46:BB61" si="156">(BB6-BA6)/BA6*100</f>
        <v>11.886340227265027</v>
      </c>
      <c r="BC46" s="61">
        <f>(BC6-BB6)/BB6*100</f>
        <v>55.127355996870762</v>
      </c>
      <c r="BD46" s="61">
        <f>(BD6-BC6)/BC6*100</f>
        <v>-2.9792151999835736</v>
      </c>
      <c r="BE46" s="61">
        <f>(BE6-BD6)/BD6*100</f>
        <v>-29.736339610591227</v>
      </c>
      <c r="BF46" s="61">
        <f>(BF6-BE6)/BE6*100</f>
        <v>-1.6958046197493952</v>
      </c>
      <c r="BG46" s="61">
        <f>(BG6-BF6)/BF6*100</f>
        <v>50.606037808161197</v>
      </c>
      <c r="BH46" s="61">
        <f t="shared" ref="BH46:BH61" si="157">(BH6-BG6)/BG6*100</f>
        <v>-12.336007341502231</v>
      </c>
      <c r="BI46" s="61">
        <f t="shared" ref="BI46:BI61" si="158">(BI6-BH6)/BH6*100</f>
        <v>-24.62442761551004</v>
      </c>
      <c r="BJ46" s="61">
        <f t="shared" ref="BJ46:BJ61" si="159">(BJ6-BI6)/BI6*100</f>
        <v>-0.55918935638765666</v>
      </c>
      <c r="BK46" s="61">
        <f t="shared" ref="BK46:BK61" si="160">(BK6-BJ6)/BJ6*100</f>
        <v>71.896087989404279</v>
      </c>
      <c r="BL46" s="61">
        <f t="shared" ref="BL46:BL61" si="161">(BL6-BK6)/BK6*100</f>
        <v>-12.806271739754905</v>
      </c>
      <c r="BM46" s="61">
        <f t="shared" ref="BM46:BM61" si="162">(BM6-BL6)/BL6*100</f>
        <v>-15.889926444817023</v>
      </c>
      <c r="BN46" s="61">
        <f t="shared" ref="BN46:BN59" si="163">(BN6-BM6)/BM6*100</f>
        <v>4.9666264773315207</v>
      </c>
      <c r="BO46" s="61">
        <f t="shared" ref="BO46:BO59" si="164">(BO6-BN6)/BN6*100</f>
        <v>40.418607337526851</v>
      </c>
      <c r="BP46" s="61">
        <f t="shared" ref="BP46:BP59" si="165">(BP6-BO6)/BO6*100</f>
        <v>-0.37331620406192556</v>
      </c>
      <c r="BQ46" s="61">
        <f t="shared" ref="BQ46:BQ59" si="166">(BQ6-BP6)/BP6*100</f>
        <v>-17.894495814017578</v>
      </c>
      <c r="BR46" s="61">
        <f t="shared" ref="BR46:BR59" si="167">(BR6-BQ6)/BQ6*100</f>
        <v>-11.642028184069382</v>
      </c>
      <c r="BS46" s="61">
        <f t="shared" ref="BS46:BS59" si="168">(BS6-BR6)/BR6*100</f>
        <v>45.545927225360913</v>
      </c>
      <c r="BT46" s="61">
        <f t="shared" ref="BT46:BT59" si="169">(BT6-BS6)/BS6*100</f>
        <v>-13.05071412630944</v>
      </c>
      <c r="BU46" s="61">
        <f t="shared" ref="BU46:BU59" si="170">(BU6-BT6)/BT6*100</f>
        <v>-25.117441833470245</v>
      </c>
      <c r="BV46" s="61">
        <f t="shared" ref="BV46:BV59" si="171">(BV6-BU6)/BU6*100</f>
        <v>6.7288661316081289</v>
      </c>
      <c r="BW46" s="61">
        <f t="shared" ref="BW46:BW59" si="172">(BW6-BV6)/BV6*100</f>
        <v>39.543540081618232</v>
      </c>
      <c r="BX46" s="61">
        <f t="shared" ref="BX46:BX59" si="173">(BX6-BW6)/BW6*100</f>
        <v>-11.974513635007563</v>
      </c>
      <c r="BY46" s="61">
        <f t="shared" ref="BY46:BY59" si="174">(BY6-BX6)/BX6*100</f>
        <v>-19.384739990790326</v>
      </c>
      <c r="BZ46" s="61">
        <f t="shared" ref="BZ46:BZ59" si="175">(BZ6-BY6)/BY6*100</f>
        <v>7.5522723629540254</v>
      </c>
      <c r="CA46" s="175"/>
      <c r="CB46" s="175"/>
      <c r="CC46" s="175"/>
      <c r="CD46" s="175"/>
      <c r="CE46" s="175"/>
      <c r="CF46" s="175"/>
    </row>
    <row r="47" spans="1:84">
      <c r="A47" s="3" t="s">
        <v>1</v>
      </c>
      <c r="B47" s="136"/>
      <c r="C47" s="63">
        <f t="shared" si="106"/>
        <v>68.386832137683072</v>
      </c>
      <c r="D47" s="63">
        <f t="shared" si="107"/>
        <v>1.2796658045723732</v>
      </c>
      <c r="E47" s="63">
        <f t="shared" si="108"/>
        <v>-27.023693772068981</v>
      </c>
      <c r="F47" s="63">
        <f t="shared" si="109"/>
        <v>-15.911656837513934</v>
      </c>
      <c r="G47" s="63">
        <f t="shared" ref="G47:G61" si="176">(G7-F7)/F7*100</f>
        <v>187.84113416032523</v>
      </c>
      <c r="H47" s="63">
        <f t="shared" si="110"/>
        <v>-35.301565227468622</v>
      </c>
      <c r="I47" s="63">
        <f t="shared" si="111"/>
        <v>-31.816095454107817</v>
      </c>
      <c r="J47" s="63">
        <f t="shared" si="112"/>
        <v>2.1725638289138773</v>
      </c>
      <c r="K47" s="63">
        <f t="shared" si="113"/>
        <v>137.69223599589898</v>
      </c>
      <c r="L47" s="63">
        <f t="shared" si="114"/>
        <v>-39.57039204497822</v>
      </c>
      <c r="M47" s="63">
        <f t="shared" si="115"/>
        <v>-38.263461263067448</v>
      </c>
      <c r="N47" s="63">
        <f t="shared" si="116"/>
        <v>27.361294344491643</v>
      </c>
      <c r="O47" s="63">
        <f t="shared" si="117"/>
        <v>103.41206602162775</v>
      </c>
      <c r="P47" s="63">
        <f t="shared" si="118"/>
        <v>-36.655521202031359</v>
      </c>
      <c r="Q47" s="63">
        <f t="shared" si="119"/>
        <v>-57.374442334025353</v>
      </c>
      <c r="R47" s="63">
        <f t="shared" si="120"/>
        <v>55.860103626943001</v>
      </c>
      <c r="S47" s="63">
        <f t="shared" si="121"/>
        <v>158.10644592932417</v>
      </c>
      <c r="T47" s="63">
        <f t="shared" si="122"/>
        <v>-37.557476075784699</v>
      </c>
      <c r="U47" s="63">
        <f t="shared" si="123"/>
        <v>-63.963202079165036</v>
      </c>
      <c r="V47" s="63">
        <f t="shared" si="124"/>
        <v>59.079045275027198</v>
      </c>
      <c r="W47" s="63">
        <f t="shared" si="125"/>
        <v>136.40200484299834</v>
      </c>
      <c r="X47" s="63">
        <f t="shared" si="126"/>
        <v>-2.3575967428941005</v>
      </c>
      <c r="Y47" s="63">
        <f t="shared" si="127"/>
        <v>-64.504976345795626</v>
      </c>
      <c r="Z47" s="63">
        <f t="shared" si="128"/>
        <v>47.21820888574652</v>
      </c>
      <c r="AA47" s="63">
        <f t="shared" si="129"/>
        <v>176.38373081569645</v>
      </c>
      <c r="AB47" s="63">
        <f t="shared" si="130"/>
        <v>-29.918999282272125</v>
      </c>
      <c r="AC47" s="63">
        <f t="shared" si="131"/>
        <v>-46.109421322142225</v>
      </c>
      <c r="AD47" s="63">
        <f t="shared" si="132"/>
        <v>15.247553047081523</v>
      </c>
      <c r="AE47" s="63">
        <f t="shared" si="133"/>
        <v>223.94366197183101</v>
      </c>
      <c r="AF47" s="63">
        <f t="shared" si="134"/>
        <v>-32.669932639314148</v>
      </c>
      <c r="AG47" s="63">
        <f t="shared" si="135"/>
        <v>-57.511368804001819</v>
      </c>
      <c r="AH47" s="63">
        <f t="shared" si="136"/>
        <v>2.2984507532175535</v>
      </c>
      <c r="AI47" s="63">
        <f t="shared" si="137"/>
        <v>212.9577317430425</v>
      </c>
      <c r="AJ47" s="63">
        <f t="shared" si="138"/>
        <v>-33.731717509402429</v>
      </c>
      <c r="AK47" s="63">
        <f t="shared" si="139"/>
        <v>-68.820784462101145</v>
      </c>
      <c r="AL47" s="63">
        <f t="shared" si="140"/>
        <v>51.601812151120477</v>
      </c>
      <c r="AM47" s="63">
        <f t="shared" si="141"/>
        <v>187.59838843085461</v>
      </c>
      <c r="AN47" s="63">
        <f t="shared" si="142"/>
        <v>-12.39458571839427</v>
      </c>
      <c r="AO47" s="63">
        <f t="shared" si="143"/>
        <v>-72.383483887365102</v>
      </c>
      <c r="AP47" s="63">
        <f t="shared" si="144"/>
        <v>89.316665388450019</v>
      </c>
      <c r="AQ47" s="63">
        <f t="shared" si="145"/>
        <v>70.143812031598145</v>
      </c>
      <c r="AR47" s="63">
        <f t="shared" si="146"/>
        <v>1.2839285714285757</v>
      </c>
      <c r="AS47" s="63">
        <f t="shared" si="147"/>
        <v>-59.870590102082197</v>
      </c>
      <c r="AT47" s="63">
        <f t="shared" si="148"/>
        <v>54.123281050920433</v>
      </c>
      <c r="AU47" s="63">
        <f t="shared" si="149"/>
        <v>89.756746484226539</v>
      </c>
      <c r="AV47" s="63">
        <f t="shared" si="150"/>
        <v>18.467701552328492</v>
      </c>
      <c r="AW47" s="63">
        <f t="shared" si="151"/>
        <v>-54.053597091892804</v>
      </c>
      <c r="AX47" s="63">
        <f t="shared" si="152"/>
        <v>39.499540018399266</v>
      </c>
      <c r="AY47" s="63">
        <f t="shared" si="153"/>
        <v>97.643039911366685</v>
      </c>
      <c r="AZ47" s="63">
        <f t="shared" si="154"/>
        <v>-23.37686604515212</v>
      </c>
      <c r="BA47" s="63">
        <f t="shared" si="155"/>
        <v>-55.295726317072955</v>
      </c>
      <c r="BB47" s="63">
        <f t="shared" si="156"/>
        <v>46.735588069122727</v>
      </c>
      <c r="BC47" s="63">
        <f t="shared" ref="BC47:BG61" si="177">(BC7-BB7)/BB7*100</f>
        <v>135.91621169519971</v>
      </c>
      <c r="BD47" s="63">
        <f t="shared" si="177"/>
        <v>-20.680104291159811</v>
      </c>
      <c r="BE47" s="63">
        <f t="shared" si="177"/>
        <v>-67.274553436335566</v>
      </c>
      <c r="BF47" s="63">
        <f t="shared" si="177"/>
        <v>91.445236566222164</v>
      </c>
      <c r="BG47" s="63">
        <f t="shared" si="177"/>
        <v>130.79446510282099</v>
      </c>
      <c r="BH47" s="63">
        <f t="shared" si="157"/>
        <v>-41.233549836750235</v>
      </c>
      <c r="BI47" s="63">
        <f t="shared" si="158"/>
        <v>-62.511153264685618</v>
      </c>
      <c r="BJ47" s="63">
        <f t="shared" si="159"/>
        <v>97.132377474006489</v>
      </c>
      <c r="BK47" s="63">
        <f t="shared" si="160"/>
        <v>150.62025933433924</v>
      </c>
      <c r="BL47" s="63">
        <f t="shared" si="161"/>
        <v>-54.267155166323874</v>
      </c>
      <c r="BM47" s="63">
        <f t="shared" si="162"/>
        <v>-71.694966764516764</v>
      </c>
      <c r="BN47" s="63">
        <f t="shared" si="163"/>
        <v>164.73164160558116</v>
      </c>
      <c r="BO47" s="63">
        <f t="shared" si="164"/>
        <v>158.23186381777612</v>
      </c>
      <c r="BP47" s="63">
        <f t="shared" si="165"/>
        <v>-32.105841050542729</v>
      </c>
      <c r="BQ47" s="63">
        <f t="shared" si="166"/>
        <v>-64.896271643870946</v>
      </c>
      <c r="BR47" s="63">
        <f t="shared" si="167"/>
        <v>66.546788193869247</v>
      </c>
      <c r="BS47" s="63">
        <f t="shared" si="168"/>
        <v>217.30408489098573</v>
      </c>
      <c r="BT47" s="63">
        <f t="shared" si="169"/>
        <v>-48.768063606026281</v>
      </c>
      <c r="BU47" s="63">
        <f t="shared" si="170"/>
        <v>-65.698802400409917</v>
      </c>
      <c r="BV47" s="63">
        <f t="shared" si="171"/>
        <v>86.672338012193421</v>
      </c>
      <c r="BW47" s="63">
        <f t="shared" si="172"/>
        <v>227.88433558694075</v>
      </c>
      <c r="BX47" s="63">
        <f t="shared" si="173"/>
        <v>-57.61053620905242</v>
      </c>
      <c r="BY47" s="63">
        <f t="shared" si="174"/>
        <v>-72.188501457908032</v>
      </c>
      <c r="BZ47" s="63">
        <f t="shared" si="175"/>
        <v>171.04162194577358</v>
      </c>
      <c r="CA47" s="175"/>
      <c r="CB47" s="175"/>
      <c r="CC47" s="175"/>
      <c r="CD47" s="175"/>
      <c r="CE47" s="175"/>
      <c r="CF47" s="175"/>
    </row>
    <row r="48" spans="1:84">
      <c r="A48" s="68" t="s">
        <v>2</v>
      </c>
      <c r="B48" s="137"/>
      <c r="C48" s="64">
        <f t="shared" si="106"/>
        <v>24.363836538009359</v>
      </c>
      <c r="D48" s="64">
        <f t="shared" si="107"/>
        <v>3.9461362741587096</v>
      </c>
      <c r="E48" s="64">
        <f t="shared" si="108"/>
        <v>-23.09338354874604</v>
      </c>
      <c r="F48" s="64">
        <f t="shared" si="109"/>
        <v>10.958542014468556</v>
      </c>
      <c r="G48" s="64">
        <f t="shared" si="176"/>
        <v>32.423486339757027</v>
      </c>
      <c r="H48" s="64">
        <f t="shared" si="110"/>
        <v>1.0617608907656855</v>
      </c>
      <c r="I48" s="64">
        <f t="shared" si="111"/>
        <v>-21.434085577449167</v>
      </c>
      <c r="J48" s="64">
        <f t="shared" si="112"/>
        <v>-0.95087049844979465</v>
      </c>
      <c r="K48" s="64">
        <f t="shared" si="113"/>
        <v>22.89237274055953</v>
      </c>
      <c r="L48" s="64">
        <f t="shared" si="114"/>
        <v>1.3519126625234135</v>
      </c>
      <c r="M48" s="64">
        <f t="shared" si="115"/>
        <v>-22.018875365367073</v>
      </c>
      <c r="N48" s="64">
        <f t="shared" si="116"/>
        <v>1.2204161264492912</v>
      </c>
      <c r="O48" s="64">
        <f t="shared" si="117"/>
        <v>47.390463128505317</v>
      </c>
      <c r="P48" s="64">
        <f t="shared" si="118"/>
        <v>11.397284857346996</v>
      </c>
      <c r="Q48" s="64">
        <f t="shared" si="119"/>
        <v>-16.795942720763723</v>
      </c>
      <c r="R48" s="64">
        <f t="shared" si="120"/>
        <v>0.43026174256005739</v>
      </c>
      <c r="S48" s="64">
        <f t="shared" si="121"/>
        <v>21.824348446983226</v>
      </c>
      <c r="T48" s="64">
        <f t="shared" si="122"/>
        <v>2.3642411276851307</v>
      </c>
      <c r="U48" s="64">
        <f t="shared" si="123"/>
        <v>-3.5084705730788146</v>
      </c>
      <c r="V48" s="64">
        <f t="shared" si="124"/>
        <v>12.955636158644676</v>
      </c>
      <c r="W48" s="64">
        <f t="shared" si="125"/>
        <v>27.755224797975352</v>
      </c>
      <c r="X48" s="64">
        <f t="shared" si="126"/>
        <v>-7.8562837316885057</v>
      </c>
      <c r="Y48" s="64">
        <f t="shared" si="127"/>
        <v>-1.5064797707981972</v>
      </c>
      <c r="Z48" s="64">
        <f t="shared" si="128"/>
        <v>19.557103616231974</v>
      </c>
      <c r="AA48" s="64">
        <f t="shared" si="129"/>
        <v>20.824648501155874</v>
      </c>
      <c r="AB48" s="64">
        <f t="shared" si="130"/>
        <v>-5.9359513204943228</v>
      </c>
      <c r="AC48" s="64">
        <f t="shared" si="131"/>
        <v>-11.395655145967757</v>
      </c>
      <c r="AD48" s="64">
        <f t="shared" si="132"/>
        <v>19.533719704952588</v>
      </c>
      <c r="AE48" s="64">
        <f t="shared" si="133"/>
        <v>26.005509641873275</v>
      </c>
      <c r="AF48" s="64">
        <f t="shared" si="134"/>
        <v>2.3967768130426679</v>
      </c>
      <c r="AG48" s="64">
        <f t="shared" si="135"/>
        <v>-19.672781176987325</v>
      </c>
      <c r="AH48" s="64">
        <f t="shared" si="136"/>
        <v>-9.8197876638466521</v>
      </c>
      <c r="AI48" s="64">
        <f t="shared" si="137"/>
        <v>11.132865955072738</v>
      </c>
      <c r="AJ48" s="64">
        <f t="shared" si="138"/>
        <v>8.2596093735199947</v>
      </c>
      <c r="AK48" s="64">
        <f t="shared" si="139"/>
        <v>-21.477242899889756</v>
      </c>
      <c r="AL48" s="64">
        <f t="shared" si="140"/>
        <v>3.9998752044641086</v>
      </c>
      <c r="AM48" s="64">
        <f t="shared" si="141"/>
        <v>21.27363596858509</v>
      </c>
      <c r="AN48" s="64">
        <f t="shared" si="142"/>
        <v>6.2345396308452514</v>
      </c>
      <c r="AO48" s="64">
        <f t="shared" si="143"/>
        <v>-17.196020812695707</v>
      </c>
      <c r="AP48" s="64">
        <f t="shared" si="144"/>
        <v>3.6260167565986698</v>
      </c>
      <c r="AQ48" s="64">
        <f t="shared" si="145"/>
        <v>39.712352929774575</v>
      </c>
      <c r="AR48" s="64">
        <f t="shared" si="146"/>
        <v>-0.18868186295592337</v>
      </c>
      <c r="AS48" s="64">
        <f t="shared" si="147"/>
        <v>-9.8655880349721272</v>
      </c>
      <c r="AT48" s="64">
        <f t="shared" si="148"/>
        <v>-5.2824101632498239</v>
      </c>
      <c r="AU48" s="64">
        <f t="shared" si="149"/>
        <v>32.100293064148488</v>
      </c>
      <c r="AV48" s="64">
        <f t="shared" si="150"/>
        <v>27.898836521396177</v>
      </c>
      <c r="AW48" s="64">
        <f t="shared" si="151"/>
        <v>-13.702732914466337</v>
      </c>
      <c r="AX48" s="64">
        <f t="shared" si="152"/>
        <v>0.22109960202071638</v>
      </c>
      <c r="AY48" s="64">
        <f t="shared" si="153"/>
        <v>15.571986308696131</v>
      </c>
      <c r="AZ48" s="64">
        <f t="shared" si="154"/>
        <v>2.7307244680038738</v>
      </c>
      <c r="BA48" s="64">
        <f t="shared" si="155"/>
        <v>-6.362459036700872</v>
      </c>
      <c r="BB48" s="64">
        <f t="shared" si="156"/>
        <v>4.7153871193789882</v>
      </c>
      <c r="BC48" s="64">
        <f t="shared" si="177"/>
        <v>31.832507803490849</v>
      </c>
      <c r="BD48" s="64">
        <f t="shared" si="177"/>
        <v>6.1543173516345027</v>
      </c>
      <c r="BE48" s="64">
        <f t="shared" si="177"/>
        <v>-15.263232489782389</v>
      </c>
      <c r="BF48" s="64">
        <f t="shared" si="177"/>
        <v>-15.5647344189028</v>
      </c>
      <c r="BG48" s="64">
        <f t="shared" si="177"/>
        <v>23.533170880485756</v>
      </c>
      <c r="BH48" s="64">
        <f t="shared" si="157"/>
        <v>5.8914153094908661</v>
      </c>
      <c r="BI48" s="64">
        <f t="shared" si="158"/>
        <v>-11.362088436888078</v>
      </c>
      <c r="BJ48" s="64">
        <f t="shared" si="159"/>
        <v>-15.022665986405675</v>
      </c>
      <c r="BK48" s="64">
        <f t="shared" si="160"/>
        <v>44.857838020326035</v>
      </c>
      <c r="BL48" s="64">
        <f t="shared" si="161"/>
        <v>11.830466448716997</v>
      </c>
      <c r="BM48" s="64">
        <f t="shared" si="162"/>
        <v>-2.3290997939922309</v>
      </c>
      <c r="BN48" s="64">
        <f t="shared" si="163"/>
        <v>-6.2844195573744353</v>
      </c>
      <c r="BO48" s="64">
        <f t="shared" si="164"/>
        <v>16.98174707672894</v>
      </c>
      <c r="BP48" s="64">
        <f t="shared" si="165"/>
        <v>13.561512216117084</v>
      </c>
      <c r="BQ48" s="64">
        <f t="shared" si="166"/>
        <v>-5.554571119449907</v>
      </c>
      <c r="BR48" s="64">
        <f t="shared" si="167"/>
        <v>-19.271863839661428</v>
      </c>
      <c r="BS48" s="64">
        <f t="shared" si="168"/>
        <v>10.967976274630017</v>
      </c>
      <c r="BT48" s="64">
        <f t="shared" si="169"/>
        <v>7.5100429191744364</v>
      </c>
      <c r="BU48" s="64">
        <f t="shared" si="170"/>
        <v>-13.985313164692661</v>
      </c>
      <c r="BV48" s="64">
        <f t="shared" si="171"/>
        <v>-2.0163649609475227</v>
      </c>
      <c r="BW48" s="64">
        <f t="shared" si="172"/>
        <v>0.29178276189027458</v>
      </c>
      <c r="BX48" s="64">
        <f t="shared" si="173"/>
        <v>19.119573319363599</v>
      </c>
      <c r="BY48" s="64">
        <f t="shared" si="174"/>
        <v>-6.5818009753665185</v>
      </c>
      <c r="BZ48" s="64">
        <f t="shared" si="175"/>
        <v>-4.2489551229924105</v>
      </c>
      <c r="CA48" s="175"/>
      <c r="CB48" s="175"/>
      <c r="CC48" s="175"/>
      <c r="CD48" s="175"/>
      <c r="CE48" s="175"/>
      <c r="CF48" s="175"/>
    </row>
    <row r="49" spans="1:84">
      <c r="A49" s="2" t="s">
        <v>3</v>
      </c>
      <c r="B49" s="138"/>
      <c r="C49" s="66">
        <f t="shared" si="106"/>
        <v>7.9462273379088</v>
      </c>
      <c r="D49" s="66">
        <f t="shared" si="107"/>
        <v>9.2381242179495633</v>
      </c>
      <c r="E49" s="66">
        <f t="shared" si="108"/>
        <v>-12.1906639400983</v>
      </c>
      <c r="F49" s="66">
        <f t="shared" si="109"/>
        <v>7.7165114806890491</v>
      </c>
      <c r="G49" s="66">
        <f t="shared" si="176"/>
        <v>5.7460777830207537</v>
      </c>
      <c r="H49" s="66">
        <f t="shared" si="110"/>
        <v>5.0980598756784694</v>
      </c>
      <c r="I49" s="66">
        <f t="shared" si="111"/>
        <v>-8.4426293519989173</v>
      </c>
      <c r="J49" s="66">
        <f t="shared" si="112"/>
        <v>10.056304138013363</v>
      </c>
      <c r="K49" s="66">
        <f t="shared" si="113"/>
        <v>7.6435923609288903</v>
      </c>
      <c r="L49" s="66">
        <f t="shared" si="114"/>
        <v>3.9037927916647202</v>
      </c>
      <c r="M49" s="66">
        <f t="shared" si="115"/>
        <v>-10.139020043986918</v>
      </c>
      <c r="N49" s="66">
        <f t="shared" si="116"/>
        <v>2.4455960260873839</v>
      </c>
      <c r="O49" s="66">
        <f t="shared" si="117"/>
        <v>2.0898364759972701</v>
      </c>
      <c r="P49" s="66">
        <f t="shared" si="118"/>
        <v>3.7287220197750379</v>
      </c>
      <c r="Q49" s="66">
        <f t="shared" si="119"/>
        <v>-14.357439004620835</v>
      </c>
      <c r="R49" s="66">
        <f t="shared" si="120"/>
        <v>5.5580783297493035</v>
      </c>
      <c r="S49" s="66">
        <f t="shared" si="121"/>
        <v>4.5716608047091194</v>
      </c>
      <c r="T49" s="66">
        <f t="shared" si="122"/>
        <v>13.825972079958323</v>
      </c>
      <c r="U49" s="66">
        <f t="shared" si="123"/>
        <v>-11.109030154374654</v>
      </c>
      <c r="V49" s="66">
        <f t="shared" si="124"/>
        <v>11.787372884006727</v>
      </c>
      <c r="W49" s="66">
        <f t="shared" si="125"/>
        <v>5.6550691251031582</v>
      </c>
      <c r="X49" s="66">
        <f t="shared" si="126"/>
        <v>14.227128558587252</v>
      </c>
      <c r="Y49" s="66">
        <f t="shared" si="127"/>
        <v>-9.3166923874482208</v>
      </c>
      <c r="Z49" s="66">
        <f t="shared" si="128"/>
        <v>8.6089586606228288</v>
      </c>
      <c r="AA49" s="66">
        <f t="shared" si="129"/>
        <v>2.3898599757609826</v>
      </c>
      <c r="AB49" s="66">
        <f t="shared" si="130"/>
        <v>7.3200328912420547</v>
      </c>
      <c r="AC49" s="66">
        <f t="shared" si="131"/>
        <v>-5.7366292317705581</v>
      </c>
      <c r="AD49" s="66">
        <f t="shared" si="132"/>
        <v>6.061329388002525</v>
      </c>
      <c r="AE49" s="66">
        <f t="shared" si="133"/>
        <v>8.4931583461977329</v>
      </c>
      <c r="AF49" s="66">
        <f t="shared" si="134"/>
        <v>11.307077038883209</v>
      </c>
      <c r="AG49" s="66">
        <f t="shared" si="135"/>
        <v>-4.9946363980029833</v>
      </c>
      <c r="AH49" s="66">
        <f t="shared" si="136"/>
        <v>6.3665382401653954</v>
      </c>
      <c r="AI49" s="66">
        <f t="shared" si="137"/>
        <v>0.74787672747541956</v>
      </c>
      <c r="AJ49" s="66">
        <f t="shared" si="138"/>
        <v>8.1502571789510725</v>
      </c>
      <c r="AK49" s="66">
        <f t="shared" si="139"/>
        <v>-6.962167722842036</v>
      </c>
      <c r="AL49" s="66">
        <f t="shared" si="140"/>
        <v>7.7328949722742717</v>
      </c>
      <c r="AM49" s="66">
        <f t="shared" si="141"/>
        <v>0.69012589109661759</v>
      </c>
      <c r="AN49" s="66">
        <f t="shared" si="142"/>
        <v>11.502724008937767</v>
      </c>
      <c r="AO49" s="66">
        <f t="shared" si="143"/>
        <v>-6.3635022904510414</v>
      </c>
      <c r="AP49" s="66">
        <f t="shared" si="144"/>
        <v>0.54645202944710902</v>
      </c>
      <c r="AQ49" s="66">
        <f t="shared" si="145"/>
        <v>6.7276992947287573</v>
      </c>
      <c r="AR49" s="66">
        <f t="shared" si="146"/>
        <v>9.6847634157053442</v>
      </c>
      <c r="AS49" s="66">
        <f t="shared" si="147"/>
        <v>-12.580083679273029</v>
      </c>
      <c r="AT49" s="66">
        <f t="shared" si="148"/>
        <v>5.8084643967189358</v>
      </c>
      <c r="AU49" s="66">
        <f t="shared" si="149"/>
        <v>1.5791856702704492</v>
      </c>
      <c r="AV49" s="66">
        <f t="shared" si="150"/>
        <v>12.587978213365517</v>
      </c>
      <c r="AW49" s="66">
        <f t="shared" si="151"/>
        <v>-12.348375559327856</v>
      </c>
      <c r="AX49" s="66">
        <f t="shared" si="152"/>
        <v>15.969841451699606</v>
      </c>
      <c r="AY49" s="66">
        <f t="shared" si="153"/>
        <v>-5.5647952883062581</v>
      </c>
      <c r="AZ49" s="66">
        <f t="shared" si="154"/>
        <v>9.3726166092322512</v>
      </c>
      <c r="BA49" s="66">
        <f t="shared" si="155"/>
        <v>-10.239453086486975</v>
      </c>
      <c r="BB49" s="66">
        <f t="shared" si="156"/>
        <v>17.080876354331227</v>
      </c>
      <c r="BC49" s="66">
        <f t="shared" si="177"/>
        <v>1.4564506862628797</v>
      </c>
      <c r="BD49" s="66">
        <f t="shared" si="177"/>
        <v>12.072093100487239</v>
      </c>
      <c r="BE49" s="66">
        <f t="shared" si="177"/>
        <v>-19.541043646830524</v>
      </c>
      <c r="BF49" s="66">
        <f t="shared" si="177"/>
        <v>18.333756341341555</v>
      </c>
      <c r="BG49" s="66">
        <f t="shared" si="177"/>
        <v>-4.9576099424012154</v>
      </c>
      <c r="BH49" s="66">
        <f t="shared" si="157"/>
        <v>8.8375034766551703</v>
      </c>
      <c r="BI49" s="66">
        <f t="shared" si="158"/>
        <v>-19.635002911531579</v>
      </c>
      <c r="BJ49" s="66">
        <f t="shared" si="159"/>
        <v>20.183797826513938</v>
      </c>
      <c r="BK49" s="66">
        <f t="shared" si="160"/>
        <v>-2.5246100030027994</v>
      </c>
      <c r="BL49" s="66">
        <f t="shared" si="161"/>
        <v>7.3406007413633967</v>
      </c>
      <c r="BM49" s="66">
        <f t="shared" si="162"/>
        <v>-25.176391153869847</v>
      </c>
      <c r="BN49" s="66">
        <f t="shared" si="163"/>
        <v>19.398190728768572</v>
      </c>
      <c r="BO49" s="66">
        <f t="shared" si="164"/>
        <v>-0.52338303796392094</v>
      </c>
      <c r="BP49" s="66">
        <f t="shared" si="165"/>
        <v>9.1581632772929566</v>
      </c>
      <c r="BQ49" s="66">
        <f t="shared" si="166"/>
        <v>-28.014363167839747</v>
      </c>
      <c r="BR49" s="66">
        <f t="shared" si="167"/>
        <v>30.525893892002731</v>
      </c>
      <c r="BS49" s="66">
        <f t="shared" si="168"/>
        <v>-3.9070025116685905</v>
      </c>
      <c r="BT49" s="66">
        <f t="shared" si="169"/>
        <v>8.0269989216055215</v>
      </c>
      <c r="BU49" s="66">
        <f t="shared" si="170"/>
        <v>-31.112732893979789</v>
      </c>
      <c r="BV49" s="66">
        <f t="shared" si="171"/>
        <v>32.334741181063563</v>
      </c>
      <c r="BW49" s="66">
        <f t="shared" si="172"/>
        <v>0.76471075942630262</v>
      </c>
      <c r="BX49" s="66">
        <f t="shared" si="173"/>
        <v>10.107826592006356</v>
      </c>
      <c r="BY49" s="66">
        <f t="shared" si="174"/>
        <v>-30.052684314295874</v>
      </c>
      <c r="BZ49" s="66">
        <f t="shared" si="175"/>
        <v>37.806458429951242</v>
      </c>
      <c r="CA49" s="175"/>
      <c r="CB49" s="175"/>
      <c r="CC49" s="175"/>
      <c r="CD49" s="175"/>
      <c r="CE49" s="175"/>
      <c r="CF49" s="175"/>
    </row>
    <row r="50" spans="1:84">
      <c r="A50" s="3" t="s">
        <v>4</v>
      </c>
      <c r="B50" s="136"/>
      <c r="C50" s="63">
        <f t="shared" si="106"/>
        <v>10.426805017450249</v>
      </c>
      <c r="D50" s="63">
        <f t="shared" si="107"/>
        <v>12.367833209233051</v>
      </c>
      <c r="E50" s="63">
        <f t="shared" si="108"/>
        <v>-11.644717698138535</v>
      </c>
      <c r="F50" s="63">
        <f t="shared" si="109"/>
        <v>2.3559142414608298</v>
      </c>
      <c r="G50" s="63">
        <f t="shared" si="176"/>
        <v>7.399171710735911</v>
      </c>
      <c r="H50" s="63">
        <f t="shared" si="110"/>
        <v>7.7193690192984148</v>
      </c>
      <c r="I50" s="63">
        <f t="shared" si="111"/>
        <v>-6.422965716646015</v>
      </c>
      <c r="J50" s="63">
        <f t="shared" si="112"/>
        <v>5.2159199588023242</v>
      </c>
      <c r="K50" s="63">
        <f t="shared" si="113"/>
        <v>8.5392252831771813</v>
      </c>
      <c r="L50" s="63">
        <f t="shared" si="114"/>
        <v>5.5730489948000725</v>
      </c>
      <c r="M50" s="63">
        <f t="shared" si="115"/>
        <v>-9.3420346098460012</v>
      </c>
      <c r="N50" s="63">
        <f t="shared" si="116"/>
        <v>-1.263882821949204</v>
      </c>
      <c r="O50" s="63">
        <f t="shared" si="117"/>
        <v>1.0933487665997899</v>
      </c>
      <c r="P50" s="63">
        <f t="shared" si="118"/>
        <v>6.4463924477410659</v>
      </c>
      <c r="Q50" s="63">
        <f t="shared" si="119"/>
        <v>-14.725795008235155</v>
      </c>
      <c r="R50" s="63">
        <f t="shared" si="120"/>
        <v>4.58061302157149</v>
      </c>
      <c r="S50" s="63">
        <f t="shared" si="121"/>
        <v>3.1893734905526356</v>
      </c>
      <c r="T50" s="63">
        <f t="shared" si="122"/>
        <v>16.596682040338678</v>
      </c>
      <c r="U50" s="63">
        <f t="shared" si="123"/>
        <v>-6.6595820049592636</v>
      </c>
      <c r="V50" s="63">
        <f t="shared" si="124"/>
        <v>7.9344086021505387</v>
      </c>
      <c r="W50" s="63">
        <f t="shared" si="125"/>
        <v>5.1217649813090738</v>
      </c>
      <c r="X50" s="63">
        <f t="shared" si="126"/>
        <v>18.362811015233774</v>
      </c>
      <c r="Y50" s="63">
        <f t="shared" si="127"/>
        <v>-6.3773199770351354</v>
      </c>
      <c r="Z50" s="63">
        <f t="shared" si="128"/>
        <v>5.9342390749342178</v>
      </c>
      <c r="AA50" s="63">
        <f t="shared" si="129"/>
        <v>1.1283122803684991</v>
      </c>
      <c r="AB50" s="63">
        <f t="shared" si="130"/>
        <v>9.0967148143278465</v>
      </c>
      <c r="AC50" s="63">
        <f t="shared" si="131"/>
        <v>-2.7538652250266837</v>
      </c>
      <c r="AD50" s="63">
        <f t="shared" si="132"/>
        <v>3.1022883193909681</v>
      </c>
      <c r="AE50" s="63">
        <f t="shared" si="133"/>
        <v>8.8306380640425175</v>
      </c>
      <c r="AF50" s="63">
        <f t="shared" si="134"/>
        <v>12.346307231695906</v>
      </c>
      <c r="AG50" s="63">
        <f t="shared" si="135"/>
        <v>-2.9138928681778529</v>
      </c>
      <c r="AH50" s="63">
        <f t="shared" si="136"/>
        <v>4.1014939839209523</v>
      </c>
      <c r="AI50" s="63">
        <f t="shared" si="137"/>
        <v>-0.62879972207747092</v>
      </c>
      <c r="AJ50" s="63">
        <f t="shared" si="138"/>
        <v>9.3413508600195776</v>
      </c>
      <c r="AK50" s="63">
        <f t="shared" si="139"/>
        <v>-3.935605576160639</v>
      </c>
      <c r="AL50" s="63">
        <f t="shared" si="140"/>
        <v>3.8302418697225269</v>
      </c>
      <c r="AM50" s="63">
        <f t="shared" si="141"/>
        <v>-0.16348302180735289</v>
      </c>
      <c r="AN50" s="63">
        <f t="shared" si="142"/>
        <v>12.920253396222172</v>
      </c>
      <c r="AO50" s="63">
        <f t="shared" si="143"/>
        <v>-3.5940845462894768</v>
      </c>
      <c r="AP50" s="63">
        <f t="shared" si="144"/>
        <v>-5.9268719270665891</v>
      </c>
      <c r="AQ50" s="63">
        <f t="shared" si="145"/>
        <v>8.1046169667099317</v>
      </c>
      <c r="AR50" s="63">
        <f t="shared" si="146"/>
        <v>10.376329740954269</v>
      </c>
      <c r="AS50" s="63">
        <f t="shared" si="147"/>
        <v>-10.861785370826775</v>
      </c>
      <c r="AT50" s="63">
        <f t="shared" si="148"/>
        <v>-0.10729740245959091</v>
      </c>
      <c r="AU50" s="63">
        <f t="shared" si="149"/>
        <v>-0.12393767705382436</v>
      </c>
      <c r="AV50" s="63">
        <f t="shared" si="150"/>
        <v>13.889381315369615</v>
      </c>
      <c r="AW50" s="63">
        <f t="shared" si="151"/>
        <v>-10.256829325239311</v>
      </c>
      <c r="AX50" s="63">
        <f t="shared" si="152"/>
        <v>12.711999144342979</v>
      </c>
      <c r="AY50" s="63">
        <f t="shared" si="153"/>
        <v>-8.1891112775321346</v>
      </c>
      <c r="AZ50" s="63">
        <f t="shared" si="154"/>
        <v>10.32158400795578</v>
      </c>
      <c r="BA50" s="63">
        <f t="shared" si="155"/>
        <v>-4.9242771448900582</v>
      </c>
      <c r="BB50" s="63">
        <f t="shared" si="156"/>
        <v>10.569226512112369</v>
      </c>
      <c r="BC50" s="63">
        <f t="shared" si="177"/>
        <v>-0.1300687678392928</v>
      </c>
      <c r="BD50" s="63">
        <f t="shared" si="177"/>
        <v>10.337051552607777</v>
      </c>
      <c r="BE50" s="63">
        <f t="shared" si="177"/>
        <v>-16.807108429784584</v>
      </c>
      <c r="BF50" s="63">
        <f t="shared" si="177"/>
        <v>4.1374426884220821</v>
      </c>
      <c r="BG50" s="63">
        <f t="shared" si="177"/>
        <v>-10.485416757602476</v>
      </c>
      <c r="BH50" s="63">
        <f t="shared" si="157"/>
        <v>9.5323715457132039</v>
      </c>
      <c r="BI50" s="63">
        <f t="shared" si="158"/>
        <v>-12.162308737055659</v>
      </c>
      <c r="BJ50" s="63">
        <f t="shared" si="159"/>
        <v>11.32313236069608</v>
      </c>
      <c r="BK50" s="63">
        <f t="shared" si="160"/>
        <v>-6.2023885973113275</v>
      </c>
      <c r="BL50" s="63">
        <f t="shared" si="161"/>
        <v>9.1711844866995929</v>
      </c>
      <c r="BM50" s="63">
        <f t="shared" si="162"/>
        <v>-21.189200452591802</v>
      </c>
      <c r="BN50" s="63">
        <f t="shared" si="163"/>
        <v>6.3006571660256192</v>
      </c>
      <c r="BO50" s="63">
        <f t="shared" si="164"/>
        <v>-9.3214709323986469</v>
      </c>
      <c r="BP50" s="63">
        <f t="shared" si="165"/>
        <v>13.558339761025223</v>
      </c>
      <c r="BQ50" s="63">
        <f t="shared" si="166"/>
        <v>-27.299434740102413</v>
      </c>
      <c r="BR50" s="63">
        <f t="shared" si="167"/>
        <v>24.022390390827479</v>
      </c>
      <c r="BS50" s="63">
        <f t="shared" si="168"/>
        <v>-14.788278648098913</v>
      </c>
      <c r="BT50" s="63">
        <f t="shared" si="169"/>
        <v>12.360866756938705</v>
      </c>
      <c r="BU50" s="63">
        <f t="shared" si="170"/>
        <v>-33.446755772350748</v>
      </c>
      <c r="BV50" s="63">
        <f t="shared" si="171"/>
        <v>32.321251859846654</v>
      </c>
      <c r="BW50" s="63">
        <f t="shared" si="172"/>
        <v>-10.893265951124524</v>
      </c>
      <c r="BX50" s="63">
        <f t="shared" si="173"/>
        <v>15.596651505472018</v>
      </c>
      <c r="BY50" s="63">
        <f t="shared" si="174"/>
        <v>-31.385528418169368</v>
      </c>
      <c r="BZ50" s="63">
        <f t="shared" si="175"/>
        <v>43.947612206983244</v>
      </c>
      <c r="CA50" s="175"/>
      <c r="CB50" s="175"/>
      <c r="CC50" s="175"/>
      <c r="CD50" s="175"/>
      <c r="CE50" s="175"/>
      <c r="CF50" s="175"/>
    </row>
    <row r="51" spans="1:84">
      <c r="A51" s="3" t="s">
        <v>5</v>
      </c>
      <c r="B51" s="136"/>
      <c r="C51" s="63">
        <f t="shared" si="106"/>
        <v>1.0207382962890978</v>
      </c>
      <c r="D51" s="63">
        <f t="shared" si="107"/>
        <v>6.7815337315249247</v>
      </c>
      <c r="E51" s="63">
        <f t="shared" si="108"/>
        <v>-12.49475136464519</v>
      </c>
      <c r="F51" s="63">
        <f t="shared" si="109"/>
        <v>5.6546476556073495</v>
      </c>
      <c r="G51" s="63">
        <f t="shared" si="176"/>
        <v>2.1060280673980909</v>
      </c>
      <c r="H51" s="63">
        <f t="shared" si="110"/>
        <v>7.9278792692613242</v>
      </c>
      <c r="I51" s="63">
        <f t="shared" si="111"/>
        <v>-15.317203557224998</v>
      </c>
      <c r="J51" s="63">
        <f t="shared" si="112"/>
        <v>8.8549379497340723</v>
      </c>
      <c r="K51" s="63">
        <f t="shared" si="113"/>
        <v>10.051957093085267</v>
      </c>
      <c r="L51" s="63">
        <f t="shared" si="114"/>
        <v>3.1280831060298353</v>
      </c>
      <c r="M51" s="63">
        <f t="shared" si="115"/>
        <v>-11.806415306696676</v>
      </c>
      <c r="N51" s="63">
        <f t="shared" si="116"/>
        <v>4.7600816743236285</v>
      </c>
      <c r="O51" s="63">
        <f t="shared" si="117"/>
        <v>10.26008039956146</v>
      </c>
      <c r="P51" s="63">
        <f t="shared" si="118"/>
        <v>-0.40325921834000578</v>
      </c>
      <c r="Q51" s="63">
        <f t="shared" si="119"/>
        <v>-10.510552150642003</v>
      </c>
      <c r="R51" s="63">
        <f t="shared" si="120"/>
        <v>-8.5190120549133876</v>
      </c>
      <c r="S51" s="63">
        <f t="shared" si="121"/>
        <v>17.533875338753386</v>
      </c>
      <c r="T51" s="63">
        <f t="shared" si="122"/>
        <v>16.174775190223663</v>
      </c>
      <c r="U51" s="63">
        <f t="shared" si="123"/>
        <v>-25.880718467797966</v>
      </c>
      <c r="V51" s="63">
        <f t="shared" si="124"/>
        <v>12.377828357209806</v>
      </c>
      <c r="W51" s="63">
        <f t="shared" si="125"/>
        <v>14.326562220766068</v>
      </c>
      <c r="X51" s="63">
        <f t="shared" si="126"/>
        <v>7.862651104626921</v>
      </c>
      <c r="Y51" s="63">
        <f t="shared" si="127"/>
        <v>-20.631853533645714</v>
      </c>
      <c r="Z51" s="63">
        <f t="shared" si="128"/>
        <v>4.1083384053560561</v>
      </c>
      <c r="AA51" s="63">
        <f t="shared" si="129"/>
        <v>11.642794504530844</v>
      </c>
      <c r="AB51" s="63">
        <f t="shared" si="130"/>
        <v>8.2973319718272887</v>
      </c>
      <c r="AC51" s="63">
        <f t="shared" si="131"/>
        <v>-16.870557516561089</v>
      </c>
      <c r="AD51" s="63">
        <f t="shared" si="132"/>
        <v>4.4843531875290843</v>
      </c>
      <c r="AE51" s="63">
        <f t="shared" si="133"/>
        <v>16.142114741732289</v>
      </c>
      <c r="AF51" s="63">
        <f t="shared" si="134"/>
        <v>14.144723439847947</v>
      </c>
      <c r="AG51" s="63">
        <f t="shared" si="135"/>
        <v>-14.013059819010218</v>
      </c>
      <c r="AH51" s="63">
        <f t="shared" si="136"/>
        <v>4.1269259883280887</v>
      </c>
      <c r="AI51" s="63">
        <f t="shared" si="137"/>
        <v>14.583602036437298</v>
      </c>
      <c r="AJ51" s="63">
        <f t="shared" si="138"/>
        <v>9.7642339650444185</v>
      </c>
      <c r="AK51" s="63">
        <f t="shared" si="139"/>
        <v>-19.536665858706399</v>
      </c>
      <c r="AL51" s="63">
        <f t="shared" si="140"/>
        <v>2.9129948163476231</v>
      </c>
      <c r="AM51" s="63">
        <f t="shared" si="141"/>
        <v>8.0608844456453213</v>
      </c>
      <c r="AN51" s="63">
        <f t="shared" si="142"/>
        <v>12.745874312385395</v>
      </c>
      <c r="AO51" s="63">
        <f t="shared" si="143"/>
        <v>-20.092775693507548</v>
      </c>
      <c r="AP51" s="63">
        <f t="shared" si="144"/>
        <v>9.1056271249161558</v>
      </c>
      <c r="AQ51" s="63">
        <f t="shared" si="145"/>
        <v>13.227625386865647</v>
      </c>
      <c r="AR51" s="63">
        <f t="shared" si="146"/>
        <v>10.413000336990317</v>
      </c>
      <c r="AS51" s="63">
        <f t="shared" si="147"/>
        <v>-19.245116657623441</v>
      </c>
      <c r="AT51" s="63">
        <f t="shared" si="148"/>
        <v>6.4208625540670905</v>
      </c>
      <c r="AU51" s="63">
        <f t="shared" si="149"/>
        <v>19.611711782811145</v>
      </c>
      <c r="AV51" s="63">
        <f t="shared" si="150"/>
        <v>12.245975191343373</v>
      </c>
      <c r="AW51" s="63">
        <f t="shared" si="151"/>
        <v>-21.358452856806966</v>
      </c>
      <c r="AX51" s="63">
        <f t="shared" si="152"/>
        <v>13.241394775199023</v>
      </c>
      <c r="AY51" s="63">
        <f t="shared" si="153"/>
        <v>16.980198019801982</v>
      </c>
      <c r="AZ51" s="63">
        <f t="shared" si="154"/>
        <v>10.396388771335872</v>
      </c>
      <c r="BA51" s="63">
        <f t="shared" si="155"/>
        <v>-28.162535139279328</v>
      </c>
      <c r="BB51" s="63">
        <f t="shared" si="156"/>
        <v>13.121807186054793</v>
      </c>
      <c r="BC51" s="63">
        <f t="shared" si="177"/>
        <v>18.886354530742594</v>
      </c>
      <c r="BD51" s="63">
        <f t="shared" si="177"/>
        <v>12.533394173254923</v>
      </c>
      <c r="BE51" s="63">
        <f t="shared" si="177"/>
        <v>-32.619784113516296</v>
      </c>
      <c r="BF51" s="63">
        <f t="shared" si="177"/>
        <v>53.865069926569156</v>
      </c>
      <c r="BG51" s="63">
        <f t="shared" si="177"/>
        <v>21.204415863498298</v>
      </c>
      <c r="BH51" s="63">
        <f t="shared" si="157"/>
        <v>18.745525680512785</v>
      </c>
      <c r="BI51" s="63">
        <f t="shared" si="158"/>
        <v>-33.241000677312691</v>
      </c>
      <c r="BJ51" s="63">
        <f t="shared" si="159"/>
        <v>9.9698745676245792</v>
      </c>
      <c r="BK51" s="63">
        <f t="shared" si="160"/>
        <v>20.135579749126826</v>
      </c>
      <c r="BL51" s="63">
        <f t="shared" si="161"/>
        <v>12.484036352997471</v>
      </c>
      <c r="BM51" s="63">
        <f t="shared" si="162"/>
        <v>-33.921258689723942</v>
      </c>
      <c r="BN51" s="63">
        <f t="shared" si="163"/>
        <v>23.567356683401943</v>
      </c>
      <c r="BO51" s="63">
        <f t="shared" si="164"/>
        <v>33.220982952872546</v>
      </c>
      <c r="BP51" s="63">
        <f t="shared" si="165"/>
        <v>10.965791765344674</v>
      </c>
      <c r="BQ51" s="63">
        <f t="shared" si="166"/>
        <v>-34.45927928636651</v>
      </c>
      <c r="BR51" s="63">
        <f t="shared" si="167"/>
        <v>23.653171046002591</v>
      </c>
      <c r="BS51" s="63">
        <f t="shared" si="168"/>
        <v>30.793224681549685</v>
      </c>
      <c r="BT51" s="63">
        <f t="shared" si="169"/>
        <v>9.5809590118106538</v>
      </c>
      <c r="BU51" s="63">
        <f t="shared" si="170"/>
        <v>-32.974361001350367</v>
      </c>
      <c r="BV51" s="63">
        <f t="shared" si="171"/>
        <v>13.473318230428982</v>
      </c>
      <c r="BW51" s="63">
        <f t="shared" si="172"/>
        <v>31.318730737449734</v>
      </c>
      <c r="BX51" s="63">
        <f t="shared" si="173"/>
        <v>9.3085664770317997</v>
      </c>
      <c r="BY51" s="63">
        <f t="shared" si="174"/>
        <v>-33.419783183775095</v>
      </c>
      <c r="BZ51" s="63">
        <f t="shared" si="175"/>
        <v>13.976316609535679</v>
      </c>
      <c r="CA51" s="175"/>
      <c r="CB51" s="175"/>
      <c r="CC51" s="175"/>
      <c r="CD51" s="175"/>
      <c r="CE51" s="175"/>
      <c r="CF51" s="175"/>
    </row>
    <row r="52" spans="1:84">
      <c r="A52" s="68" t="s">
        <v>6</v>
      </c>
      <c r="B52" s="137"/>
      <c r="C52" s="64">
        <f t="shared" si="106"/>
        <v>3.1687801049424764</v>
      </c>
      <c r="D52" s="64">
        <f t="shared" si="107"/>
        <v>-13.370982078263735</v>
      </c>
      <c r="E52" s="64">
        <f t="shared" si="108"/>
        <v>-17.718652165065212</v>
      </c>
      <c r="F52" s="64">
        <f t="shared" si="109"/>
        <v>81.157921002615012</v>
      </c>
      <c r="G52" s="64">
        <f t="shared" si="176"/>
        <v>0.36016545921270454</v>
      </c>
      <c r="H52" s="64">
        <f t="shared" si="110"/>
        <v>-19.808844086501765</v>
      </c>
      <c r="I52" s="64">
        <f t="shared" si="111"/>
        <v>-12.642690799871655</v>
      </c>
      <c r="J52" s="64">
        <f t="shared" si="112"/>
        <v>65.692393158714779</v>
      </c>
      <c r="K52" s="64">
        <f t="shared" si="113"/>
        <v>-2.2239972428261874</v>
      </c>
      <c r="L52" s="64">
        <f t="shared" si="114"/>
        <v>-7.6204574735772166</v>
      </c>
      <c r="M52" s="64">
        <f t="shared" si="115"/>
        <v>-13.969347003229815</v>
      </c>
      <c r="N52" s="64">
        <f t="shared" si="116"/>
        <v>32.30802673807613</v>
      </c>
      <c r="O52" s="64">
        <f t="shared" si="117"/>
        <v>-3.6683333191851637</v>
      </c>
      <c r="P52" s="64">
        <f t="shared" si="118"/>
        <v>-8.678402494034664</v>
      </c>
      <c r="Q52" s="64">
        <f t="shared" si="119"/>
        <v>-18.676495658224702</v>
      </c>
      <c r="R52" s="64">
        <f t="shared" si="120"/>
        <v>44.176492652182183</v>
      </c>
      <c r="S52" s="64">
        <f t="shared" si="121"/>
        <v>-4.0261895726363059</v>
      </c>
      <c r="T52" s="64">
        <f t="shared" si="122"/>
        <v>-9.2316032989816144</v>
      </c>
      <c r="U52" s="64">
        <f t="shared" si="123"/>
        <v>-19.413801754479902</v>
      </c>
      <c r="V52" s="64">
        <f t="shared" si="124"/>
        <v>50.312295656387498</v>
      </c>
      <c r="W52" s="64">
        <f t="shared" si="125"/>
        <v>-3.0165072071982069</v>
      </c>
      <c r="X52" s="64">
        <f t="shared" si="126"/>
        <v>-8.003411543580528</v>
      </c>
      <c r="Y52" s="64">
        <f t="shared" si="127"/>
        <v>-16.874681906656345</v>
      </c>
      <c r="Z52" s="64">
        <f t="shared" si="128"/>
        <v>48.311765702501042</v>
      </c>
      <c r="AA52" s="64">
        <f t="shared" si="129"/>
        <v>0.38536867448617129</v>
      </c>
      <c r="AB52" s="64">
        <f t="shared" si="130"/>
        <v>-8.9914773674840305</v>
      </c>
      <c r="AC52" s="64">
        <f t="shared" si="131"/>
        <v>-15.759600181610207</v>
      </c>
      <c r="AD52" s="64">
        <f t="shared" si="132"/>
        <v>43.054784956913608</v>
      </c>
      <c r="AE52" s="64">
        <f t="shared" si="133"/>
        <v>-4.1514456533795032</v>
      </c>
      <c r="AF52" s="64">
        <f t="shared" si="134"/>
        <v>-2.9471051551009841</v>
      </c>
      <c r="AG52" s="64">
        <f t="shared" si="135"/>
        <v>-11.267524375468753</v>
      </c>
      <c r="AH52" s="64">
        <f t="shared" si="136"/>
        <v>37.490247074122237</v>
      </c>
      <c r="AI52" s="64">
        <f t="shared" si="137"/>
        <v>-5.3595636684636965</v>
      </c>
      <c r="AJ52" s="64">
        <f t="shared" si="138"/>
        <v>-5.8263100036643483</v>
      </c>
      <c r="AK52" s="64">
        <f t="shared" si="139"/>
        <v>-16.590024761230985</v>
      </c>
      <c r="AL52" s="64">
        <f t="shared" si="140"/>
        <v>66.280746395250219</v>
      </c>
      <c r="AM52" s="64">
        <f t="shared" si="141"/>
        <v>-0.86714784870820483</v>
      </c>
      <c r="AN52" s="64">
        <f t="shared" si="142"/>
        <v>-1.3905683192261231</v>
      </c>
      <c r="AO52" s="64">
        <f t="shared" si="143"/>
        <v>-12.392866926699455</v>
      </c>
      <c r="AP52" s="64">
        <f t="shared" si="144"/>
        <v>54.887800229313385</v>
      </c>
      <c r="AQ52" s="64">
        <f t="shared" si="145"/>
        <v>-7.6121440519909944</v>
      </c>
      <c r="AR52" s="64">
        <f t="shared" si="146"/>
        <v>3.9125910509885538</v>
      </c>
      <c r="AS52" s="64">
        <f t="shared" si="147"/>
        <v>-17.804926897656721</v>
      </c>
      <c r="AT52" s="64">
        <f t="shared" si="148"/>
        <v>53.998538011695921</v>
      </c>
      <c r="AU52" s="64">
        <f t="shared" si="149"/>
        <v>-3.749940665495799</v>
      </c>
      <c r="AV52" s="64">
        <f t="shared" si="150"/>
        <v>5.6878893984974761</v>
      </c>
      <c r="AW52" s="64">
        <f t="shared" si="151"/>
        <v>-15.352071051935729</v>
      </c>
      <c r="AX52" s="64">
        <f t="shared" si="152"/>
        <v>39.361643483214188</v>
      </c>
      <c r="AY52" s="64">
        <f t="shared" si="153"/>
        <v>-10.087154874607734</v>
      </c>
      <c r="AZ52" s="64">
        <f t="shared" si="154"/>
        <v>3.3266511906874352</v>
      </c>
      <c r="BA52" s="64">
        <f t="shared" si="155"/>
        <v>-20.123701039735909</v>
      </c>
      <c r="BB52" s="64">
        <f t="shared" si="156"/>
        <v>64.478243101579565</v>
      </c>
      <c r="BC52" s="64">
        <f t="shared" si="177"/>
        <v>-3.402830290590904</v>
      </c>
      <c r="BD52" s="64">
        <f t="shared" si="177"/>
        <v>19.72713039588459</v>
      </c>
      <c r="BE52" s="64">
        <f t="shared" si="177"/>
        <v>-20.829441434709508</v>
      </c>
      <c r="BF52" s="64">
        <f t="shared" si="177"/>
        <v>58.046248230297316</v>
      </c>
      <c r="BG52" s="64">
        <f t="shared" si="177"/>
        <v>-5.8300985368766796</v>
      </c>
      <c r="BH52" s="64">
        <f t="shared" si="157"/>
        <v>-1.5140705509314309</v>
      </c>
      <c r="BI52" s="64">
        <f t="shared" si="158"/>
        <v>-29.104797166773981</v>
      </c>
      <c r="BJ52" s="64">
        <f t="shared" si="159"/>
        <v>64.350217188426001</v>
      </c>
      <c r="BK52" s="64">
        <f t="shared" si="160"/>
        <v>-7.4606244819010774</v>
      </c>
      <c r="BL52" s="64">
        <f t="shared" si="161"/>
        <v>-1.8292027470886898</v>
      </c>
      <c r="BM52" s="64">
        <f t="shared" si="162"/>
        <v>-28.598368484125871</v>
      </c>
      <c r="BN52" s="64">
        <f t="shared" si="163"/>
        <v>58.477103301384446</v>
      </c>
      <c r="BO52" s="64">
        <f t="shared" si="164"/>
        <v>-4.5709293730260114</v>
      </c>
      <c r="BP52" s="64">
        <f t="shared" si="165"/>
        <v>-1.7449721142470798</v>
      </c>
      <c r="BQ52" s="64">
        <f t="shared" si="166"/>
        <v>-22.71196158532215</v>
      </c>
      <c r="BR52" s="64">
        <f t="shared" si="167"/>
        <v>51.593286350148368</v>
      </c>
      <c r="BS52" s="64">
        <f t="shared" si="168"/>
        <v>-9.9145941171361045</v>
      </c>
      <c r="BT52" s="64">
        <f t="shared" si="169"/>
        <v>-1.2629863515991036</v>
      </c>
      <c r="BU52" s="64">
        <f t="shared" si="170"/>
        <v>-24.200536414276872</v>
      </c>
      <c r="BV52" s="64">
        <f t="shared" si="171"/>
        <v>52.612955906369088</v>
      </c>
      <c r="BW52" s="64">
        <f t="shared" si="172"/>
        <v>-5.944949765174484</v>
      </c>
      <c r="BX52" s="64">
        <f t="shared" si="173"/>
        <v>3.1097907844004804</v>
      </c>
      <c r="BY52" s="64">
        <f t="shared" si="174"/>
        <v>-23.92570342671489</v>
      </c>
      <c r="BZ52" s="64">
        <f t="shared" si="175"/>
        <v>53.529411764705884</v>
      </c>
      <c r="CA52" s="175"/>
      <c r="CB52" s="175"/>
      <c r="CC52" s="175"/>
      <c r="CD52" s="175"/>
      <c r="CE52" s="175"/>
      <c r="CF52" s="175"/>
    </row>
    <row r="53" spans="1:84">
      <c r="A53" s="2" t="s">
        <v>7</v>
      </c>
      <c r="B53" s="138"/>
      <c r="C53" s="66">
        <f t="shared" si="106"/>
        <v>0.95849432370959819</v>
      </c>
      <c r="D53" s="66">
        <f t="shared" si="107"/>
        <v>7.0947351321612242</v>
      </c>
      <c r="E53" s="66">
        <f t="shared" si="108"/>
        <v>5.402310105871968</v>
      </c>
      <c r="F53" s="66">
        <f t="shared" si="109"/>
        <v>2.1647149906950789</v>
      </c>
      <c r="G53" s="66">
        <f t="shared" si="176"/>
        <v>0.15310577422373922</v>
      </c>
      <c r="H53" s="66">
        <f t="shared" si="110"/>
        <v>6.2265427903744346</v>
      </c>
      <c r="I53" s="66">
        <f t="shared" si="111"/>
        <v>4.8741514354109432</v>
      </c>
      <c r="J53" s="66">
        <f t="shared" si="112"/>
        <v>0.18703533418995857</v>
      </c>
      <c r="K53" s="66">
        <f t="shared" si="113"/>
        <v>3.4626926051071356</v>
      </c>
      <c r="L53" s="66">
        <f t="shared" si="114"/>
        <v>5.8913701520491388</v>
      </c>
      <c r="M53" s="66">
        <f t="shared" si="115"/>
        <v>1.907229026191485</v>
      </c>
      <c r="N53" s="66">
        <f t="shared" si="116"/>
        <v>-1.8917332585550923</v>
      </c>
      <c r="O53" s="66">
        <f t="shared" si="117"/>
        <v>4.8683246918515071</v>
      </c>
      <c r="P53" s="66">
        <f t="shared" si="118"/>
        <v>0.96160419028433253</v>
      </c>
      <c r="Q53" s="66">
        <f t="shared" si="119"/>
        <v>2.560401257721963</v>
      </c>
      <c r="R53" s="66">
        <f t="shared" si="120"/>
        <v>2.6599382613356837</v>
      </c>
      <c r="S53" s="66">
        <f t="shared" si="121"/>
        <v>1.4853150738490717</v>
      </c>
      <c r="T53" s="66">
        <f t="shared" si="122"/>
        <v>8.5318512375411935</v>
      </c>
      <c r="U53" s="66">
        <f t="shared" si="123"/>
        <v>6.4496662789991719</v>
      </c>
      <c r="V53" s="66">
        <f t="shared" si="124"/>
        <v>-1.8289691799124139</v>
      </c>
      <c r="W53" s="66">
        <f t="shared" si="125"/>
        <v>3.3562139148141519</v>
      </c>
      <c r="X53" s="66">
        <f t="shared" si="126"/>
        <v>9.5949572290913547</v>
      </c>
      <c r="Y53" s="66">
        <f t="shared" si="127"/>
        <v>5.083541983113558</v>
      </c>
      <c r="Z53" s="66">
        <f t="shared" si="128"/>
        <v>-2.2847618858803966</v>
      </c>
      <c r="AA53" s="66">
        <f t="shared" si="129"/>
        <v>1.1215277345481043</v>
      </c>
      <c r="AB53" s="66">
        <f t="shared" si="130"/>
        <v>3.7341275070820878</v>
      </c>
      <c r="AC53" s="66">
        <f t="shared" si="131"/>
        <v>7.3011693909865265</v>
      </c>
      <c r="AD53" s="66">
        <f t="shared" si="132"/>
        <v>1.4700283441478756</v>
      </c>
      <c r="AE53" s="66">
        <f t="shared" si="133"/>
        <v>1.3153892739384889</v>
      </c>
      <c r="AF53" s="66">
        <f t="shared" si="134"/>
        <v>5.9533171099752629</v>
      </c>
      <c r="AG53" s="66">
        <f t="shared" si="135"/>
        <v>10.068928165768593</v>
      </c>
      <c r="AH53" s="66">
        <f t="shared" si="136"/>
        <v>-1.7701912168719094</v>
      </c>
      <c r="AI53" s="66">
        <f t="shared" si="137"/>
        <v>-0.47413395762711402</v>
      </c>
      <c r="AJ53" s="66">
        <f t="shared" si="138"/>
        <v>1.3342257686623513</v>
      </c>
      <c r="AK53" s="66">
        <f t="shared" si="139"/>
        <v>5.1370609150041311</v>
      </c>
      <c r="AL53" s="66">
        <f t="shared" si="140"/>
        <v>3.680735648473922</v>
      </c>
      <c r="AM53" s="66">
        <f t="shared" si="141"/>
        <v>-2.2729255124866934</v>
      </c>
      <c r="AN53" s="66">
        <f t="shared" si="142"/>
        <v>6.8551739307010013</v>
      </c>
      <c r="AO53" s="66">
        <f t="shared" si="143"/>
        <v>2.9302733674105248</v>
      </c>
      <c r="AP53" s="66">
        <f t="shared" si="144"/>
        <v>3.5304960576384699</v>
      </c>
      <c r="AQ53" s="66">
        <f t="shared" si="145"/>
        <v>-0.67312655218012829</v>
      </c>
      <c r="AR53" s="66">
        <f t="shared" si="146"/>
        <v>4.2511530982018524</v>
      </c>
      <c r="AS53" s="66">
        <f t="shared" si="147"/>
        <v>4.2880464052147547</v>
      </c>
      <c r="AT53" s="66">
        <f t="shared" si="148"/>
        <v>1.1821417751259182</v>
      </c>
      <c r="AU53" s="66">
        <f t="shared" si="149"/>
        <v>1.588248177873387</v>
      </c>
      <c r="AV53" s="66">
        <f t="shared" si="150"/>
        <v>8.005618397262527</v>
      </c>
      <c r="AW53" s="66">
        <f t="shared" si="151"/>
        <v>3.5320285506365847</v>
      </c>
      <c r="AX53" s="66">
        <f t="shared" si="152"/>
        <v>2.989689501465163</v>
      </c>
      <c r="AY53" s="66">
        <f t="shared" si="153"/>
        <v>-0.11263103988678284</v>
      </c>
      <c r="AZ53" s="66">
        <f t="shared" si="154"/>
        <v>7.4204826082728808</v>
      </c>
      <c r="BA53" s="66">
        <f t="shared" si="155"/>
        <v>4.1611430361694417</v>
      </c>
      <c r="BB53" s="66">
        <f t="shared" si="156"/>
        <v>0.77669991793877813</v>
      </c>
      <c r="BC53" s="66">
        <f t="shared" si="177"/>
        <v>1.8826648123287775</v>
      </c>
      <c r="BD53" s="66">
        <f t="shared" si="177"/>
        <v>2.0779792982832235</v>
      </c>
      <c r="BE53" s="66">
        <f t="shared" si="177"/>
        <v>5.5646141182876727</v>
      </c>
      <c r="BF53" s="66">
        <f t="shared" si="177"/>
        <v>1.2360173870341997</v>
      </c>
      <c r="BG53" s="66">
        <f t="shared" si="177"/>
        <v>1.0306426217068598</v>
      </c>
      <c r="BH53" s="66">
        <f t="shared" si="157"/>
        <v>0.57229169207861796</v>
      </c>
      <c r="BI53" s="66">
        <f t="shared" si="158"/>
        <v>5.4978081950956872</v>
      </c>
      <c r="BJ53" s="66">
        <f t="shared" si="159"/>
        <v>2.7630864103616366</v>
      </c>
      <c r="BK53" s="66">
        <f t="shared" si="160"/>
        <v>4.8735068109624278</v>
      </c>
      <c r="BL53" s="66">
        <f t="shared" si="161"/>
        <v>-0.83889533296506325</v>
      </c>
      <c r="BM53" s="66">
        <f t="shared" si="162"/>
        <v>9.1698190843705163</v>
      </c>
      <c r="BN53" s="66">
        <f t="shared" si="163"/>
        <v>-5.1393180878271378</v>
      </c>
      <c r="BO53" s="66">
        <f t="shared" si="164"/>
        <v>4.4169086993515423</v>
      </c>
      <c r="BP53" s="66">
        <f t="shared" si="165"/>
        <v>1.1533282077128213</v>
      </c>
      <c r="BQ53" s="66">
        <f t="shared" si="166"/>
        <v>8.4652608963250344</v>
      </c>
      <c r="BR53" s="66">
        <f t="shared" si="167"/>
        <v>-3.744993244693732</v>
      </c>
      <c r="BS53" s="66">
        <f t="shared" si="168"/>
        <v>3.802531632778273</v>
      </c>
      <c r="BT53" s="66">
        <f t="shared" si="169"/>
        <v>1.2401966506931652</v>
      </c>
      <c r="BU53" s="66">
        <f t="shared" si="170"/>
        <v>7.8887059749249371</v>
      </c>
      <c r="BV53" s="66">
        <f t="shared" si="171"/>
        <v>-2.336306073562743</v>
      </c>
      <c r="BW53" s="66">
        <f t="shared" si="172"/>
        <v>3.3138094432924361</v>
      </c>
      <c r="BX53" s="66">
        <f t="shared" si="173"/>
        <v>0.93887679917814759</v>
      </c>
      <c r="BY53" s="66">
        <f t="shared" si="174"/>
        <v>4.7035914475439178</v>
      </c>
      <c r="BZ53" s="66">
        <f t="shared" si="175"/>
        <v>-0.39089460608492455</v>
      </c>
      <c r="CA53" s="175"/>
      <c r="CB53" s="175"/>
      <c r="CC53" s="175"/>
      <c r="CD53" s="175"/>
      <c r="CE53" s="175"/>
      <c r="CF53" s="175"/>
    </row>
    <row r="54" spans="1:84">
      <c r="A54" s="3" t="s">
        <v>8</v>
      </c>
      <c r="B54" s="136"/>
      <c r="C54" s="63">
        <f t="shared" si="106"/>
        <v>-2.7635477976101965</v>
      </c>
      <c r="D54" s="63">
        <f t="shared" si="107"/>
        <v>9.2961591659972473</v>
      </c>
      <c r="E54" s="63">
        <f t="shared" si="108"/>
        <v>17.003216287012162</v>
      </c>
      <c r="F54" s="63">
        <f t="shared" si="109"/>
        <v>-10.214054278723991</v>
      </c>
      <c r="G54" s="63">
        <f t="shared" si="176"/>
        <v>-1.4117033129472099</v>
      </c>
      <c r="H54" s="63">
        <f t="shared" si="110"/>
        <v>7.7769418343444698</v>
      </c>
      <c r="I54" s="63">
        <f t="shared" si="111"/>
        <v>19.527892746103738</v>
      </c>
      <c r="J54" s="63">
        <f t="shared" si="112"/>
        <v>-15.147163590576238</v>
      </c>
      <c r="K54" s="63">
        <f t="shared" si="113"/>
        <v>1.6694173001421935</v>
      </c>
      <c r="L54" s="63">
        <f t="shared" si="114"/>
        <v>4.4458976032002786</v>
      </c>
      <c r="M54" s="63">
        <f t="shared" si="115"/>
        <v>12.089625033154533</v>
      </c>
      <c r="N54" s="63">
        <f t="shared" si="116"/>
        <v>-12.93354423501458</v>
      </c>
      <c r="O54" s="63">
        <f t="shared" si="117"/>
        <v>7.3008344147203665</v>
      </c>
      <c r="P54" s="63">
        <f t="shared" si="118"/>
        <v>-2.0807315044259442</v>
      </c>
      <c r="Q54" s="63">
        <f t="shared" si="119"/>
        <v>5.0926974036657562</v>
      </c>
      <c r="R54" s="63">
        <f t="shared" si="120"/>
        <v>-6.3997150468487574</v>
      </c>
      <c r="S54" s="63">
        <f t="shared" si="121"/>
        <v>-0.12851947389049742</v>
      </c>
      <c r="T54" s="63">
        <f t="shared" si="122"/>
        <v>10.751118006753673</v>
      </c>
      <c r="U54" s="63">
        <f t="shared" si="123"/>
        <v>20.889987639060571</v>
      </c>
      <c r="V54" s="63">
        <f t="shared" si="124"/>
        <v>-5.9761417859577417</v>
      </c>
      <c r="W54" s="63">
        <f t="shared" si="125"/>
        <v>1.2016703761971392</v>
      </c>
      <c r="X54" s="63">
        <f t="shared" si="126"/>
        <v>11.748292326483542</v>
      </c>
      <c r="Y54" s="63">
        <f t="shared" si="127"/>
        <v>14.340662863004038</v>
      </c>
      <c r="Z54" s="63">
        <f t="shared" si="128"/>
        <v>-9.257400762502801</v>
      </c>
      <c r="AA54" s="63">
        <f t="shared" si="129"/>
        <v>-1.4952254732048798</v>
      </c>
      <c r="AB54" s="63">
        <f t="shared" si="130"/>
        <v>4.8338283305682461</v>
      </c>
      <c r="AC54" s="63">
        <f t="shared" si="131"/>
        <v>16.86839979657163</v>
      </c>
      <c r="AD54" s="63">
        <f t="shared" si="132"/>
        <v>-10.77572083879423</v>
      </c>
      <c r="AE54" s="63">
        <f t="shared" si="133"/>
        <v>1.3541427587789763</v>
      </c>
      <c r="AF54" s="63">
        <f t="shared" si="134"/>
        <v>6.3179347826086962</v>
      </c>
      <c r="AG54" s="63">
        <f t="shared" si="135"/>
        <v>19.075612353567635</v>
      </c>
      <c r="AH54" s="63">
        <f t="shared" si="136"/>
        <v>-10.218715343612498</v>
      </c>
      <c r="AI54" s="63">
        <f t="shared" si="137"/>
        <v>-2.3758233821863053</v>
      </c>
      <c r="AJ54" s="63">
        <f t="shared" si="138"/>
        <v>6.8264435402609669</v>
      </c>
      <c r="AK54" s="63">
        <f t="shared" si="139"/>
        <v>14.818812460449173</v>
      </c>
      <c r="AL54" s="63">
        <f t="shared" si="140"/>
        <v>-8.5054521329143249</v>
      </c>
      <c r="AM54" s="63">
        <f t="shared" si="141"/>
        <v>-4.073421605955561</v>
      </c>
      <c r="AN54" s="63">
        <f t="shared" si="142"/>
        <v>13.800784350896317</v>
      </c>
      <c r="AO54" s="63">
        <f t="shared" si="143"/>
        <v>10.550448208726802</v>
      </c>
      <c r="AP54" s="63">
        <f t="shared" si="144"/>
        <v>-7.747597063925733</v>
      </c>
      <c r="AQ54" s="63">
        <f t="shared" si="145"/>
        <v>-2.2295724611049859</v>
      </c>
      <c r="AR54" s="63">
        <f t="shared" si="146"/>
        <v>8.7374180344986012</v>
      </c>
      <c r="AS54" s="63">
        <f t="shared" si="147"/>
        <v>14.061071634338388</v>
      </c>
      <c r="AT54" s="63">
        <f t="shared" si="148"/>
        <v>-9.1176193266387813</v>
      </c>
      <c r="AU54" s="63">
        <f t="shared" si="149"/>
        <v>-2.1342621325947402</v>
      </c>
      <c r="AV54" s="63">
        <f t="shared" si="150"/>
        <v>9.5599579740461333</v>
      </c>
      <c r="AW54" s="63">
        <f t="shared" si="151"/>
        <v>12.961494267769055</v>
      </c>
      <c r="AX54" s="63">
        <f t="shared" si="152"/>
        <v>-5.7992318270188292</v>
      </c>
      <c r="AY54" s="63">
        <f t="shared" si="153"/>
        <v>-2.0722713145818874</v>
      </c>
      <c r="AZ54" s="63">
        <f t="shared" si="154"/>
        <v>7.8397039218417328</v>
      </c>
      <c r="BA54" s="63">
        <f t="shared" si="155"/>
        <v>13.044694970816337</v>
      </c>
      <c r="BB54" s="63">
        <f t="shared" si="156"/>
        <v>-2.7940185146395011</v>
      </c>
      <c r="BC54" s="63">
        <f t="shared" si="177"/>
        <v>-0.47971881242827397</v>
      </c>
      <c r="BD54" s="63">
        <f t="shared" si="177"/>
        <v>5.2869615139342079</v>
      </c>
      <c r="BE54" s="63">
        <f t="shared" si="177"/>
        <v>12.114890216332457</v>
      </c>
      <c r="BF54" s="63">
        <f t="shared" si="177"/>
        <v>-2.2039675780621693</v>
      </c>
      <c r="BG54" s="63">
        <f t="shared" si="177"/>
        <v>-1.0209152780529869</v>
      </c>
      <c r="BH54" s="63">
        <f t="shared" si="157"/>
        <v>0.85686275021310077</v>
      </c>
      <c r="BI54" s="63">
        <f t="shared" si="158"/>
        <v>15.1133892047011</v>
      </c>
      <c r="BJ54" s="63">
        <f t="shared" si="159"/>
        <v>5.2782312219884107</v>
      </c>
      <c r="BK54" s="63">
        <f t="shared" si="160"/>
        <v>7.6710951108733179</v>
      </c>
      <c r="BL54" s="63">
        <f t="shared" si="161"/>
        <v>-3.63168374843158</v>
      </c>
      <c r="BM54" s="63">
        <f t="shared" si="162"/>
        <v>21.606669518032444</v>
      </c>
      <c r="BN54" s="63">
        <f t="shared" si="163"/>
        <v>-11.938893920446269</v>
      </c>
      <c r="BO54" s="63">
        <f t="shared" si="164"/>
        <v>6.8919281721707231</v>
      </c>
      <c r="BP54" s="63">
        <f t="shared" si="165"/>
        <v>-0.4367907754724642</v>
      </c>
      <c r="BQ54" s="63">
        <f t="shared" si="166"/>
        <v>21.456550852000994</v>
      </c>
      <c r="BR54" s="63">
        <f t="shared" si="167"/>
        <v>-10.437729417187796</v>
      </c>
      <c r="BS54" s="63">
        <f t="shared" si="168"/>
        <v>6.2934739154511838</v>
      </c>
      <c r="BT54" s="63">
        <f t="shared" si="169"/>
        <v>-0.46335631548303013</v>
      </c>
      <c r="BU54" s="63">
        <f t="shared" si="170"/>
        <v>20.365672467286185</v>
      </c>
      <c r="BV54" s="63">
        <f t="shared" si="171"/>
        <v>-10.379603568374552</v>
      </c>
      <c r="BW54" s="63">
        <f t="shared" si="172"/>
        <v>4.4730272389609746</v>
      </c>
      <c r="BX54" s="63">
        <f t="shared" si="173"/>
        <v>1.1570097175079956</v>
      </c>
      <c r="BY54" s="63">
        <f t="shared" si="174"/>
        <v>16.360403851644218</v>
      </c>
      <c r="BZ54" s="63">
        <f t="shared" si="175"/>
        <v>-9.6893994312161933</v>
      </c>
      <c r="CA54" s="175"/>
      <c r="CB54" s="175"/>
      <c r="CC54" s="175"/>
      <c r="CD54" s="175"/>
      <c r="CE54" s="175"/>
      <c r="CF54" s="175"/>
    </row>
    <row r="55" spans="1:84">
      <c r="A55" s="3" t="s">
        <v>9</v>
      </c>
      <c r="B55" s="136"/>
      <c r="C55" s="63">
        <f t="shared" si="106"/>
        <v>4.1695340646884986</v>
      </c>
      <c r="D55" s="63">
        <f t="shared" si="107"/>
        <v>15.522286558116036</v>
      </c>
      <c r="E55" s="63">
        <f t="shared" si="108"/>
        <v>4.7856603430847304</v>
      </c>
      <c r="F55" s="63">
        <f t="shared" si="109"/>
        <v>1.7656500802568218</v>
      </c>
      <c r="G55" s="63">
        <f t="shared" si="176"/>
        <v>-3.3432176656151427</v>
      </c>
      <c r="H55" s="63">
        <f t="shared" si="110"/>
        <v>12.858271160109922</v>
      </c>
      <c r="I55" s="63">
        <f t="shared" si="111"/>
        <v>2.782244071717757</v>
      </c>
      <c r="J55" s="63">
        <f t="shared" si="112"/>
        <v>-2.4856437858202036</v>
      </c>
      <c r="K55" s="63">
        <f t="shared" si="113"/>
        <v>4.9602335924798115</v>
      </c>
      <c r="L55" s="63">
        <f t="shared" si="114"/>
        <v>11.914409337563008</v>
      </c>
      <c r="M55" s="63">
        <f t="shared" si="115"/>
        <v>-1.8839654156022752</v>
      </c>
      <c r="N55" s="63">
        <f t="shared" si="116"/>
        <v>-4.6639128802102938</v>
      </c>
      <c r="O55" s="63">
        <f t="shared" si="117"/>
        <v>7.5363688881886466</v>
      </c>
      <c r="P55" s="63">
        <f t="shared" si="118"/>
        <v>8.4476948622777837</v>
      </c>
      <c r="Q55" s="63">
        <f t="shared" si="119"/>
        <v>3.5204845591795002</v>
      </c>
      <c r="R55" s="63">
        <f t="shared" si="120"/>
        <v>-5.470364328439369</v>
      </c>
      <c r="S55" s="63">
        <f t="shared" si="121"/>
        <v>7.3861021629084211</v>
      </c>
      <c r="T55" s="63">
        <f t="shared" si="122"/>
        <v>9.5564602528390825</v>
      </c>
      <c r="U55" s="63">
        <f t="shared" si="123"/>
        <v>4.9022100528065646</v>
      </c>
      <c r="V55" s="63">
        <f t="shared" si="124"/>
        <v>-3.6821940283202674</v>
      </c>
      <c r="W55" s="63">
        <f t="shared" si="125"/>
        <v>9.1083301878574989</v>
      </c>
      <c r="X55" s="63">
        <f t="shared" si="126"/>
        <v>10.614366561995498</v>
      </c>
      <c r="Y55" s="63">
        <f t="shared" si="127"/>
        <v>5.6134723336006411</v>
      </c>
      <c r="Z55" s="63">
        <f t="shared" si="128"/>
        <v>-7.236142748671222</v>
      </c>
      <c r="AA55" s="63">
        <f t="shared" si="129"/>
        <v>5.5169026765981828</v>
      </c>
      <c r="AB55" s="63">
        <f t="shared" si="130"/>
        <v>4.3123109145915723</v>
      </c>
      <c r="AC55" s="63">
        <f t="shared" si="131"/>
        <v>9.4824829514609341</v>
      </c>
      <c r="AD55" s="63">
        <f t="shared" si="132"/>
        <v>-0.41298736584702672</v>
      </c>
      <c r="AE55" s="63">
        <f t="shared" si="133"/>
        <v>2.9731536299893571</v>
      </c>
      <c r="AF55" s="63">
        <f t="shared" si="134"/>
        <v>5.5573586980280982</v>
      </c>
      <c r="AG55" s="63">
        <f t="shared" si="135"/>
        <v>10.680781370598831</v>
      </c>
      <c r="AH55" s="63">
        <f t="shared" si="136"/>
        <v>-5.6508033699583899</v>
      </c>
      <c r="AI55" s="63">
        <f t="shared" si="137"/>
        <v>1.8267584051918397</v>
      </c>
      <c r="AJ55" s="63">
        <f t="shared" si="138"/>
        <v>5.0762739370334344</v>
      </c>
      <c r="AK55" s="63">
        <f t="shared" si="139"/>
        <v>9.3200491977288156</v>
      </c>
      <c r="AL55" s="63">
        <f t="shared" si="140"/>
        <v>-2.3842549781148006</v>
      </c>
      <c r="AM55" s="63">
        <f t="shared" si="141"/>
        <v>2.2472383177816022</v>
      </c>
      <c r="AN55" s="63">
        <f t="shared" si="142"/>
        <v>2.5936658757161095</v>
      </c>
      <c r="AO55" s="63">
        <f t="shared" si="143"/>
        <v>2.2677102147300823</v>
      </c>
      <c r="AP55" s="63">
        <f t="shared" si="144"/>
        <v>4.689952904238619</v>
      </c>
      <c r="AQ55" s="63">
        <f t="shared" si="145"/>
        <v>-1.3870665417057169</v>
      </c>
      <c r="AR55" s="63">
        <f t="shared" si="146"/>
        <v>5.7260977000570232</v>
      </c>
      <c r="AS55" s="63">
        <f t="shared" si="147"/>
        <v>9.3262618544653684</v>
      </c>
      <c r="AT55" s="63">
        <f t="shared" si="148"/>
        <v>-5.7745436605821352</v>
      </c>
      <c r="AU55" s="63">
        <f t="shared" si="149"/>
        <v>5.6545982879132959</v>
      </c>
      <c r="AV55" s="63">
        <f t="shared" si="150"/>
        <v>6.0490431708747296</v>
      </c>
      <c r="AW55" s="63">
        <f t="shared" si="151"/>
        <v>4.7499630065186382</v>
      </c>
      <c r="AX55" s="63">
        <f t="shared" si="152"/>
        <v>-9.7137546468401492</v>
      </c>
      <c r="AY55" s="63">
        <f t="shared" si="153"/>
        <v>7.1235640466092915</v>
      </c>
      <c r="AZ55" s="63">
        <f t="shared" si="154"/>
        <v>6.445376310195992</v>
      </c>
      <c r="BA55" s="63">
        <f t="shared" si="155"/>
        <v>2.8742687946847694</v>
      </c>
      <c r="BB55" s="63">
        <f t="shared" si="156"/>
        <v>2.7325377325377325</v>
      </c>
      <c r="BC55" s="63">
        <f t="shared" si="177"/>
        <v>9.0267693937167959</v>
      </c>
      <c r="BD55" s="63">
        <f t="shared" si="177"/>
        <v>0.12848435467949421</v>
      </c>
      <c r="BE55" s="63">
        <f t="shared" si="177"/>
        <v>10.371970017057103</v>
      </c>
      <c r="BF55" s="63">
        <f t="shared" si="177"/>
        <v>-9.1834257276941997</v>
      </c>
      <c r="BG55" s="63">
        <f t="shared" si="177"/>
        <v>5.3657924447868357</v>
      </c>
      <c r="BH55" s="63">
        <f t="shared" si="157"/>
        <v>-0.48712392559854217</v>
      </c>
      <c r="BI55" s="63">
        <f t="shared" si="158"/>
        <v>5.8480746647624082</v>
      </c>
      <c r="BJ55" s="63">
        <f t="shared" si="159"/>
        <v>-4.1386974478095739</v>
      </c>
      <c r="BK55" s="63">
        <f t="shared" si="160"/>
        <v>9.6621701892575231</v>
      </c>
      <c r="BL55" s="63">
        <f t="shared" si="161"/>
        <v>0.12636336657571043</v>
      </c>
      <c r="BM55" s="63">
        <f t="shared" si="162"/>
        <v>9.4484315029630785</v>
      </c>
      <c r="BN55" s="63">
        <f t="shared" si="163"/>
        <v>-6.9339887299171874</v>
      </c>
      <c r="BO55" s="63">
        <f t="shared" si="164"/>
        <v>8.5209175213688315</v>
      </c>
      <c r="BP55" s="63">
        <f t="shared" si="165"/>
        <v>0.36276617465720923</v>
      </c>
      <c r="BQ55" s="63">
        <f t="shared" si="166"/>
        <v>4.5116455294737063</v>
      </c>
      <c r="BR55" s="63">
        <f t="shared" si="167"/>
        <v>-6.3930954030212828</v>
      </c>
      <c r="BS55" s="63">
        <f t="shared" si="168"/>
        <v>5.4287931930021465</v>
      </c>
      <c r="BT55" s="63">
        <f t="shared" si="169"/>
        <v>-0.50820492532849249</v>
      </c>
      <c r="BU55" s="63">
        <f t="shared" si="170"/>
        <v>2.9112492402975549</v>
      </c>
      <c r="BV55" s="63">
        <f t="shared" si="171"/>
        <v>-3.9380864838427545</v>
      </c>
      <c r="BW55" s="63">
        <f t="shared" si="172"/>
        <v>3.5249625891933327</v>
      </c>
      <c r="BX55" s="63">
        <f t="shared" si="173"/>
        <v>0.58413124456947207</v>
      </c>
      <c r="BY55" s="63">
        <f t="shared" si="174"/>
        <v>3.8179952104002739</v>
      </c>
      <c r="BZ55" s="63">
        <f t="shared" si="175"/>
        <v>-1.9574243722401634</v>
      </c>
      <c r="CA55" s="175"/>
      <c r="CB55" s="175"/>
      <c r="CC55" s="175"/>
      <c r="CD55" s="175"/>
      <c r="CE55" s="175"/>
      <c r="CF55" s="175"/>
    </row>
    <row r="56" spans="1:84">
      <c r="A56" s="3" t="s">
        <v>10</v>
      </c>
      <c r="B56" s="136"/>
      <c r="C56" s="63">
        <f t="shared" si="106"/>
        <v>1.3323367961481396</v>
      </c>
      <c r="D56" s="63">
        <f t="shared" si="107"/>
        <v>3.4180346300876998</v>
      </c>
      <c r="E56" s="63">
        <f t="shared" si="108"/>
        <v>-0.54359643400739288</v>
      </c>
      <c r="F56" s="63">
        <f t="shared" si="109"/>
        <v>11.503570908030902</v>
      </c>
      <c r="G56" s="63">
        <f t="shared" si="176"/>
        <v>1.2579964602510212</v>
      </c>
      <c r="H56" s="63">
        <f t="shared" si="110"/>
        <v>3.2530820370489897</v>
      </c>
      <c r="I56" s="63">
        <f t="shared" si="111"/>
        <v>-2.1316496843158093</v>
      </c>
      <c r="J56" s="63">
        <f t="shared" si="112"/>
        <v>12.783469596320906</v>
      </c>
      <c r="K56" s="63">
        <f t="shared" si="113"/>
        <v>3.5470721024296901</v>
      </c>
      <c r="L56" s="63">
        <f t="shared" si="114"/>
        <v>4.3169599151156453</v>
      </c>
      <c r="M56" s="63">
        <f t="shared" si="115"/>
        <v>-1.5099879410685262</v>
      </c>
      <c r="N56" s="63">
        <f t="shared" si="116"/>
        <v>4.7042853340431234</v>
      </c>
      <c r="O56" s="63">
        <f t="shared" si="117"/>
        <v>2.6132891345132112</v>
      </c>
      <c r="P56" s="63">
        <f t="shared" si="118"/>
        <v>-1.6499279085553469</v>
      </c>
      <c r="Q56" s="63">
        <f t="shared" si="119"/>
        <v>1.4660171186466293</v>
      </c>
      <c r="R56" s="63">
        <f t="shared" si="120"/>
        <v>11.273689593708255</v>
      </c>
      <c r="S56" s="63">
        <f t="shared" si="121"/>
        <v>-0.46405161681830154</v>
      </c>
      <c r="T56" s="63">
        <f t="shared" si="122"/>
        <v>7.462579514329394</v>
      </c>
      <c r="U56" s="63">
        <f t="shared" si="123"/>
        <v>1.8855331219756382</v>
      </c>
      <c r="V56" s="63">
        <f t="shared" si="124"/>
        <v>-0.84097608909270172</v>
      </c>
      <c r="W56" s="63">
        <f t="shared" si="125"/>
        <v>1.8555985895138509</v>
      </c>
      <c r="X56" s="63">
        <f t="shared" si="126"/>
        <v>8.971136695313767</v>
      </c>
      <c r="Y56" s="63">
        <f t="shared" si="127"/>
        <v>1.1792716044789999</v>
      </c>
      <c r="Z56" s="63">
        <f t="shared" si="128"/>
        <v>2.345760717699831</v>
      </c>
      <c r="AA56" s="63">
        <f t="shared" si="129"/>
        <v>1.3076591464290845</v>
      </c>
      <c r="AB56" s="63">
        <f t="shared" si="130"/>
        <v>3.3262411347517729</v>
      </c>
      <c r="AC56" s="63">
        <f t="shared" si="131"/>
        <v>2.5018875694968767</v>
      </c>
      <c r="AD56" s="63">
        <f t="shared" si="132"/>
        <v>6.9471322864700218</v>
      </c>
      <c r="AE56" s="63">
        <f t="shared" si="133"/>
        <v>0.19754616976447406</v>
      </c>
      <c r="AF56" s="63">
        <f t="shared" si="134"/>
        <v>6.7551945008592407</v>
      </c>
      <c r="AG56" s="63">
        <f t="shared" si="135"/>
        <v>7.4223666110574529</v>
      </c>
      <c r="AH56" s="63">
        <f t="shared" si="136"/>
        <v>3.1768520284445412</v>
      </c>
      <c r="AI56" s="63">
        <f t="shared" si="137"/>
        <v>-1.1064459056220128</v>
      </c>
      <c r="AJ56" s="63">
        <f t="shared" si="138"/>
        <v>-3.0387182910547397</v>
      </c>
      <c r="AK56" s="63">
        <f t="shared" si="139"/>
        <v>-1.0660387750605822</v>
      </c>
      <c r="AL56" s="63">
        <f t="shared" si="140"/>
        <v>15.432749986777964</v>
      </c>
      <c r="AM56" s="63">
        <f t="shared" si="141"/>
        <v>-5.0230171380618343</v>
      </c>
      <c r="AN56" s="63">
        <f t="shared" si="142"/>
        <v>6.2915597126905185</v>
      </c>
      <c r="AO56" s="63">
        <f t="shared" si="143"/>
        <v>-0.58068846577377409</v>
      </c>
      <c r="AP56" s="63">
        <f t="shared" si="144"/>
        <v>10.980034117392663</v>
      </c>
      <c r="AQ56" s="63">
        <f t="shared" si="145"/>
        <v>-1.3509125154250827</v>
      </c>
      <c r="AR56" s="63">
        <f t="shared" si="146"/>
        <v>1.2160115873329351</v>
      </c>
      <c r="AS56" s="63">
        <f t="shared" si="147"/>
        <v>-3.1005331616114971</v>
      </c>
      <c r="AT56" s="63">
        <f t="shared" si="148"/>
        <v>13.004602706131649</v>
      </c>
      <c r="AU56" s="63">
        <f t="shared" si="149"/>
        <v>-1.5840643130111083E-2</v>
      </c>
      <c r="AV56" s="63">
        <f t="shared" si="150"/>
        <v>9.3335973858797896</v>
      </c>
      <c r="AW56" s="63">
        <f t="shared" si="151"/>
        <v>-1.3983480654977538</v>
      </c>
      <c r="AX56" s="63">
        <f t="shared" si="152"/>
        <v>15.873704901168347</v>
      </c>
      <c r="AY56" s="63">
        <f t="shared" si="153"/>
        <v>-4.8433018622791435</v>
      </c>
      <c r="AZ56" s="63">
        <f t="shared" si="154"/>
        <v>8.6918130018993036</v>
      </c>
      <c r="BA56" s="63">
        <f t="shared" si="155"/>
        <v>3.2971075583623293</v>
      </c>
      <c r="BB56" s="63">
        <f t="shared" si="156"/>
        <v>1.7880991244991837</v>
      </c>
      <c r="BC56" s="63">
        <f t="shared" si="177"/>
        <v>-3.0621765434798456</v>
      </c>
      <c r="BD56" s="63">
        <f t="shared" si="177"/>
        <v>0.58365729496425389</v>
      </c>
      <c r="BE56" s="63">
        <f t="shared" si="177"/>
        <v>3.143418467583488</v>
      </c>
      <c r="BF56" s="63">
        <f t="shared" si="177"/>
        <v>7.3913749365804193</v>
      </c>
      <c r="BG56" s="63">
        <f t="shared" si="177"/>
        <v>-2.7860829216156806</v>
      </c>
      <c r="BH56" s="63">
        <f t="shared" si="157"/>
        <v>0.63733773582025155</v>
      </c>
      <c r="BI56" s="63">
        <f t="shared" si="158"/>
        <v>3.3664827464982441</v>
      </c>
      <c r="BJ56" s="63">
        <f t="shared" si="159"/>
        <v>4.8399536031628978</v>
      </c>
      <c r="BK56" s="63">
        <f t="shared" si="160"/>
        <v>-1.7721319794756965</v>
      </c>
      <c r="BL56" s="63">
        <f t="shared" si="161"/>
        <v>-0.11408497036150247</v>
      </c>
      <c r="BM56" s="63">
        <f t="shared" si="162"/>
        <v>5.6653474339842989</v>
      </c>
      <c r="BN56" s="63">
        <f t="shared" si="163"/>
        <v>1.2634009161130317</v>
      </c>
      <c r="BO56" s="63">
        <f t="shared" si="164"/>
        <v>-1.4200374000422102</v>
      </c>
      <c r="BP56" s="63">
        <f t="shared" si="165"/>
        <v>1.4787515727866183</v>
      </c>
      <c r="BQ56" s="63">
        <f t="shared" si="166"/>
        <v>4.9061169171387462</v>
      </c>
      <c r="BR56" s="63">
        <f t="shared" si="167"/>
        <v>2.9061221659848786</v>
      </c>
      <c r="BS56" s="63">
        <f t="shared" si="168"/>
        <v>-0.54012839559407955</v>
      </c>
      <c r="BT56" s="63">
        <f t="shared" si="169"/>
        <v>2.4940189834473463</v>
      </c>
      <c r="BU56" s="63">
        <f t="shared" si="170"/>
        <v>4.8732718005659788</v>
      </c>
      <c r="BV56" s="63">
        <f t="shared" si="171"/>
        <v>4.9399768289237276</v>
      </c>
      <c r="BW56" s="63">
        <f t="shared" si="172"/>
        <v>0.96789045922248473</v>
      </c>
      <c r="BX56" s="63">
        <f t="shared" si="173"/>
        <v>0.64832713754646842</v>
      </c>
      <c r="BY56" s="63">
        <f t="shared" si="174"/>
        <v>-1.3070157294960061</v>
      </c>
      <c r="BZ56" s="63">
        <f t="shared" si="175"/>
        <v>7.9968463703319292</v>
      </c>
      <c r="CA56" s="175"/>
      <c r="CB56" s="175"/>
      <c r="CC56" s="175"/>
      <c r="CD56" s="175"/>
      <c r="CE56" s="175"/>
      <c r="CF56" s="175"/>
    </row>
    <row r="57" spans="1:84">
      <c r="A57" s="3" t="s">
        <v>11</v>
      </c>
      <c r="B57" s="136"/>
      <c r="C57" s="63">
        <f t="shared" si="106"/>
        <v>4.662395335435102</v>
      </c>
      <c r="D57" s="63">
        <f t="shared" si="107"/>
        <v>5.6756480134325038</v>
      </c>
      <c r="E57" s="63">
        <f t="shared" si="108"/>
        <v>-0.67674676062657702</v>
      </c>
      <c r="F57" s="63">
        <f t="shared" si="109"/>
        <v>3.844734350679551</v>
      </c>
      <c r="G57" s="63">
        <f t="shared" si="176"/>
        <v>5.238115048823544</v>
      </c>
      <c r="H57" s="63">
        <f t="shared" si="110"/>
        <v>5.0492283955846462</v>
      </c>
      <c r="I57" s="63">
        <f t="shared" si="111"/>
        <v>-0.57673264399230828</v>
      </c>
      <c r="J57" s="63">
        <f t="shared" si="112"/>
        <v>3.514641998566026E-2</v>
      </c>
      <c r="K57" s="63">
        <f t="shared" si="113"/>
        <v>5.0262262331518466</v>
      </c>
      <c r="L57" s="63">
        <f t="shared" si="114"/>
        <v>4.8871770273859072</v>
      </c>
      <c r="M57" s="63">
        <f t="shared" si="115"/>
        <v>-0.74622032145178185</v>
      </c>
      <c r="N57" s="63">
        <f t="shared" si="116"/>
        <v>7.2851637041006585</v>
      </c>
      <c r="O57" s="63">
        <f t="shared" si="117"/>
        <v>2.0735798282154314</v>
      </c>
      <c r="P57" s="63">
        <f t="shared" si="118"/>
        <v>4.8646598891276582</v>
      </c>
      <c r="Q57" s="63">
        <f t="shared" si="119"/>
        <v>-2.1679610145851003</v>
      </c>
      <c r="R57" s="63">
        <f t="shared" si="120"/>
        <v>6.4649558207484112</v>
      </c>
      <c r="S57" s="63">
        <f t="shared" si="121"/>
        <v>3.303189115016453</v>
      </c>
      <c r="T57" s="63">
        <f t="shared" si="122"/>
        <v>8.866127870688965</v>
      </c>
      <c r="U57" s="63">
        <f t="shared" si="123"/>
        <v>-2.0904079382579908</v>
      </c>
      <c r="V57" s="63">
        <f t="shared" si="124"/>
        <v>9.8193775055177692</v>
      </c>
      <c r="W57" s="63">
        <f t="shared" si="125"/>
        <v>5.0328807951546954</v>
      </c>
      <c r="X57" s="63">
        <f t="shared" si="126"/>
        <v>6.210282697379216</v>
      </c>
      <c r="Y57" s="63">
        <f t="shared" si="127"/>
        <v>-1.9383493146655779</v>
      </c>
      <c r="Z57" s="63">
        <f t="shared" si="128"/>
        <v>6.897327454332765</v>
      </c>
      <c r="AA57" s="63">
        <f t="shared" si="129"/>
        <v>-1.6213738887252118</v>
      </c>
      <c r="AB57" s="63">
        <f t="shared" si="130"/>
        <v>1.3096347283755865</v>
      </c>
      <c r="AC57" s="63">
        <f t="shared" si="131"/>
        <v>3.1437835200055962E-2</v>
      </c>
      <c r="AD57" s="63">
        <f t="shared" si="132"/>
        <v>18.980608482733381</v>
      </c>
      <c r="AE57" s="63">
        <f t="shared" si="133"/>
        <v>3.3983835994480507</v>
      </c>
      <c r="AF57" s="63">
        <f t="shared" si="134"/>
        <v>3.2352156174934366</v>
      </c>
      <c r="AG57" s="63">
        <f t="shared" si="135"/>
        <v>1.3277686469317211</v>
      </c>
      <c r="AH57" s="63">
        <f t="shared" si="136"/>
        <v>8.6677601603790837</v>
      </c>
      <c r="AI57" s="63">
        <f t="shared" si="137"/>
        <v>2.3328749203367565</v>
      </c>
      <c r="AJ57" s="63">
        <f t="shared" si="138"/>
        <v>0.40972188078732158</v>
      </c>
      <c r="AK57" s="63">
        <f t="shared" si="139"/>
        <v>0.68389181778119612</v>
      </c>
      <c r="AL57" s="63">
        <f t="shared" si="140"/>
        <v>3.3816425120772853</v>
      </c>
      <c r="AM57" s="63">
        <f t="shared" si="141"/>
        <v>7.4797716866336321</v>
      </c>
      <c r="AN57" s="63">
        <f t="shared" si="142"/>
        <v>2.8872807913396246</v>
      </c>
      <c r="AO57" s="63">
        <f t="shared" si="143"/>
        <v>0.49488804753193572</v>
      </c>
      <c r="AP57" s="63">
        <f t="shared" si="144"/>
        <v>-0.17427684492731407</v>
      </c>
      <c r="AQ57" s="63">
        <f t="shared" si="145"/>
        <v>8.7891286196671974</v>
      </c>
      <c r="AR57" s="63">
        <f t="shared" si="146"/>
        <v>4.2876916354542205</v>
      </c>
      <c r="AS57" s="63">
        <f t="shared" si="147"/>
        <v>2.3048797793395313</v>
      </c>
      <c r="AT57" s="63">
        <f t="shared" si="148"/>
        <v>-6.6595919916204807</v>
      </c>
      <c r="AU57" s="63">
        <f t="shared" si="149"/>
        <v>12.342457532030373</v>
      </c>
      <c r="AV57" s="63">
        <f t="shared" si="150"/>
        <v>4.8777088704619889</v>
      </c>
      <c r="AW57" s="63">
        <f t="shared" si="151"/>
        <v>4.6508537638683012E-2</v>
      </c>
      <c r="AX57" s="63">
        <f t="shared" si="152"/>
        <v>-5.4356488245450763</v>
      </c>
      <c r="AY57" s="63">
        <f t="shared" si="153"/>
        <v>17.628193873848549</v>
      </c>
      <c r="AZ57" s="63">
        <f t="shared" si="154"/>
        <v>3.2849409938506344</v>
      </c>
      <c r="BA57" s="63">
        <f t="shared" si="155"/>
        <v>-12.716174386532476</v>
      </c>
      <c r="BB57" s="63">
        <f t="shared" si="156"/>
        <v>-0.34889624724062451</v>
      </c>
      <c r="BC57" s="63">
        <f t="shared" si="177"/>
        <v>20.412388033746883</v>
      </c>
      <c r="BD57" s="63">
        <f t="shared" si="177"/>
        <v>2.1239410190133792</v>
      </c>
      <c r="BE57" s="63">
        <f t="shared" si="177"/>
        <v>-12.934373367440685</v>
      </c>
      <c r="BF57" s="63">
        <f t="shared" si="177"/>
        <v>11.413378576896813</v>
      </c>
      <c r="BG57" s="63">
        <f t="shared" si="177"/>
        <v>23.620541086630308</v>
      </c>
      <c r="BH57" s="63">
        <f t="shared" si="157"/>
        <v>1.2650564400551636</v>
      </c>
      <c r="BI57" s="63">
        <f t="shared" si="158"/>
        <v>-10.337451026060588</v>
      </c>
      <c r="BJ57" s="63">
        <f t="shared" si="159"/>
        <v>1.7200281270681774</v>
      </c>
      <c r="BK57" s="63">
        <f t="shared" si="160"/>
        <v>25.846067438483832</v>
      </c>
      <c r="BL57" s="63">
        <f t="shared" si="161"/>
        <v>0.22976712829478013</v>
      </c>
      <c r="BM57" s="63">
        <f t="shared" si="162"/>
        <v>-8.5721689480022576</v>
      </c>
      <c r="BN57" s="63">
        <f t="shared" si="163"/>
        <v>-13.67059466855498</v>
      </c>
      <c r="BO57" s="63">
        <f t="shared" si="164"/>
        <v>23.342892350975124</v>
      </c>
      <c r="BP57" s="63">
        <f t="shared" si="165"/>
        <v>6.4226180596957967</v>
      </c>
      <c r="BQ57" s="63">
        <f t="shared" si="166"/>
        <v>-6.5423256521378006</v>
      </c>
      <c r="BR57" s="63">
        <f t="shared" si="167"/>
        <v>-7.3162867708629289</v>
      </c>
      <c r="BS57" s="63">
        <f t="shared" si="168"/>
        <v>18.290148010183664</v>
      </c>
      <c r="BT57" s="63">
        <f t="shared" si="169"/>
        <v>4.3651032740916573</v>
      </c>
      <c r="BU57" s="63">
        <f t="shared" si="170"/>
        <v>-6.7549465379908131</v>
      </c>
      <c r="BV57" s="63">
        <f t="shared" si="171"/>
        <v>-4.0189203790267136</v>
      </c>
      <c r="BW57" s="63">
        <f t="shared" si="172"/>
        <v>12.577045474939821</v>
      </c>
      <c r="BX57" s="63">
        <f t="shared" si="173"/>
        <v>1.3077213422357128</v>
      </c>
      <c r="BY57" s="63">
        <f t="shared" si="174"/>
        <v>-6.2839608380012777</v>
      </c>
      <c r="BZ57" s="63">
        <f t="shared" si="175"/>
        <v>0.38997577821957113</v>
      </c>
      <c r="CA57" s="175"/>
      <c r="CB57" s="175"/>
      <c r="CC57" s="175"/>
      <c r="CD57" s="175"/>
      <c r="CE57" s="175"/>
      <c r="CF57" s="175"/>
    </row>
    <row r="58" spans="1:84">
      <c r="A58" s="68" t="s">
        <v>12</v>
      </c>
      <c r="B58" s="137"/>
      <c r="C58" s="64">
        <f t="shared" si="106"/>
        <v>2.883274643726514</v>
      </c>
      <c r="D58" s="64">
        <f t="shared" si="107"/>
        <v>2.5888406496221217</v>
      </c>
      <c r="E58" s="64">
        <f t="shared" si="108"/>
        <v>2.3287057769816393</v>
      </c>
      <c r="F58" s="64">
        <f t="shared" si="109"/>
        <v>3.0306345733041575</v>
      </c>
      <c r="G58" s="64">
        <f t="shared" si="176"/>
        <v>4.1626845067431244</v>
      </c>
      <c r="H58" s="64">
        <f t="shared" si="110"/>
        <v>3.578346416556224</v>
      </c>
      <c r="I58" s="64">
        <f t="shared" si="111"/>
        <v>1.4173228346456692</v>
      </c>
      <c r="J58" s="64">
        <f t="shared" si="112"/>
        <v>3.0007763975155348</v>
      </c>
      <c r="K58" s="64">
        <f t="shared" si="113"/>
        <v>4.5490521237703918</v>
      </c>
      <c r="L58" s="64">
        <f t="shared" si="114"/>
        <v>6.7772170151405913</v>
      </c>
      <c r="M58" s="64">
        <f t="shared" si="115"/>
        <v>-0.7765023632680621</v>
      </c>
      <c r="N58" s="64">
        <f t="shared" si="116"/>
        <v>1.3950323239197007</v>
      </c>
      <c r="O58" s="64">
        <f t="shared" si="117"/>
        <v>6.8120805369127515</v>
      </c>
      <c r="P58" s="64">
        <f t="shared" si="118"/>
        <v>5.7492931196983976</v>
      </c>
      <c r="Q58" s="64">
        <f t="shared" si="119"/>
        <v>2.1687462863933455</v>
      </c>
      <c r="R58" s="64">
        <f t="shared" si="120"/>
        <v>1.6865367839488226</v>
      </c>
      <c r="S58" s="64">
        <f t="shared" si="121"/>
        <v>2.8024020589076351</v>
      </c>
      <c r="T58" s="64">
        <f t="shared" si="122"/>
        <v>5.4520166898470102</v>
      </c>
      <c r="U58" s="64">
        <f t="shared" si="123"/>
        <v>0.92323925085729364</v>
      </c>
      <c r="V58" s="64">
        <f t="shared" si="124"/>
        <v>2.8227914270778882</v>
      </c>
      <c r="W58" s="64">
        <f t="shared" si="125"/>
        <v>3.4824605998983222</v>
      </c>
      <c r="X58" s="64">
        <f t="shared" si="126"/>
        <v>6.3620732006877914</v>
      </c>
      <c r="Y58" s="64">
        <f t="shared" si="127"/>
        <v>1.0623556581986142</v>
      </c>
      <c r="Z58" s="64">
        <f t="shared" si="128"/>
        <v>3.8619744058500918</v>
      </c>
      <c r="AA58" s="64">
        <f t="shared" si="129"/>
        <v>6.6006600660066E-2</v>
      </c>
      <c r="AB58" s="64">
        <f t="shared" si="130"/>
        <v>3.0123131046613896</v>
      </c>
      <c r="AC58" s="64">
        <f t="shared" si="131"/>
        <v>3.3724653148345789</v>
      </c>
      <c r="AD58" s="64">
        <f t="shared" si="132"/>
        <v>7.3900474912244398</v>
      </c>
      <c r="AE58" s="64">
        <f t="shared" si="133"/>
        <v>1.3459208983060624</v>
      </c>
      <c r="AF58" s="64">
        <f t="shared" si="134"/>
        <v>3.7014551594604406</v>
      </c>
      <c r="AG58" s="64">
        <f t="shared" si="135"/>
        <v>2.5429930479326748</v>
      </c>
      <c r="AH58" s="64">
        <f t="shared" si="136"/>
        <v>1.5361284567350646</v>
      </c>
      <c r="AI58" s="64">
        <f t="shared" si="137"/>
        <v>0.77313700339126001</v>
      </c>
      <c r="AJ58" s="64">
        <f t="shared" si="138"/>
        <v>1.0461892556363446</v>
      </c>
      <c r="AK58" s="64">
        <f t="shared" si="139"/>
        <v>0.88005383858777242</v>
      </c>
      <c r="AL58" s="64">
        <f t="shared" si="140"/>
        <v>2.0865192179401579</v>
      </c>
      <c r="AM58" s="64">
        <f t="shared" si="141"/>
        <v>-1.3404646050321041</v>
      </c>
      <c r="AN58" s="64">
        <f t="shared" si="142"/>
        <v>4.4153612043314707</v>
      </c>
      <c r="AO58" s="64">
        <f t="shared" si="143"/>
        <v>2.0172216926965501</v>
      </c>
      <c r="AP58" s="64">
        <f t="shared" si="144"/>
        <v>2.2467825665488972</v>
      </c>
      <c r="AQ58" s="64">
        <f t="shared" si="145"/>
        <v>2.0895056915640109</v>
      </c>
      <c r="AR58" s="64">
        <f t="shared" si="146"/>
        <v>4.185122957079578</v>
      </c>
      <c r="AS58" s="64">
        <f t="shared" si="147"/>
        <v>2.8441577481307725</v>
      </c>
      <c r="AT58" s="64">
        <f t="shared" si="148"/>
        <v>2.7655024946543123</v>
      </c>
      <c r="AU58" s="64">
        <f t="shared" si="149"/>
        <v>2.3997780552087669</v>
      </c>
      <c r="AV58" s="64">
        <f t="shared" si="150"/>
        <v>3.4272554863180713</v>
      </c>
      <c r="AW58" s="64">
        <f t="shared" si="151"/>
        <v>3.4708578912901111</v>
      </c>
      <c r="AX58" s="64">
        <f t="shared" si="152"/>
        <v>3.4683544303797471</v>
      </c>
      <c r="AY58" s="64">
        <f t="shared" si="153"/>
        <v>3.7313432835820892</v>
      </c>
      <c r="AZ58" s="64">
        <f t="shared" si="154"/>
        <v>4.8236820379761767</v>
      </c>
      <c r="BA58" s="64">
        <f t="shared" si="155"/>
        <v>1.7214221422142215</v>
      </c>
      <c r="BB58" s="64">
        <f t="shared" si="156"/>
        <v>2.720937949341887</v>
      </c>
      <c r="BC58" s="64">
        <f t="shared" si="177"/>
        <v>6.9667276838591583</v>
      </c>
      <c r="BD58" s="64">
        <f t="shared" si="177"/>
        <v>6.8049124219851018</v>
      </c>
      <c r="BE58" s="64">
        <f t="shared" si="177"/>
        <v>2.5918944392082941</v>
      </c>
      <c r="BF58" s="64">
        <f t="shared" si="177"/>
        <v>0.21129995406522739</v>
      </c>
      <c r="BG58" s="64">
        <f t="shared" si="177"/>
        <v>-0.35753575357535755</v>
      </c>
      <c r="BH58" s="64">
        <f t="shared" si="157"/>
        <v>1.5180789401048853</v>
      </c>
      <c r="BI58" s="64">
        <f t="shared" si="158"/>
        <v>2.0663404023926049</v>
      </c>
      <c r="BJ58" s="64">
        <f t="shared" si="159"/>
        <v>1.3141537915112769</v>
      </c>
      <c r="BK58" s="64">
        <f t="shared" si="160"/>
        <v>1.5425065731814198</v>
      </c>
      <c r="BL58" s="64">
        <f t="shared" si="161"/>
        <v>2.6842741239426893</v>
      </c>
      <c r="BM58" s="64">
        <f t="shared" si="162"/>
        <v>0.25216441119609984</v>
      </c>
      <c r="BN58" s="64">
        <f t="shared" si="163"/>
        <v>3.1776641234174563</v>
      </c>
      <c r="BO58" s="64">
        <f t="shared" si="164"/>
        <v>0.89387290752478477</v>
      </c>
      <c r="BP58" s="64">
        <f t="shared" si="165"/>
        <v>2.802835051546392</v>
      </c>
      <c r="BQ58" s="64">
        <f t="shared" si="166"/>
        <v>3.4393607019743024</v>
      </c>
      <c r="BR58" s="64">
        <f t="shared" si="167"/>
        <v>1.5829735666136484</v>
      </c>
      <c r="BS58" s="64">
        <f t="shared" si="168"/>
        <v>0.81270504026245161</v>
      </c>
      <c r="BT58" s="64">
        <f t="shared" si="169"/>
        <v>3.3133643961245469</v>
      </c>
      <c r="BU58" s="64">
        <f t="shared" si="170"/>
        <v>0.30066575989691458</v>
      </c>
      <c r="BV58" s="64">
        <f t="shared" si="171"/>
        <v>1.8628220683748482</v>
      </c>
      <c r="BW58" s="64">
        <f t="shared" si="172"/>
        <v>3.2090807174887894</v>
      </c>
      <c r="BX58" s="64">
        <f t="shared" si="173"/>
        <v>2.4168363883231501</v>
      </c>
      <c r="BY58" s="64">
        <f t="shared" si="174"/>
        <v>0.96115603871138811</v>
      </c>
      <c r="BZ58" s="64">
        <f t="shared" si="175"/>
        <v>3.0070251460836452</v>
      </c>
      <c r="CA58" s="175"/>
      <c r="CB58" s="175"/>
      <c r="CC58" s="175"/>
      <c r="CD58" s="175"/>
      <c r="CE58" s="175"/>
      <c r="CF58" s="175"/>
    </row>
    <row r="59" spans="1:84" hidden="1">
      <c r="A59" s="2" t="s">
        <v>13</v>
      </c>
      <c r="B59" s="138"/>
      <c r="C59" s="66">
        <f t="shared" si="106"/>
        <v>7.6425618745602746</v>
      </c>
      <c r="D59" s="66">
        <f t="shared" si="107"/>
        <v>7.0861662336103954</v>
      </c>
      <c r="E59" s="66">
        <f t="shared" si="108"/>
        <v>-4.3180833982574702</v>
      </c>
      <c r="F59" s="66">
        <f t="shared" si="109"/>
        <v>3.3791602877244711</v>
      </c>
      <c r="G59" s="66">
        <f t="shared" si="176"/>
        <v>11.53700461200925</v>
      </c>
      <c r="H59" s="66">
        <f t="shared" si="110"/>
        <v>1.1741618880529718</v>
      </c>
      <c r="I59" s="66">
        <f t="shared" si="111"/>
        <v>-3.5091891703638347</v>
      </c>
      <c r="J59" s="66">
        <f t="shared" si="112"/>
        <v>2.9098744168180204</v>
      </c>
      <c r="K59" s="66">
        <f t="shared" si="113"/>
        <v>12.174543048877165</v>
      </c>
      <c r="L59" s="66">
        <f t="shared" si="114"/>
        <v>0.51918313771326008</v>
      </c>
      <c r="M59" s="66">
        <f t="shared" si="115"/>
        <v>-5.6340329539943372</v>
      </c>
      <c r="N59" s="66">
        <f t="shared" si="116"/>
        <v>0.62521814540153664</v>
      </c>
      <c r="O59" s="66">
        <f t="shared" si="117"/>
        <v>11.381179994828491</v>
      </c>
      <c r="P59" s="66">
        <f t="shared" si="118"/>
        <v>-0.92028149778095247</v>
      </c>
      <c r="Q59" s="66">
        <f t="shared" si="119"/>
        <v>-7.1131341192578494</v>
      </c>
      <c r="R59" s="66">
        <f t="shared" si="120"/>
        <v>4.6175126446456671</v>
      </c>
      <c r="S59" s="66">
        <f t="shared" si="121"/>
        <v>9.9170982340652127</v>
      </c>
      <c r="T59" s="66">
        <f t="shared" si="122"/>
        <v>5.0373514072689831</v>
      </c>
      <c r="U59" s="66">
        <f t="shared" si="123"/>
        <v>-2.7597147628708529</v>
      </c>
      <c r="V59" s="66">
        <f t="shared" si="124"/>
        <v>3.7997408436641935</v>
      </c>
      <c r="W59" s="66">
        <f t="shared" si="125"/>
        <v>10.180948322732636</v>
      </c>
      <c r="X59" s="66">
        <f t="shared" si="126"/>
        <v>8.198316558272003</v>
      </c>
      <c r="Y59" s="66">
        <f t="shared" si="127"/>
        <v>-3.3983784747662242</v>
      </c>
      <c r="Z59" s="66">
        <f t="shared" si="128"/>
        <v>3.3366399478949793</v>
      </c>
      <c r="AA59" s="66">
        <f t="shared" si="129"/>
        <v>8.9507119870703722</v>
      </c>
      <c r="AB59" s="66">
        <f t="shared" si="130"/>
        <v>0.82489589490295534</v>
      </c>
      <c r="AC59" s="66">
        <f t="shared" si="131"/>
        <v>-0.92882353922889227</v>
      </c>
      <c r="AD59" s="66">
        <f t="shared" si="132"/>
        <v>4.6665699916139562</v>
      </c>
      <c r="AE59" s="66">
        <f t="shared" si="133"/>
        <v>13.115421246871581</v>
      </c>
      <c r="AF59" s="66">
        <f t="shared" si="134"/>
        <v>3.1039184825228938</v>
      </c>
      <c r="AG59" s="66">
        <f t="shared" si="135"/>
        <v>-1.4506412985848083</v>
      </c>
      <c r="AH59" s="66">
        <f t="shared" si="136"/>
        <v>-0.42758437780846448</v>
      </c>
      <c r="AI59" s="66">
        <f t="shared" si="137"/>
        <v>6.7499629597755666</v>
      </c>
      <c r="AJ59" s="66">
        <f t="shared" si="138"/>
        <v>0.79559878063332912</v>
      </c>
      <c r="AK59" s="66">
        <f t="shared" si="139"/>
        <v>-4.5774378816600034</v>
      </c>
      <c r="AL59" s="66">
        <f t="shared" si="140"/>
        <v>5.5900113207156075</v>
      </c>
      <c r="AM59" s="66">
        <f t="shared" si="141"/>
        <v>5.0946525245903018</v>
      </c>
      <c r="AN59" s="66">
        <f t="shared" si="142"/>
        <v>6.6572516809154738</v>
      </c>
      <c r="AO59" s="66">
        <f t="shared" si="143"/>
        <v>-5.5658804443984833</v>
      </c>
      <c r="AP59" s="66">
        <f t="shared" si="144"/>
        <v>4.16629549136485</v>
      </c>
      <c r="AQ59" s="66">
        <f t="shared" si="145"/>
        <v>6.4713928608836859</v>
      </c>
      <c r="AR59" s="66">
        <f t="shared" si="146"/>
        <v>5.0334103241134676</v>
      </c>
      <c r="AS59" s="66">
        <f t="shared" si="147"/>
        <v>-4.5161494914514453</v>
      </c>
      <c r="AT59" s="66">
        <f t="shared" si="148"/>
        <v>2.7353533973619215</v>
      </c>
      <c r="AU59" s="66">
        <f t="shared" si="149"/>
        <v>6.7326147940351397</v>
      </c>
      <c r="AV59" s="66">
        <f t="shared" si="150"/>
        <v>11.72235918929856</v>
      </c>
      <c r="AW59" s="66">
        <f t="shared" si="151"/>
        <v>-5.4967056471611526</v>
      </c>
      <c r="AX59" s="66">
        <f t="shared" si="152"/>
        <v>6.5434923530130655</v>
      </c>
      <c r="AY59" s="66">
        <f t="shared" si="153"/>
        <v>3.5931582453988491</v>
      </c>
      <c r="AZ59" s="66">
        <f t="shared" si="154"/>
        <v>5.2634510131263408</v>
      </c>
      <c r="BA59" s="66">
        <f t="shared" si="155"/>
        <v>-3.1991760728937697</v>
      </c>
      <c r="BB59" s="66">
        <f t="shared" si="156"/>
        <v>5.6969155963001441</v>
      </c>
      <c r="BC59" s="66">
        <f t="shared" si="177"/>
        <v>9.1653052450922097</v>
      </c>
      <c r="BD59" s="66">
        <f t="shared" si="177"/>
        <v>3.2680620319070672</v>
      </c>
      <c r="BE59" s="66">
        <f t="shared" si="177"/>
        <v>-6.9313837239339815</v>
      </c>
      <c r="BF59" s="66">
        <f t="shared" si="177"/>
        <v>4.3358740769204065</v>
      </c>
      <c r="BG59" s="66">
        <f t="shared" si="177"/>
        <v>6.1646816450296802</v>
      </c>
      <c r="BH59" s="66">
        <f t="shared" si="157"/>
        <v>-0.11642023764356405</v>
      </c>
      <c r="BI59" s="66">
        <f t="shared" si="158"/>
        <v>-5.1484090899152379</v>
      </c>
      <c r="BJ59" s="66">
        <f t="shared" si="159"/>
        <v>5.6822480208776431</v>
      </c>
      <c r="BK59" s="66">
        <f t="shared" si="160"/>
        <v>11.471087340916984</v>
      </c>
      <c r="BL59" s="66">
        <f t="shared" si="161"/>
        <v>-1.5361675207749717</v>
      </c>
      <c r="BM59" s="66">
        <f t="shared" si="162"/>
        <v>-2.1897960577113498</v>
      </c>
      <c r="BN59" s="66">
        <f t="shared" si="163"/>
        <v>0.23102803868773097</v>
      </c>
      <c r="BO59" s="66">
        <f t="shared" si="164"/>
        <v>8.9054456973562957</v>
      </c>
      <c r="BP59" s="66">
        <f t="shared" si="165"/>
        <v>2.2464511746365599</v>
      </c>
      <c r="BQ59" s="66">
        <f t="shared" si="166"/>
        <v>-3.2895052340428825</v>
      </c>
      <c r="BR59" s="66">
        <f t="shared" si="167"/>
        <v>-0.2862677597690686</v>
      </c>
      <c r="BS59" s="66">
        <f t="shared" si="168"/>
        <v>8.3580357989069718</v>
      </c>
      <c r="BT59" s="66">
        <f t="shared" si="169"/>
        <v>-0.4078984449321077</v>
      </c>
      <c r="BU59" s="66">
        <f t="shared" si="170"/>
        <v>-4.4022690232049495</v>
      </c>
      <c r="BV59" s="66">
        <f t="shared" si="171"/>
        <v>3.1907259971324562</v>
      </c>
      <c r="BW59" s="66">
        <f t="shared" si="172"/>
        <v>7.8090914415495805</v>
      </c>
      <c r="BX59" s="66">
        <f t="shared" si="173"/>
        <v>5.2057133256270496E-2</v>
      </c>
      <c r="BY59" s="66">
        <f t="shared" si="174"/>
        <v>-4.7495292884743892</v>
      </c>
      <c r="BZ59" s="66">
        <f t="shared" si="175"/>
        <v>5.2777184787002209</v>
      </c>
      <c r="CA59" s="175"/>
      <c r="CB59" s="175"/>
      <c r="CC59" s="175"/>
      <c r="CD59" s="175"/>
      <c r="CE59" s="175"/>
      <c r="CF59" s="175"/>
    </row>
    <row r="60" spans="1:84" hidden="1">
      <c r="A60" s="3"/>
      <c r="B60" s="136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63"/>
      <c r="BU60" s="63"/>
      <c r="BV60" s="63"/>
      <c r="BW60" s="63"/>
      <c r="BX60" s="63"/>
      <c r="BY60" s="63"/>
      <c r="BZ60" s="63"/>
      <c r="CA60" s="175"/>
      <c r="CB60" s="175"/>
      <c r="CC60" s="175"/>
      <c r="CD60" s="175"/>
      <c r="CE60" s="175"/>
      <c r="CF60" s="175"/>
    </row>
    <row r="61" spans="1:84" ht="13.5" thickBot="1">
      <c r="A61" s="22" t="s">
        <v>207</v>
      </c>
      <c r="B61" s="139"/>
      <c r="C61" s="65">
        <f t="shared" si="106"/>
        <v>7.6425618745602746</v>
      </c>
      <c r="D61" s="65">
        <f t="shared" si="107"/>
        <v>7.0861662336103954</v>
      </c>
      <c r="E61" s="65">
        <f t="shared" si="108"/>
        <v>-4.3180833982574702</v>
      </c>
      <c r="F61" s="65">
        <f t="shared" si="109"/>
        <v>3.3791602877244711</v>
      </c>
      <c r="G61" s="65">
        <f t="shared" si="176"/>
        <v>11.53700461200925</v>
      </c>
      <c r="H61" s="65">
        <f t="shared" si="110"/>
        <v>1.1741618880529718</v>
      </c>
      <c r="I61" s="65">
        <f t="shared" si="111"/>
        <v>-3.5091891703638347</v>
      </c>
      <c r="J61" s="65">
        <f t="shared" si="112"/>
        <v>2.9098744168180204</v>
      </c>
      <c r="K61" s="65">
        <f t="shared" si="113"/>
        <v>12.174543048877165</v>
      </c>
      <c r="L61" s="65">
        <f t="shared" si="114"/>
        <v>0.51918313771326008</v>
      </c>
      <c r="M61" s="65">
        <f t="shared" si="115"/>
        <v>-5.6340329539943372</v>
      </c>
      <c r="N61" s="65">
        <f t="shared" si="116"/>
        <v>0.62521814540153664</v>
      </c>
      <c r="O61" s="65">
        <f t="shared" si="117"/>
        <v>11.381179994828491</v>
      </c>
      <c r="P61" s="65">
        <f t="shared" si="118"/>
        <v>-0.92028149778095247</v>
      </c>
      <c r="Q61" s="65">
        <f t="shared" si="119"/>
        <v>-7.1131341192578494</v>
      </c>
      <c r="R61" s="65">
        <f t="shared" si="120"/>
        <v>4.6175126446456671</v>
      </c>
      <c r="S61" s="65">
        <f t="shared" si="121"/>
        <v>9.9170982340652127</v>
      </c>
      <c r="T61" s="65">
        <f t="shared" si="122"/>
        <v>5.0373514072689831</v>
      </c>
      <c r="U61" s="65">
        <f t="shared" si="123"/>
        <v>-2.7597147628708529</v>
      </c>
      <c r="V61" s="65">
        <f t="shared" si="124"/>
        <v>3.7997408436641935</v>
      </c>
      <c r="W61" s="65">
        <f t="shared" si="125"/>
        <v>10.180948322732636</v>
      </c>
      <c r="X61" s="65">
        <f t="shared" si="126"/>
        <v>8.198316558272003</v>
      </c>
      <c r="Y61" s="65">
        <f t="shared" si="127"/>
        <v>-3.3983784747662242</v>
      </c>
      <c r="Z61" s="65">
        <f t="shared" si="128"/>
        <v>3.3366399478949793</v>
      </c>
      <c r="AA61" s="65">
        <f t="shared" si="129"/>
        <v>8.9507119870703722</v>
      </c>
      <c r="AB61" s="65">
        <f t="shared" si="130"/>
        <v>0.82489589490295534</v>
      </c>
      <c r="AC61" s="65">
        <f t="shared" si="131"/>
        <v>-0.92882353922889227</v>
      </c>
      <c r="AD61" s="65">
        <f t="shared" si="132"/>
        <v>4.6665699916139562</v>
      </c>
      <c r="AE61" s="65">
        <f t="shared" si="133"/>
        <v>13.115421246871581</v>
      </c>
      <c r="AF61" s="65">
        <f t="shared" si="134"/>
        <v>3.1039184825228938</v>
      </c>
      <c r="AG61" s="65">
        <f t="shared" si="135"/>
        <v>-1.4506412985848083</v>
      </c>
      <c r="AH61" s="65">
        <f t="shared" si="136"/>
        <v>-0.42758437780846448</v>
      </c>
      <c r="AI61" s="65">
        <f t="shared" si="137"/>
        <v>6.7499629597755666</v>
      </c>
      <c r="AJ61" s="65">
        <f t="shared" si="138"/>
        <v>0.79559878063332912</v>
      </c>
      <c r="AK61" s="65">
        <f t="shared" si="139"/>
        <v>-4.5774378816600034</v>
      </c>
      <c r="AL61" s="65">
        <f t="shared" si="140"/>
        <v>5.5900113207156075</v>
      </c>
      <c r="AM61" s="65">
        <f t="shared" si="141"/>
        <v>5.0946525245903018</v>
      </c>
      <c r="AN61" s="65">
        <f t="shared" si="142"/>
        <v>6.6572516809154738</v>
      </c>
      <c r="AO61" s="65">
        <f t="shared" si="143"/>
        <v>-5.5658804443984833</v>
      </c>
      <c r="AP61" s="65">
        <f t="shared" si="144"/>
        <v>4.16629549136485</v>
      </c>
      <c r="AQ61" s="65">
        <f t="shared" si="145"/>
        <v>6.4713928608836859</v>
      </c>
      <c r="AR61" s="65">
        <f t="shared" si="146"/>
        <v>5.0334103241134676</v>
      </c>
      <c r="AS61" s="65">
        <f t="shared" si="147"/>
        <v>-4.5161494914514453</v>
      </c>
      <c r="AT61" s="65">
        <f t="shared" si="148"/>
        <v>2.7353533973619215</v>
      </c>
      <c r="AU61" s="65">
        <f t="shared" si="149"/>
        <v>6.7326147940351397</v>
      </c>
      <c r="AV61" s="65">
        <f t="shared" si="150"/>
        <v>11.72235918929856</v>
      </c>
      <c r="AW61" s="65">
        <f t="shared" si="151"/>
        <v>-5.4967056471611526</v>
      </c>
      <c r="AX61" s="65">
        <f t="shared" si="152"/>
        <v>6.5434923530130655</v>
      </c>
      <c r="AY61" s="65">
        <f t="shared" si="153"/>
        <v>3.5931582453988491</v>
      </c>
      <c r="AZ61" s="65">
        <f t="shared" si="154"/>
        <v>5.2634510131263408</v>
      </c>
      <c r="BA61" s="65">
        <f t="shared" si="155"/>
        <v>-3.1991760728937697</v>
      </c>
      <c r="BB61" s="65">
        <f t="shared" si="156"/>
        <v>5.6969155963001441</v>
      </c>
      <c r="BC61" s="65">
        <f t="shared" si="177"/>
        <v>9.1653052450922097</v>
      </c>
      <c r="BD61" s="65">
        <f t="shared" si="177"/>
        <v>3.2680620319070672</v>
      </c>
      <c r="BE61" s="65">
        <f t="shared" si="177"/>
        <v>-6.9313837239339815</v>
      </c>
      <c r="BF61" s="65">
        <f t="shared" si="177"/>
        <v>4.3358740769204065</v>
      </c>
      <c r="BG61" s="65">
        <f t="shared" si="177"/>
        <v>6.1646816450296802</v>
      </c>
      <c r="BH61" s="65">
        <f t="shared" si="157"/>
        <v>-0.11642023764356405</v>
      </c>
      <c r="BI61" s="65">
        <f t="shared" si="158"/>
        <v>-5.1484090899152379</v>
      </c>
      <c r="BJ61" s="65">
        <f t="shared" si="159"/>
        <v>5.6822480208776431</v>
      </c>
      <c r="BK61" s="65">
        <f t="shared" si="160"/>
        <v>11.471087340916984</v>
      </c>
      <c r="BL61" s="65">
        <f t="shared" si="161"/>
        <v>-1.5361675207749717</v>
      </c>
      <c r="BM61" s="65">
        <f t="shared" si="162"/>
        <v>-2.1897960577113498</v>
      </c>
      <c r="BN61" s="65">
        <f t="shared" ref="BN61" si="178">(BN21-BM21)/BM21*100</f>
        <v>0.23102803868773097</v>
      </c>
      <c r="BO61" s="65">
        <f t="shared" ref="BO61" si="179">(BO21-BN21)/BN21*100</f>
        <v>8.9054456973562957</v>
      </c>
      <c r="BP61" s="65">
        <f t="shared" ref="BP61" si="180">(BP21-BO21)/BO21*100</f>
        <v>2.2464511746365599</v>
      </c>
      <c r="BQ61" s="65">
        <f t="shared" ref="BQ61" si="181">(BQ21-BP21)/BP21*100</f>
        <v>-3.2895052340428825</v>
      </c>
      <c r="BR61" s="65">
        <f t="shared" ref="BR61" si="182">(BR21-BQ21)/BQ21*100</f>
        <v>-0.2862677597690686</v>
      </c>
      <c r="BS61" s="65">
        <f t="shared" ref="BS61" si="183">(BS21-BR21)/BR21*100</f>
        <v>8.3580357989069718</v>
      </c>
      <c r="BT61" s="65">
        <f t="shared" ref="BT61" si="184">(BT21-BS21)/BS21*100</f>
        <v>-0.4078984449321077</v>
      </c>
      <c r="BU61" s="65">
        <f t="shared" ref="BU61" si="185">(BU21-BT21)/BT21*100</f>
        <v>-4.4022690232049495</v>
      </c>
      <c r="BV61" s="65">
        <f t="shared" ref="BV61" si="186">(BV21-BU21)/BU21*100</f>
        <v>3.1907259971324562</v>
      </c>
      <c r="BW61" s="65">
        <f t="shared" ref="BW61" si="187">(BW21-BV21)/BV21*100</f>
        <v>7.8090914415495805</v>
      </c>
      <c r="BX61" s="65">
        <f t="shared" ref="BX61" si="188">(BX21-BW21)/BW21*100</f>
        <v>5.2057133256270496E-2</v>
      </c>
      <c r="BY61" s="65">
        <f t="shared" ref="BY61" si="189">(BY21-BX21)/BX21*100</f>
        <v>-4.7495292884743892</v>
      </c>
      <c r="BZ61" s="65">
        <f t="shared" ref="BZ61" si="190">(BZ21-BY21)/BY21*100</f>
        <v>5.2777184787002209</v>
      </c>
      <c r="CA61" s="175"/>
      <c r="CB61" s="175"/>
      <c r="CC61" s="175"/>
      <c r="CD61" s="175"/>
      <c r="CE61" s="175"/>
      <c r="CF61" s="175"/>
    </row>
    <row r="62" spans="1:84">
      <c r="CA62" s="175"/>
      <c r="CB62" s="175"/>
      <c r="CC62" s="175"/>
      <c r="CD62" s="175"/>
      <c r="CE62" s="175"/>
      <c r="CF62" s="175"/>
    </row>
    <row r="63" spans="1:84" ht="18">
      <c r="A63" s="204" t="str">
        <f>A23</f>
        <v>KZN – Annual Gross Operating Surplus</v>
      </c>
      <c r="B63" s="208"/>
      <c r="C63" s="208"/>
      <c r="D63" s="208"/>
      <c r="E63" s="208"/>
      <c r="F63" s="208"/>
      <c r="G63" s="208"/>
      <c r="H63" s="208"/>
      <c r="I63" s="208"/>
      <c r="J63" s="208"/>
      <c r="K63" s="208"/>
      <c r="L63" s="208"/>
      <c r="M63" s="208"/>
      <c r="N63" s="208"/>
      <c r="O63" s="208"/>
      <c r="P63" s="208"/>
      <c r="Q63" s="208"/>
      <c r="R63" s="208"/>
      <c r="S63" s="208"/>
      <c r="T63" s="208"/>
      <c r="U63" s="208"/>
      <c r="V63" s="208"/>
      <c r="W63" s="208"/>
      <c r="X63" s="208"/>
      <c r="Y63" s="208"/>
      <c r="Z63" s="209"/>
      <c r="AA63" s="209"/>
      <c r="AB63" s="209"/>
      <c r="AC63" s="209"/>
      <c r="AD63" s="209"/>
      <c r="AE63" s="209"/>
      <c r="AF63" s="209"/>
      <c r="AG63" s="209"/>
      <c r="AH63" s="209"/>
      <c r="AI63" s="209"/>
      <c r="AJ63" s="209"/>
      <c r="AK63" s="209"/>
      <c r="AL63" s="209"/>
      <c r="AM63" s="209"/>
      <c r="AN63" s="209"/>
      <c r="AO63" s="209"/>
      <c r="AP63" s="209"/>
      <c r="AQ63" s="209"/>
      <c r="AR63" s="209"/>
      <c r="AS63" s="209"/>
      <c r="AT63" s="209"/>
      <c r="AU63" s="209"/>
      <c r="AV63" s="209"/>
      <c r="AW63" s="209"/>
      <c r="AX63" s="209"/>
      <c r="AY63" s="209"/>
      <c r="AZ63" s="209"/>
      <c r="BA63" s="209"/>
      <c r="BB63" s="209"/>
      <c r="BC63" s="209"/>
      <c r="BD63" s="209"/>
      <c r="BE63" s="209"/>
      <c r="BF63" s="209"/>
      <c r="BG63" s="209"/>
      <c r="BH63" s="209"/>
      <c r="CA63" s="175"/>
      <c r="CB63" s="175"/>
      <c r="CC63" s="175"/>
      <c r="CD63" s="175"/>
      <c r="CE63" s="175"/>
      <c r="CF63" s="175"/>
    </row>
    <row r="64" spans="1:84" ht="13.5" thickBot="1">
      <c r="A64" s="1" t="s">
        <v>28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78" ht="13.5" thickBot="1">
      <c r="A65" s="52" t="s">
        <v>24</v>
      </c>
      <c r="B65" s="133" t="str">
        <f>B45</f>
        <v>1995q1</v>
      </c>
      <c r="C65" s="132" t="str">
        <f t="shared" ref="C65:BH65" si="191">C45</f>
        <v>1995q2</v>
      </c>
      <c r="D65" s="132" t="str">
        <f t="shared" si="191"/>
        <v>1995q3</v>
      </c>
      <c r="E65" s="132" t="str">
        <f t="shared" si="191"/>
        <v>1995q4</v>
      </c>
      <c r="F65" s="132" t="str">
        <f t="shared" si="191"/>
        <v>1996q1</v>
      </c>
      <c r="G65" s="132" t="str">
        <f t="shared" si="191"/>
        <v>1996q2</v>
      </c>
      <c r="H65" s="132" t="str">
        <f t="shared" si="191"/>
        <v>1996q3</v>
      </c>
      <c r="I65" s="132" t="str">
        <f t="shared" si="191"/>
        <v>1996q4</v>
      </c>
      <c r="J65" s="132" t="str">
        <f t="shared" si="191"/>
        <v>1997q1</v>
      </c>
      <c r="K65" s="132" t="str">
        <f t="shared" si="191"/>
        <v>1997q2</v>
      </c>
      <c r="L65" s="132" t="str">
        <f t="shared" si="191"/>
        <v>1997q3</v>
      </c>
      <c r="M65" s="132" t="str">
        <f t="shared" si="191"/>
        <v>1997q4</v>
      </c>
      <c r="N65" s="132" t="str">
        <f t="shared" si="191"/>
        <v>1998q1</v>
      </c>
      <c r="O65" s="132" t="str">
        <f t="shared" si="191"/>
        <v>1998q2</v>
      </c>
      <c r="P65" s="132" t="str">
        <f t="shared" si="191"/>
        <v>1998q3</v>
      </c>
      <c r="Q65" s="132" t="str">
        <f t="shared" si="191"/>
        <v>1998q4</v>
      </c>
      <c r="R65" s="132" t="str">
        <f t="shared" si="191"/>
        <v>1999q1</v>
      </c>
      <c r="S65" s="132" t="str">
        <f t="shared" si="191"/>
        <v>1999q2</v>
      </c>
      <c r="T65" s="132" t="str">
        <f t="shared" si="191"/>
        <v>1999q3</v>
      </c>
      <c r="U65" s="132" t="str">
        <f t="shared" si="191"/>
        <v>1999q4</v>
      </c>
      <c r="V65" s="132" t="str">
        <f t="shared" si="191"/>
        <v>2000q1</v>
      </c>
      <c r="W65" s="132" t="str">
        <f t="shared" si="191"/>
        <v>2000q2</v>
      </c>
      <c r="X65" s="132" t="str">
        <f t="shared" si="191"/>
        <v>2000q3</v>
      </c>
      <c r="Y65" s="132" t="str">
        <f t="shared" si="191"/>
        <v>2000q4</v>
      </c>
      <c r="Z65" s="132" t="str">
        <f t="shared" si="191"/>
        <v>2001q1</v>
      </c>
      <c r="AA65" s="132" t="str">
        <f t="shared" si="191"/>
        <v>2001q2</v>
      </c>
      <c r="AB65" s="132" t="str">
        <f t="shared" si="191"/>
        <v>2001q3</v>
      </c>
      <c r="AC65" s="132" t="str">
        <f t="shared" si="191"/>
        <v>2001q4</v>
      </c>
      <c r="AD65" s="132" t="str">
        <f t="shared" si="191"/>
        <v>2002q1</v>
      </c>
      <c r="AE65" s="132" t="str">
        <f t="shared" si="191"/>
        <v>2002q2</v>
      </c>
      <c r="AF65" s="132" t="str">
        <f t="shared" si="191"/>
        <v>2002q3</v>
      </c>
      <c r="AG65" s="132" t="str">
        <f t="shared" si="191"/>
        <v>2002q4</v>
      </c>
      <c r="AH65" s="132" t="str">
        <f t="shared" si="191"/>
        <v>2003q1</v>
      </c>
      <c r="AI65" s="132" t="str">
        <f t="shared" si="191"/>
        <v>2003q2</v>
      </c>
      <c r="AJ65" s="132" t="str">
        <f t="shared" si="191"/>
        <v>2003q3</v>
      </c>
      <c r="AK65" s="132" t="str">
        <f t="shared" si="191"/>
        <v>2003q4</v>
      </c>
      <c r="AL65" s="132" t="str">
        <f t="shared" si="191"/>
        <v>2004q1</v>
      </c>
      <c r="AM65" s="132" t="str">
        <f t="shared" si="191"/>
        <v>2004q2</v>
      </c>
      <c r="AN65" s="132" t="str">
        <f t="shared" si="191"/>
        <v>2004q3</v>
      </c>
      <c r="AO65" s="132" t="str">
        <f t="shared" si="191"/>
        <v>2004q4</v>
      </c>
      <c r="AP65" s="132" t="str">
        <f t="shared" si="191"/>
        <v>2005q1</v>
      </c>
      <c r="AQ65" s="132" t="str">
        <f t="shared" si="191"/>
        <v>2005q2</v>
      </c>
      <c r="AR65" s="132" t="str">
        <f t="shared" si="191"/>
        <v>2005q3</v>
      </c>
      <c r="AS65" s="132" t="str">
        <f t="shared" si="191"/>
        <v>2005q4</v>
      </c>
      <c r="AT65" s="132" t="str">
        <f t="shared" si="191"/>
        <v>2006q1</v>
      </c>
      <c r="AU65" s="132" t="str">
        <f t="shared" si="191"/>
        <v>2006q2</v>
      </c>
      <c r="AV65" s="132" t="str">
        <f t="shared" si="191"/>
        <v>2006q3</v>
      </c>
      <c r="AW65" s="132" t="str">
        <f t="shared" si="191"/>
        <v>2006q4</v>
      </c>
      <c r="AX65" s="132" t="str">
        <f t="shared" si="191"/>
        <v>2007q1</v>
      </c>
      <c r="AY65" s="132" t="str">
        <f t="shared" si="191"/>
        <v>2007q2</v>
      </c>
      <c r="AZ65" s="132" t="str">
        <f t="shared" si="191"/>
        <v>2007q3</v>
      </c>
      <c r="BA65" s="132" t="str">
        <f t="shared" si="191"/>
        <v>2007q4</v>
      </c>
      <c r="BB65" s="132" t="str">
        <f t="shared" si="191"/>
        <v>2008q1</v>
      </c>
      <c r="BC65" s="132" t="str">
        <f t="shared" si="191"/>
        <v>2008q2</v>
      </c>
      <c r="BD65" s="132" t="str">
        <f t="shared" si="191"/>
        <v>2008q3</v>
      </c>
      <c r="BE65" s="132" t="str">
        <f t="shared" si="191"/>
        <v>2008q4</v>
      </c>
      <c r="BF65" s="132" t="str">
        <f t="shared" si="191"/>
        <v>2009q1</v>
      </c>
      <c r="BG65" s="132" t="str">
        <f t="shared" si="191"/>
        <v>2009q2</v>
      </c>
      <c r="BH65" s="132" t="str">
        <f t="shared" si="191"/>
        <v>2009q3</v>
      </c>
      <c r="BI65" s="132" t="str">
        <f>BI45</f>
        <v>2009q4</v>
      </c>
      <c r="BJ65" s="132" t="str">
        <f t="shared" ref="BJ65:BM65" si="192">BJ45</f>
        <v>2010q1</v>
      </c>
      <c r="BK65" s="132" t="str">
        <f t="shared" si="192"/>
        <v>2010q2</v>
      </c>
      <c r="BL65" s="132" t="str">
        <f t="shared" si="192"/>
        <v>2010q3</v>
      </c>
      <c r="BM65" s="132" t="str">
        <f t="shared" si="192"/>
        <v>2010q4</v>
      </c>
      <c r="BN65" s="132" t="str">
        <f t="shared" ref="BN65:BQ65" si="193">BN45</f>
        <v>2011q1</v>
      </c>
      <c r="BO65" s="132" t="str">
        <f t="shared" si="193"/>
        <v>2011q2</v>
      </c>
      <c r="BP65" s="132" t="str">
        <f t="shared" si="193"/>
        <v>2011q3</v>
      </c>
      <c r="BQ65" s="132" t="str">
        <f t="shared" si="193"/>
        <v>2011q4</v>
      </c>
      <c r="BR65" s="132" t="str">
        <f t="shared" ref="BR65" si="194">BR45</f>
        <v>2012q1</v>
      </c>
      <c r="BS65" s="132" t="str">
        <f t="shared" ref="BS65" si="195">BS45</f>
        <v>2012q2</v>
      </c>
      <c r="BT65" s="132" t="str">
        <f t="shared" ref="BT65:BY65" si="196">BT45</f>
        <v>2012q3</v>
      </c>
      <c r="BU65" s="132" t="str">
        <f t="shared" ref="BU65:BZ65" si="197">BU45</f>
        <v>2012q4</v>
      </c>
      <c r="BV65" s="132" t="str">
        <f t="shared" si="197"/>
        <v>2013q1</v>
      </c>
      <c r="BW65" s="132" t="str">
        <f t="shared" si="197"/>
        <v>2013q2</v>
      </c>
      <c r="BX65" s="132" t="str">
        <f t="shared" si="197"/>
        <v>2013q3</v>
      </c>
      <c r="BY65" s="132" t="str">
        <f t="shared" si="197"/>
        <v>2013q4</v>
      </c>
      <c r="BZ65" s="132" t="str">
        <f t="shared" si="197"/>
        <v>2014q1</v>
      </c>
    </row>
    <row r="66" spans="1:78" ht="13.5" thickTop="1">
      <c r="A66" s="53" t="s">
        <v>0</v>
      </c>
      <c r="B66" s="135"/>
      <c r="C66" s="61">
        <f t="shared" ref="C66:C81" si="198">(C26-B26)/B26*100</f>
        <v>60.42620663947352</v>
      </c>
      <c r="D66" s="61">
        <f t="shared" ref="D66:D81" si="199">(D26-C26)/C26*100</f>
        <v>1.6534519303051098</v>
      </c>
      <c r="E66" s="61">
        <f t="shared" ref="E66:E81" si="200">(E26-D26)/D26*100</f>
        <v>-26.460316334815598</v>
      </c>
      <c r="F66" s="61">
        <f t="shared" ref="F66:F81" si="201">(F26-E26)/E26*100</f>
        <v>-9.5811095106413369</v>
      </c>
      <c r="G66" s="61">
        <f t="shared" ref="G66:G81" si="202">(G26-F26)/F26*100</f>
        <v>147.69643077882509</v>
      </c>
      <c r="H66" s="61">
        <f t="shared" ref="H66:H81" si="203">(H26-G26)/G26*100</f>
        <v>-30.280026790831393</v>
      </c>
      <c r="I66" s="61">
        <f t="shared" ref="I66:I81" si="204">(I26-H26)/H26*100</f>
        <v>-29.737910110481337</v>
      </c>
      <c r="J66" s="61">
        <f t="shared" ref="J66:J81" si="205">(J26-I26)/I26*100</f>
        <v>0.35512916745537648</v>
      </c>
      <c r="K66" s="61">
        <f t="shared" ref="K66:K81" si="206">(K26-J26)/J26*100</f>
        <v>112.47956818178044</v>
      </c>
      <c r="L66" s="61">
        <f t="shared" ref="L66:L81" si="207">(L26-K26)/K26*100</f>
        <v>-34.372284382819252</v>
      </c>
      <c r="M66" s="61">
        <f t="shared" ref="M66:M81" si="208">(M26-L26)/L26*100</f>
        <v>-35.076780990945629</v>
      </c>
      <c r="N66" s="61">
        <f t="shared" ref="N66:N81" si="209">(N26-M26)/M26*100</f>
        <v>27.283771282048459</v>
      </c>
      <c r="O66" s="61">
        <f t="shared" ref="O66:O81" si="210">(O26-N26)/N26*100</f>
        <v>93.046426864919667</v>
      </c>
      <c r="P66" s="61">
        <f t="shared" ref="P66:P81" si="211">(P26-O26)/O26*100</f>
        <v>-29.867129013789178</v>
      </c>
      <c r="Q66" s="61">
        <f t="shared" ref="Q66:Q81" si="212">(Q26-P26)/P26*100</f>
        <v>-48.269081846768849</v>
      </c>
      <c r="R66" s="61">
        <f t="shared" ref="R66:R81" si="213">(R26-Q26)/Q26*100</f>
        <v>17.962367737055065</v>
      </c>
      <c r="S66" s="61">
        <f t="shared" ref="S66:S81" si="214">(S26-R26)/R26*100</f>
        <v>127.33485747624047</v>
      </c>
      <c r="T66" s="61">
        <f t="shared" ref="T66:T81" si="215">(T26-S26)/S26*100</f>
        <v>-32.727017234861542</v>
      </c>
      <c r="U66" s="61">
        <f t="shared" ref="U66:U81" si="216">(U26-T26)/T26*100</f>
        <v>-52.832641030956296</v>
      </c>
      <c r="V66" s="61">
        <f t="shared" ref="V66:V81" si="217">(V26-U26)/U26*100</f>
        <v>40.174351458796423</v>
      </c>
      <c r="W66" s="61">
        <f t="shared" ref="W66:W81" si="218">(W26-V26)/V26*100</f>
        <v>103.91998616685648</v>
      </c>
      <c r="X66" s="61">
        <f t="shared" ref="X66:X81" si="219">(X26-W26)/W26*100</f>
        <v>-3.3875180140496055</v>
      </c>
      <c r="Y66" s="61">
        <f t="shared" ref="Y66:Y81" si="220">(Y26-X26)/X26*100</f>
        <v>-53.250955909744903</v>
      </c>
      <c r="Z66" s="61">
        <f t="shared" ref="Z66:Z81" si="221">(Z26-Y26)/Y26*100</f>
        <v>37.346391401760656</v>
      </c>
      <c r="AA66" s="61">
        <f t="shared" ref="AA66:AA81" si="222">(AA26-Z26)/Z26*100</f>
        <v>127.97580504382789</v>
      </c>
      <c r="AB66" s="61">
        <f t="shared" ref="AB66:AB81" si="223">(AB26-AA26)/AA26*100</f>
        <v>-25.963582427007566</v>
      </c>
      <c r="AC66" s="61">
        <f t="shared" ref="AC66:AC81" si="224">(AC26-AB26)/AB26*100</f>
        <v>-38.835511893584062</v>
      </c>
      <c r="AD66" s="61">
        <f t="shared" ref="AD66:AD81" si="225">(AD26-AC26)/AC26*100</f>
        <v>10.966721512241575</v>
      </c>
      <c r="AE66" s="61">
        <f t="shared" ref="AE66:AE81" si="226">(AE26-AD26)/AD26*100</f>
        <v>166.6966145024401</v>
      </c>
      <c r="AF66" s="61">
        <f t="shared" ref="AF66:AF81" si="227">(AF26-AE26)/AE26*100</f>
        <v>-27.8782215126495</v>
      </c>
      <c r="AG66" s="61">
        <f t="shared" ref="AG66:AG81" si="228">(AG26-AF26)/AF26*100</f>
        <v>-50.170450524709246</v>
      </c>
      <c r="AH66" s="61">
        <f t="shared" ref="AH66:AH81" si="229">(AH26-AG26)/AG26*100</f>
        <v>2.3260894945635027</v>
      </c>
      <c r="AI66" s="61">
        <f t="shared" ref="AI66:AI81" si="230">(AI26-AH26)/AH26*100</f>
        <v>155.99821178851343</v>
      </c>
      <c r="AJ66" s="61">
        <f t="shared" ref="AJ66:AJ81" si="231">(AJ26-AI26)/AI26*100</f>
        <v>-28.587055726868073</v>
      </c>
      <c r="AK66" s="61">
        <f t="shared" ref="AK66:AK81" si="232">(AK26-AJ26)/AJ26*100</f>
        <v>-60.027573552342353</v>
      </c>
      <c r="AL66" s="61">
        <f t="shared" ref="AL66:AL81" si="233">(AL26-AK26)/AK26*100</f>
        <v>33.885614410371822</v>
      </c>
      <c r="AM66" s="61">
        <f t="shared" ref="AM66:AM81" si="234">(AM26-AL26)/AL26*100</f>
        <v>140.23067223612853</v>
      </c>
      <c r="AN66" s="61">
        <f t="shared" ref="AN66:AN81" si="235">(AN26-AM26)/AM26*100</f>
        <v>-9.7163057866887836</v>
      </c>
      <c r="AO66" s="61">
        <f t="shared" ref="AO66:AO81" si="236">(AO26-AN26)/AN26*100</f>
        <v>-63.047494451305255</v>
      </c>
      <c r="AP66" s="61">
        <f t="shared" ref="AP66:AP81" si="237">(AP26-AO26)/AO26*100</f>
        <v>44.115035232462368</v>
      </c>
      <c r="AQ66" s="61">
        <f t="shared" ref="AQ66:AQ81" si="238">(AQ26-AP26)/AP26*100</f>
        <v>62.446978253321191</v>
      </c>
      <c r="AR66" s="61">
        <f t="shared" ref="AR66:AR81" si="239">(AR26-AQ26)/AQ26*100</f>
        <v>0.96359653513960419</v>
      </c>
      <c r="AS66" s="61">
        <f t="shared" ref="AS66:AS81" si="240">(AS26-AR26)/AR26*100</f>
        <v>-49.11731072952319</v>
      </c>
      <c r="AT66" s="61">
        <f t="shared" ref="AT66:AT81" si="241">(AT26-AS26)/AS26*100</f>
        <v>36.543350579805391</v>
      </c>
      <c r="AU66" s="61">
        <f t="shared" ref="AU66:AU81" si="242">(AU26-AT26)/AT26*100</f>
        <v>74.942748132425692</v>
      </c>
      <c r="AV66" s="61">
        <f t="shared" ref="AV66:AV81" si="243">(AV26-AU26)/AU26*100</f>
        <v>20.297470125930918</v>
      </c>
      <c r="AW66" s="61">
        <f t="shared" ref="AW66:AW81" si="244">(AW26-AV26)/AV26*100</f>
        <v>-45.730304840105738</v>
      </c>
      <c r="AX66" s="61">
        <f t="shared" ref="AX66:AX81" si="245">(AX26-AW26)/AW26*100</f>
        <v>28.742824481088224</v>
      </c>
      <c r="AY66" s="61">
        <f t="shared" ref="AY66:AY81" si="246">(AY26-AX26)/AX26*100</f>
        <v>76.158933715800188</v>
      </c>
      <c r="AZ66" s="61">
        <f t="shared" ref="AZ66:AZ81" si="247">(AZ26-AY26)/AY26*100</f>
        <v>-18.893109965441234</v>
      </c>
      <c r="BA66" s="61">
        <f t="shared" ref="BA66:BA81" si="248">(BA26-AZ26)/AZ26*100</f>
        <v>-44.651306311262061</v>
      </c>
      <c r="BB66" s="61">
        <f t="shared" ref="BB66:BB81" si="249">(BB26-BA26)/BA26*100</f>
        <v>29.665993528226998</v>
      </c>
      <c r="BC66" s="61">
        <f t="shared" ref="BC66:BC81" si="250">(BC26-BB26)/BB26*100</f>
        <v>105.27698932578744</v>
      </c>
      <c r="BD66" s="61">
        <f t="shared" ref="BD66:BD81" si="251">(BD26-BC26)/BC26*100</f>
        <v>-15.607050309527562</v>
      </c>
      <c r="BE66" s="61">
        <f t="shared" ref="BE66:BE81" si="252">(BE26-BD26)/BD26*100</f>
        <v>-54.906349908618921</v>
      </c>
      <c r="BF66" s="61">
        <f t="shared" ref="BF66:BF81" si="253">(BF26-BE26)/BE26*100</f>
        <v>41.830905709306464</v>
      </c>
      <c r="BG66" s="61">
        <f t="shared" ref="BG66:BG81" si="254">(BG26-BF26)/BF26*100</f>
        <v>102.53451353623224</v>
      </c>
      <c r="BH66" s="61">
        <f t="shared" ref="BH66:BH81" si="255">(BH26-BG26)/BG26*100</f>
        <v>-33.660619351798864</v>
      </c>
      <c r="BI66" s="61">
        <f t="shared" ref="BI66:BI81" si="256">(BI26-BH26)/BH26*100</f>
        <v>-49.390968033616396</v>
      </c>
      <c r="BJ66" s="61">
        <f t="shared" ref="BJ66:BJ81" si="257">(BJ26-BI26)/BI26*100</f>
        <v>44.885302168027877</v>
      </c>
      <c r="BK66" s="61">
        <f t="shared" ref="BK66:BK81" si="258">(BK26-BJ26)/BJ26*100</f>
        <v>123.02253739729227</v>
      </c>
      <c r="BL66" s="61">
        <f t="shared" ref="BL66:BL81" si="259">(BL26-BK26)/BK26*100</f>
        <v>-43.064501012355208</v>
      </c>
      <c r="BM66" s="61">
        <f t="shared" ref="BM66:BM81" si="260">(BM26-BL26)/BL26*100</f>
        <v>-48.603159713709474</v>
      </c>
      <c r="BN66" s="61">
        <f t="shared" ref="BN66:BN79" si="261">(BN26-BM26)/BM26*100</f>
        <v>53.448946950001165</v>
      </c>
      <c r="BO66" s="61">
        <f t="shared" ref="BO66:BO79" si="262">(BO26-BN26)/BN26*100</f>
        <v>105.26155513380814</v>
      </c>
      <c r="BP66" s="61">
        <f t="shared" ref="BP66:BP79" si="263">(BP26-BO26)/BO26*100</f>
        <v>-22.345611801569866</v>
      </c>
      <c r="BQ66" s="61">
        <f t="shared" ref="BQ66:BQ79" si="264">(BQ26-BP26)/BP26*100</f>
        <v>-46.349030068150057</v>
      </c>
      <c r="BR66" s="61">
        <f t="shared" ref="BR66:BR79" si="265">(BR26-BQ26)/BQ26*100</f>
        <v>17.213940155392503</v>
      </c>
      <c r="BS66" s="61">
        <f t="shared" ref="BS66:BS79" si="266">(BS26-BR26)/BR26*100</f>
        <v>139.11545503522663</v>
      </c>
      <c r="BT66" s="61">
        <f t="shared" ref="BT66:BT79" si="267">(BT26-BS26)/BS26*100</f>
        <v>-38.871193670065473</v>
      </c>
      <c r="BU66" s="61">
        <f t="shared" ref="BU66:BU79" si="268">(BU26-BT26)/BT26*100</f>
        <v>-49.704498366886199</v>
      </c>
      <c r="BV66" s="61">
        <f t="shared" ref="BV66:BV79" si="269">(BV26-BU26)/BU26*100</f>
        <v>39.76149067102191</v>
      </c>
      <c r="BW66" s="61">
        <f t="shared" ref="BW66:BW79" si="270">(BW26-BV26)/BV26*100</f>
        <v>143.48694016600942</v>
      </c>
      <c r="BX66" s="61">
        <f t="shared" ref="BX66:BX79" si="271">(BX26-BW26)/BW26*100</f>
        <v>-45.890566362781335</v>
      </c>
      <c r="BY66" s="61">
        <f t="shared" ref="BY66:BY79" si="272">(BY26-BX26)/BX26*100</f>
        <v>-50.127815430217368</v>
      </c>
      <c r="BZ66" s="61">
        <f t="shared" ref="BZ66:BZ79" si="273">(BZ26-BY26)/BY26*100</f>
        <v>58.567388107801797</v>
      </c>
    </row>
    <row r="67" spans="1:78">
      <c r="A67" s="54" t="s">
        <v>1</v>
      </c>
      <c r="B67" s="136"/>
      <c r="C67" s="63">
        <f t="shared" si="198"/>
        <v>68.386832137683058</v>
      </c>
      <c r="D67" s="63">
        <f t="shared" si="199"/>
        <v>1.2796658045723708</v>
      </c>
      <c r="E67" s="63">
        <f t="shared" si="200"/>
        <v>-27.023693772068981</v>
      </c>
      <c r="F67" s="63">
        <f t="shared" si="201"/>
        <v>-21.110629104147595</v>
      </c>
      <c r="G67" s="63">
        <f t="shared" si="202"/>
        <v>187.8411341603252</v>
      </c>
      <c r="H67" s="63">
        <f t="shared" si="203"/>
        <v>-35.301565227468615</v>
      </c>
      <c r="I67" s="63">
        <f t="shared" si="204"/>
        <v>-31.816095454107828</v>
      </c>
      <c r="J67" s="63">
        <f t="shared" si="205"/>
        <v>0.89894252574728972</v>
      </c>
      <c r="K67" s="63">
        <f t="shared" si="206"/>
        <v>137.69223599589898</v>
      </c>
      <c r="L67" s="63">
        <f t="shared" si="207"/>
        <v>-39.570392044978227</v>
      </c>
      <c r="M67" s="63">
        <f t="shared" si="208"/>
        <v>-38.263461263067441</v>
      </c>
      <c r="N67" s="63">
        <f t="shared" si="209"/>
        <v>35.708767265869938</v>
      </c>
      <c r="O67" s="63">
        <f t="shared" si="210"/>
        <v>103.41206602162775</v>
      </c>
      <c r="P67" s="63">
        <f t="shared" si="211"/>
        <v>-36.655521202031352</v>
      </c>
      <c r="Q67" s="63">
        <f t="shared" si="212"/>
        <v>-57.374442334025368</v>
      </c>
      <c r="R67" s="63">
        <f t="shared" si="213"/>
        <v>42.901381224180163</v>
      </c>
      <c r="S67" s="63">
        <f t="shared" si="214"/>
        <v>158.1064459293242</v>
      </c>
      <c r="T67" s="63">
        <f t="shared" si="215"/>
        <v>-37.557476075784699</v>
      </c>
      <c r="U67" s="63">
        <f t="shared" si="216"/>
        <v>-63.963202079165036</v>
      </c>
      <c r="V67" s="63">
        <f t="shared" si="217"/>
        <v>57.641897371405506</v>
      </c>
      <c r="W67" s="63">
        <f t="shared" si="218"/>
        <v>136.40200484299834</v>
      </c>
      <c r="X67" s="63">
        <f t="shared" si="219"/>
        <v>-2.3575967428941036</v>
      </c>
      <c r="Y67" s="63">
        <f t="shared" si="220"/>
        <v>-64.504976345795626</v>
      </c>
      <c r="Z67" s="63">
        <f t="shared" si="221"/>
        <v>51.701613450491479</v>
      </c>
      <c r="AA67" s="63">
        <f t="shared" si="222"/>
        <v>176.38373081569645</v>
      </c>
      <c r="AB67" s="63">
        <f t="shared" si="223"/>
        <v>-29.918999282272136</v>
      </c>
      <c r="AC67" s="63">
        <f t="shared" si="224"/>
        <v>-46.109421322142218</v>
      </c>
      <c r="AD67" s="63">
        <f t="shared" si="225"/>
        <v>13.249495421545909</v>
      </c>
      <c r="AE67" s="63">
        <f t="shared" si="226"/>
        <v>223.94366197183101</v>
      </c>
      <c r="AF67" s="63">
        <f t="shared" si="227"/>
        <v>-32.669932639314148</v>
      </c>
      <c r="AG67" s="63">
        <f t="shared" si="228"/>
        <v>-57.511368804001819</v>
      </c>
      <c r="AH67" s="63">
        <f t="shared" si="229"/>
        <v>6.8707110428787193</v>
      </c>
      <c r="AI67" s="63">
        <f t="shared" si="230"/>
        <v>212.95773174304253</v>
      </c>
      <c r="AJ67" s="63">
        <f t="shared" si="231"/>
        <v>-33.731717509402429</v>
      </c>
      <c r="AK67" s="63">
        <f t="shared" si="232"/>
        <v>-68.820784462101145</v>
      </c>
      <c r="AL67" s="63">
        <f t="shared" si="233"/>
        <v>50.763124189516098</v>
      </c>
      <c r="AM67" s="63">
        <f t="shared" si="234"/>
        <v>187.59838843085461</v>
      </c>
      <c r="AN67" s="63">
        <f t="shared" si="235"/>
        <v>-12.394585718394268</v>
      </c>
      <c r="AO67" s="63">
        <f t="shared" si="236"/>
        <v>-72.383483887365102</v>
      </c>
      <c r="AP67" s="63">
        <f t="shared" si="237"/>
        <v>73.394952080781181</v>
      </c>
      <c r="AQ67" s="63">
        <f t="shared" si="238"/>
        <v>70.143812031598145</v>
      </c>
      <c r="AR67" s="63">
        <f t="shared" si="239"/>
        <v>1.2839285714285757</v>
      </c>
      <c r="AS67" s="63">
        <f t="shared" si="240"/>
        <v>-59.870590102082197</v>
      </c>
      <c r="AT67" s="63">
        <f t="shared" si="241"/>
        <v>63.892466782483773</v>
      </c>
      <c r="AU67" s="63">
        <f t="shared" si="242"/>
        <v>89.756746484226511</v>
      </c>
      <c r="AV67" s="63">
        <f t="shared" si="243"/>
        <v>18.467701552328521</v>
      </c>
      <c r="AW67" s="63">
        <f t="shared" si="244"/>
        <v>-54.053597091892811</v>
      </c>
      <c r="AX67" s="63">
        <f t="shared" si="245"/>
        <v>41.431708046939434</v>
      </c>
      <c r="AY67" s="63">
        <f t="shared" si="246"/>
        <v>97.643039911366714</v>
      </c>
      <c r="AZ67" s="63">
        <f t="shared" si="247"/>
        <v>-23.376866045152116</v>
      </c>
      <c r="BA67" s="63">
        <f t="shared" si="248"/>
        <v>-55.295726317072955</v>
      </c>
      <c r="BB67" s="63">
        <f t="shared" si="249"/>
        <v>44.774734754293419</v>
      </c>
      <c r="BC67" s="63">
        <f t="shared" si="250"/>
        <v>135.91621169519971</v>
      </c>
      <c r="BD67" s="63">
        <f t="shared" si="251"/>
        <v>-20.680104291159811</v>
      </c>
      <c r="BE67" s="63">
        <f t="shared" si="252"/>
        <v>-67.27455343633558</v>
      </c>
      <c r="BF67" s="63">
        <f t="shared" si="253"/>
        <v>88.852270138991173</v>
      </c>
      <c r="BG67" s="63">
        <f t="shared" si="254"/>
        <v>130.79446510282096</v>
      </c>
      <c r="BH67" s="63">
        <f t="shared" si="255"/>
        <v>-41.233549836750235</v>
      </c>
      <c r="BI67" s="63">
        <f t="shared" si="256"/>
        <v>-62.511153264685618</v>
      </c>
      <c r="BJ67" s="63">
        <f t="shared" si="257"/>
        <v>94.425724087557256</v>
      </c>
      <c r="BK67" s="63">
        <f t="shared" si="258"/>
        <v>150.62025933433924</v>
      </c>
      <c r="BL67" s="63">
        <f t="shared" si="259"/>
        <v>-54.267155166323874</v>
      </c>
      <c r="BM67" s="63">
        <f t="shared" si="260"/>
        <v>-71.694966764516749</v>
      </c>
      <c r="BN67" s="63">
        <f t="shared" si="261"/>
        <v>161.04624041901113</v>
      </c>
      <c r="BO67" s="63">
        <f t="shared" si="262"/>
        <v>158.23186381777609</v>
      </c>
      <c r="BP67" s="63">
        <f t="shared" si="263"/>
        <v>-32.105841050542722</v>
      </c>
      <c r="BQ67" s="63">
        <f t="shared" si="264"/>
        <v>-64.896271643870946</v>
      </c>
      <c r="BR67" s="63">
        <f t="shared" si="265"/>
        <v>61.844236417265229</v>
      </c>
      <c r="BS67" s="63">
        <f t="shared" si="266"/>
        <v>217.30408489098579</v>
      </c>
      <c r="BT67" s="63">
        <f t="shared" si="267"/>
        <v>-48.768063606026281</v>
      </c>
      <c r="BU67" s="63">
        <f t="shared" si="268"/>
        <v>-65.698802400409917</v>
      </c>
      <c r="BV67" s="63">
        <f t="shared" si="269"/>
        <v>86.672338012193421</v>
      </c>
      <c r="BW67" s="63">
        <f t="shared" si="270"/>
        <v>227.88433558694069</v>
      </c>
      <c r="BX67" s="63">
        <f t="shared" si="271"/>
        <v>-57.61053620905242</v>
      </c>
      <c r="BY67" s="63">
        <f t="shared" si="272"/>
        <v>-72.188501457908032</v>
      </c>
      <c r="BZ67" s="63">
        <f t="shared" si="273"/>
        <v>167.10392453673956</v>
      </c>
    </row>
    <row r="68" spans="1:78">
      <c r="A68" s="57" t="s">
        <v>2</v>
      </c>
      <c r="B68" s="137"/>
      <c r="C68" s="64">
        <f t="shared" si="198"/>
        <v>24.363836538009366</v>
      </c>
      <c r="D68" s="64">
        <f t="shared" si="199"/>
        <v>3.9461362741587096</v>
      </c>
      <c r="E68" s="64">
        <f t="shared" si="200"/>
        <v>-23.09338354874604</v>
      </c>
      <c r="F68" s="64">
        <f t="shared" si="201"/>
        <v>55.801820842491004</v>
      </c>
      <c r="G68" s="64">
        <f t="shared" si="202"/>
        <v>32.423486339757041</v>
      </c>
      <c r="H68" s="64">
        <f t="shared" si="203"/>
        <v>1.061760890765679</v>
      </c>
      <c r="I68" s="64">
        <f t="shared" si="204"/>
        <v>-21.434085577449157</v>
      </c>
      <c r="J68" s="64">
        <f t="shared" si="205"/>
        <v>-1.5306526988324176</v>
      </c>
      <c r="K68" s="64">
        <f t="shared" si="206"/>
        <v>22.892372740559527</v>
      </c>
      <c r="L68" s="64">
        <f t="shared" si="207"/>
        <v>1.3519126625234215</v>
      </c>
      <c r="M68" s="64">
        <f t="shared" si="208"/>
        <v>-22.018875365367077</v>
      </c>
      <c r="N68" s="64">
        <f t="shared" si="209"/>
        <v>-4.735438654162296E-2</v>
      </c>
      <c r="O68" s="64">
        <f t="shared" si="210"/>
        <v>47.39046312850531</v>
      </c>
      <c r="P68" s="64">
        <f t="shared" si="211"/>
        <v>11.397284857347012</v>
      </c>
      <c r="Q68" s="64">
        <f t="shared" si="212"/>
        <v>-16.795942720763733</v>
      </c>
      <c r="R68" s="64">
        <f t="shared" si="213"/>
        <v>-26.199532945788164</v>
      </c>
      <c r="S68" s="64">
        <f t="shared" si="214"/>
        <v>21.82434844698323</v>
      </c>
      <c r="T68" s="64">
        <f t="shared" si="215"/>
        <v>2.3642411276851241</v>
      </c>
      <c r="U68" s="64">
        <f t="shared" si="216"/>
        <v>-3.5084705730787977</v>
      </c>
      <c r="V68" s="64">
        <f t="shared" si="217"/>
        <v>11.265447143492642</v>
      </c>
      <c r="W68" s="64">
        <f t="shared" si="218"/>
        <v>27.755224797975337</v>
      </c>
      <c r="X68" s="64">
        <f t="shared" si="219"/>
        <v>-7.8562837316884879</v>
      </c>
      <c r="Y68" s="64">
        <f t="shared" si="220"/>
        <v>-1.5064797707982087</v>
      </c>
      <c r="Z68" s="64">
        <f t="shared" si="221"/>
        <v>13.560139169645923</v>
      </c>
      <c r="AA68" s="64">
        <f t="shared" si="222"/>
        <v>20.824648501155881</v>
      </c>
      <c r="AB68" s="64">
        <f t="shared" si="223"/>
        <v>-5.9359513204943291</v>
      </c>
      <c r="AC68" s="64">
        <f t="shared" si="224"/>
        <v>-11.395655145967755</v>
      </c>
      <c r="AD68" s="64">
        <f t="shared" si="225"/>
        <v>5.7290931556572922</v>
      </c>
      <c r="AE68" s="64">
        <f t="shared" si="226"/>
        <v>26.005509641873285</v>
      </c>
      <c r="AF68" s="64">
        <f t="shared" si="227"/>
        <v>2.3967768130426563</v>
      </c>
      <c r="AG68" s="64">
        <f t="shared" si="228"/>
        <v>-19.672781176987325</v>
      </c>
      <c r="AH68" s="64">
        <f t="shared" si="229"/>
        <v>-7.6606562924081105</v>
      </c>
      <c r="AI68" s="64">
        <f t="shared" si="230"/>
        <v>11.132865955072752</v>
      </c>
      <c r="AJ68" s="64">
        <f t="shared" si="231"/>
        <v>8.2596093735199911</v>
      </c>
      <c r="AK68" s="64">
        <f t="shared" si="232"/>
        <v>-21.477242899889752</v>
      </c>
      <c r="AL68" s="64">
        <f t="shared" si="233"/>
        <v>4.5051517998892372</v>
      </c>
      <c r="AM68" s="64">
        <f t="shared" si="234"/>
        <v>21.273635968585101</v>
      </c>
      <c r="AN68" s="64">
        <f t="shared" si="235"/>
        <v>6.2345396308452479</v>
      </c>
      <c r="AO68" s="64">
        <f t="shared" si="236"/>
        <v>-17.196020812695703</v>
      </c>
      <c r="AP68" s="64">
        <f t="shared" si="237"/>
        <v>-3.8451076779351436</v>
      </c>
      <c r="AQ68" s="64">
        <f t="shared" si="238"/>
        <v>39.712352929774596</v>
      </c>
      <c r="AR68" s="64">
        <f t="shared" si="239"/>
        <v>-0.18868186295593142</v>
      </c>
      <c r="AS68" s="64">
        <f t="shared" si="240"/>
        <v>-9.8655880349721254</v>
      </c>
      <c r="AT68" s="64">
        <f t="shared" si="241"/>
        <v>-7.9027058382669297</v>
      </c>
      <c r="AU68" s="64">
        <f t="shared" si="242"/>
        <v>32.100293064148488</v>
      </c>
      <c r="AV68" s="64">
        <f t="shared" si="243"/>
        <v>27.898836521396159</v>
      </c>
      <c r="AW68" s="64">
        <f t="shared" si="244"/>
        <v>-13.702732914466335</v>
      </c>
      <c r="AX68" s="64">
        <f t="shared" si="245"/>
        <v>2.7468107563562003</v>
      </c>
      <c r="AY68" s="64">
        <f t="shared" si="246"/>
        <v>15.571986308696129</v>
      </c>
      <c r="AZ68" s="64">
        <f t="shared" si="247"/>
        <v>2.7307244680038716</v>
      </c>
      <c r="BA68" s="64">
        <f t="shared" si="248"/>
        <v>-6.3624590367008791</v>
      </c>
      <c r="BB68" s="64">
        <f t="shared" si="249"/>
        <v>3.7195632900475872</v>
      </c>
      <c r="BC68" s="64">
        <f t="shared" si="250"/>
        <v>31.832507803490845</v>
      </c>
      <c r="BD68" s="64">
        <f t="shared" si="251"/>
        <v>6.1543173516345213</v>
      </c>
      <c r="BE68" s="64">
        <f t="shared" si="252"/>
        <v>-15.263232489782405</v>
      </c>
      <c r="BF68" s="64">
        <f t="shared" si="253"/>
        <v>-16.375407418618849</v>
      </c>
      <c r="BG68" s="64">
        <f t="shared" si="254"/>
        <v>23.533170880485763</v>
      </c>
      <c r="BH68" s="64">
        <f t="shared" si="255"/>
        <v>5.8914153094908723</v>
      </c>
      <c r="BI68" s="64">
        <f t="shared" si="256"/>
        <v>-11.362088436888083</v>
      </c>
      <c r="BJ68" s="64">
        <f t="shared" si="257"/>
        <v>-15.846452723610193</v>
      </c>
      <c r="BK68" s="64">
        <f t="shared" si="258"/>
        <v>44.857838020326021</v>
      </c>
      <c r="BL68" s="64">
        <f t="shared" si="259"/>
        <v>11.83046644871699</v>
      </c>
      <c r="BM68" s="64">
        <f t="shared" si="260"/>
        <v>-2.3290997939922287</v>
      </c>
      <c r="BN68" s="64">
        <f t="shared" si="261"/>
        <v>-9.0365906091009105</v>
      </c>
      <c r="BO68" s="64">
        <f t="shared" si="262"/>
        <v>16.981747076728936</v>
      </c>
      <c r="BP68" s="64">
        <f t="shared" si="263"/>
        <v>13.561512216117075</v>
      </c>
      <c r="BQ68" s="64">
        <f t="shared" si="264"/>
        <v>-5.5545711194498875</v>
      </c>
      <c r="BR68" s="64">
        <f t="shared" si="265"/>
        <v>-19.271863839661439</v>
      </c>
      <c r="BS68" s="64">
        <f t="shared" si="266"/>
        <v>10.967976274630036</v>
      </c>
      <c r="BT68" s="64">
        <f t="shared" si="267"/>
        <v>7.5100429191744293</v>
      </c>
      <c r="BU68" s="64">
        <f t="shared" si="268"/>
        <v>-13.985313164692666</v>
      </c>
      <c r="BV68" s="64">
        <f t="shared" si="269"/>
        <v>-2.0163649609475307</v>
      </c>
      <c r="BW68" s="64">
        <f t="shared" si="270"/>
        <v>0.29178276189027819</v>
      </c>
      <c r="BX68" s="64">
        <f t="shared" si="271"/>
        <v>19.119573319363614</v>
      </c>
      <c r="BY68" s="64">
        <f t="shared" si="272"/>
        <v>-6.5818009753665265</v>
      </c>
      <c r="BZ68" s="64">
        <f t="shared" si="273"/>
        <v>-5.2146300599355389</v>
      </c>
    </row>
    <row r="69" spans="1:78">
      <c r="A69" s="53" t="s">
        <v>3</v>
      </c>
      <c r="B69" s="138"/>
      <c r="C69" s="66">
        <f t="shared" si="198"/>
        <v>8.2476280773434585</v>
      </c>
      <c r="D69" s="66">
        <f t="shared" si="199"/>
        <v>9.5849293804391316</v>
      </c>
      <c r="E69" s="66">
        <f t="shared" si="200"/>
        <v>-12.12946041455502</v>
      </c>
      <c r="F69" s="66">
        <f t="shared" si="201"/>
        <v>7.0985086507189612</v>
      </c>
      <c r="G69" s="66">
        <f t="shared" si="202"/>
        <v>5.9603921539478559</v>
      </c>
      <c r="H69" s="66">
        <f t="shared" si="203"/>
        <v>5.4484542279810402</v>
      </c>
      <c r="I69" s="66">
        <f t="shared" si="204"/>
        <v>-8.1730275720743002</v>
      </c>
      <c r="J69" s="66">
        <f t="shared" si="205"/>
        <v>9.4988602582946733</v>
      </c>
      <c r="K69" s="66">
        <f t="shared" si="206"/>
        <v>7.7425253710785142</v>
      </c>
      <c r="L69" s="66">
        <f t="shared" si="207"/>
        <v>4.1057329022726785</v>
      </c>
      <c r="M69" s="66">
        <f t="shared" si="208"/>
        <v>-10.037274173770349</v>
      </c>
      <c r="N69" s="66">
        <f t="shared" si="209"/>
        <v>1.2760494628975596</v>
      </c>
      <c r="O69" s="66">
        <f t="shared" si="210"/>
        <v>1.9807669859257933</v>
      </c>
      <c r="P69" s="66">
        <f t="shared" si="211"/>
        <v>4.1198593525191765</v>
      </c>
      <c r="Q69" s="66">
        <f t="shared" si="212"/>
        <v>-14.393285515717672</v>
      </c>
      <c r="R69" s="66">
        <f t="shared" si="213"/>
        <v>5.7679488105830519</v>
      </c>
      <c r="S69" s="66">
        <f t="shared" si="214"/>
        <v>4.4602263287683188</v>
      </c>
      <c r="T69" s="66">
        <f t="shared" si="215"/>
        <v>14.37253575272212</v>
      </c>
      <c r="U69" s="66">
        <f t="shared" si="216"/>
        <v>-10.458419445364097</v>
      </c>
      <c r="V69" s="66">
        <f t="shared" si="217"/>
        <v>11.667179285080156</v>
      </c>
      <c r="W69" s="66">
        <f t="shared" si="218"/>
        <v>5.6872310075323371</v>
      </c>
      <c r="X69" s="66">
        <f t="shared" si="219"/>
        <v>14.956305551600902</v>
      </c>
      <c r="Y69" s="66">
        <f t="shared" si="220"/>
        <v>-8.8880802634273532</v>
      </c>
      <c r="Z69" s="66">
        <f t="shared" si="221"/>
        <v>10.40924762882999</v>
      </c>
      <c r="AA69" s="66">
        <f t="shared" si="222"/>
        <v>2.2547772914038409</v>
      </c>
      <c r="AB69" s="66">
        <f t="shared" si="223"/>
        <v>7.3815032364479993</v>
      </c>
      <c r="AC69" s="66">
        <f t="shared" si="224"/>
        <v>-5.5039708980666218</v>
      </c>
      <c r="AD69" s="66">
        <f t="shared" si="225"/>
        <v>4.0572147124910245</v>
      </c>
      <c r="AE69" s="66">
        <f t="shared" si="226"/>
        <v>8.787228301006742</v>
      </c>
      <c r="AF69" s="66">
        <f t="shared" si="227"/>
        <v>11.637549499037981</v>
      </c>
      <c r="AG69" s="66">
        <f t="shared" si="228"/>
        <v>-4.7757054137930757</v>
      </c>
      <c r="AH69" s="66">
        <f t="shared" si="229"/>
        <v>4.4013324776952381</v>
      </c>
      <c r="AI69" s="66">
        <f t="shared" si="230"/>
        <v>0.57655374379558844</v>
      </c>
      <c r="AJ69" s="66">
        <f t="shared" si="231"/>
        <v>8.4849082801970734</v>
      </c>
      <c r="AK69" s="66">
        <f t="shared" si="232"/>
        <v>-6.3695730433566506</v>
      </c>
      <c r="AL69" s="66">
        <f t="shared" si="233"/>
        <v>6.5241491160019951</v>
      </c>
      <c r="AM69" s="66">
        <f t="shared" si="234"/>
        <v>0.56834652760206794</v>
      </c>
      <c r="AN69" s="66">
        <f t="shared" si="235"/>
        <v>11.88482105854105</v>
      </c>
      <c r="AO69" s="66">
        <f t="shared" si="236"/>
        <v>-5.8453843980506743</v>
      </c>
      <c r="AP69" s="66">
        <f t="shared" si="237"/>
        <v>-0.85544022678016951</v>
      </c>
      <c r="AQ69" s="66">
        <f t="shared" si="238"/>
        <v>7.1503435303657454</v>
      </c>
      <c r="AR69" s="66">
        <f t="shared" si="239"/>
        <v>9.8649721212107426</v>
      </c>
      <c r="AS69" s="66">
        <f t="shared" si="240"/>
        <v>-12.251310377103552</v>
      </c>
      <c r="AT69" s="66">
        <f t="shared" si="241"/>
        <v>3.7279041448113968</v>
      </c>
      <c r="AU69" s="66">
        <f t="shared" si="242"/>
        <v>1.4288389128711843</v>
      </c>
      <c r="AV69" s="66">
        <f t="shared" si="243"/>
        <v>12.90567527010478</v>
      </c>
      <c r="AW69" s="66">
        <f t="shared" si="244"/>
        <v>-11.987324823641684</v>
      </c>
      <c r="AX69" s="66">
        <f t="shared" si="245"/>
        <v>15.072264811406724</v>
      </c>
      <c r="AY69" s="66">
        <f t="shared" si="246"/>
        <v>-5.8615698233890638</v>
      </c>
      <c r="AZ69" s="66">
        <f t="shared" si="247"/>
        <v>9.6284984148532615</v>
      </c>
      <c r="BA69" s="66">
        <f t="shared" si="248"/>
        <v>-9.2824902822157487</v>
      </c>
      <c r="BB69" s="66">
        <f t="shared" si="249"/>
        <v>15.149015691165449</v>
      </c>
      <c r="BC69" s="66">
        <f t="shared" si="250"/>
        <v>1.3214194632507026</v>
      </c>
      <c r="BD69" s="66">
        <f t="shared" si="251"/>
        <v>11.652511663605488</v>
      </c>
      <c r="BE69" s="66">
        <f t="shared" si="252"/>
        <v>-19.107308568630778</v>
      </c>
      <c r="BF69" s="66">
        <f t="shared" si="253"/>
        <v>15.110074268585322</v>
      </c>
      <c r="BG69" s="66">
        <f t="shared" si="254"/>
        <v>-5.7221057538909648</v>
      </c>
      <c r="BH69" s="66">
        <f t="shared" si="255"/>
        <v>9.2226576702520582</v>
      </c>
      <c r="BI69" s="66">
        <f t="shared" si="256"/>
        <v>-18.379332192119215</v>
      </c>
      <c r="BJ69" s="66">
        <f t="shared" si="257"/>
        <v>17.711119059283483</v>
      </c>
      <c r="BK69" s="66">
        <f t="shared" si="258"/>
        <v>-2.9093821622061609</v>
      </c>
      <c r="BL69" s="66">
        <f t="shared" si="259"/>
        <v>7.844331365487621</v>
      </c>
      <c r="BM69" s="66">
        <f t="shared" si="260"/>
        <v>-24.533212228041208</v>
      </c>
      <c r="BN69" s="66">
        <f t="shared" si="261"/>
        <v>15.988578455544955</v>
      </c>
      <c r="BO69" s="66">
        <f t="shared" si="262"/>
        <v>-1.7260078771414611</v>
      </c>
      <c r="BP69" s="66">
        <f t="shared" si="263"/>
        <v>10.027390803931322</v>
      </c>
      <c r="BQ69" s="66">
        <f t="shared" si="264"/>
        <v>-28.029402145230257</v>
      </c>
      <c r="BR69" s="66">
        <f t="shared" si="265"/>
        <v>28.992862766762649</v>
      </c>
      <c r="BS69" s="66">
        <f t="shared" si="266"/>
        <v>-5.2243375883366161</v>
      </c>
      <c r="BT69" s="66">
        <f t="shared" si="267"/>
        <v>8.8019417024258075</v>
      </c>
      <c r="BU69" s="66">
        <f t="shared" si="268"/>
        <v>-31.572758542886962</v>
      </c>
      <c r="BV69" s="66">
        <f t="shared" si="269"/>
        <v>31.798084560786787</v>
      </c>
      <c r="BW69" s="66">
        <f t="shared" si="270"/>
        <v>-0.47106054946127035</v>
      </c>
      <c r="BX69" s="66">
        <f t="shared" si="271"/>
        <v>10.917157640577809</v>
      </c>
      <c r="BY69" s="66">
        <f t="shared" si="272"/>
        <v>-30.370807486276835</v>
      </c>
      <c r="BZ69" s="66">
        <f t="shared" si="273"/>
        <v>37.693583174882477</v>
      </c>
    </row>
    <row r="70" spans="1:78">
      <c r="A70" s="54" t="s">
        <v>4</v>
      </c>
      <c r="B70" s="136"/>
      <c r="C70" s="63">
        <f t="shared" si="198"/>
        <v>10.426805017450246</v>
      </c>
      <c r="D70" s="63">
        <f t="shared" si="199"/>
        <v>12.367833209233062</v>
      </c>
      <c r="E70" s="63">
        <f t="shared" si="200"/>
        <v>-11.644717698138537</v>
      </c>
      <c r="F70" s="63">
        <f t="shared" si="201"/>
        <v>2.7071812767563688</v>
      </c>
      <c r="G70" s="63">
        <f t="shared" si="202"/>
        <v>7.3991717107359083</v>
      </c>
      <c r="H70" s="63">
        <f t="shared" si="203"/>
        <v>7.7193690192984183</v>
      </c>
      <c r="I70" s="63">
        <f t="shared" si="204"/>
        <v>-6.4229657166460132</v>
      </c>
      <c r="J70" s="63">
        <f t="shared" si="205"/>
        <v>5.1657002231413385</v>
      </c>
      <c r="K70" s="63">
        <f t="shared" si="206"/>
        <v>8.5392252831771831</v>
      </c>
      <c r="L70" s="63">
        <f t="shared" si="207"/>
        <v>5.5730489948000699</v>
      </c>
      <c r="M70" s="63">
        <f t="shared" si="208"/>
        <v>-9.3420346098460048</v>
      </c>
      <c r="N70" s="63">
        <f t="shared" si="209"/>
        <v>-1.5113787057716033</v>
      </c>
      <c r="O70" s="63">
        <f t="shared" si="210"/>
        <v>1.093348766599775</v>
      </c>
      <c r="P70" s="63">
        <f t="shared" si="211"/>
        <v>6.446392447741081</v>
      </c>
      <c r="Q70" s="63">
        <f t="shared" si="212"/>
        <v>-14.725795008235155</v>
      </c>
      <c r="R70" s="63">
        <f t="shared" si="213"/>
        <v>5.6235252034321217</v>
      </c>
      <c r="S70" s="63">
        <f t="shared" si="214"/>
        <v>3.1893734905526432</v>
      </c>
      <c r="T70" s="63">
        <f t="shared" si="215"/>
        <v>16.596682040338671</v>
      </c>
      <c r="U70" s="63">
        <f t="shared" si="216"/>
        <v>-6.6595820049592609</v>
      </c>
      <c r="V70" s="63">
        <f t="shared" si="217"/>
        <v>8.4236073501926132</v>
      </c>
      <c r="W70" s="63">
        <f t="shared" si="218"/>
        <v>5.1217649813090711</v>
      </c>
      <c r="X70" s="63">
        <f t="shared" si="219"/>
        <v>18.362811015233788</v>
      </c>
      <c r="Y70" s="63">
        <f t="shared" si="220"/>
        <v>-6.3773199770351532</v>
      </c>
      <c r="Z70" s="63">
        <f t="shared" si="221"/>
        <v>5.7044333087894072</v>
      </c>
      <c r="AA70" s="63">
        <f t="shared" si="222"/>
        <v>1.1283122803684973</v>
      </c>
      <c r="AB70" s="63">
        <f t="shared" si="223"/>
        <v>9.0967148143278536</v>
      </c>
      <c r="AC70" s="63">
        <f t="shared" si="224"/>
        <v>-2.7538652250266886</v>
      </c>
      <c r="AD70" s="63">
        <f t="shared" si="225"/>
        <v>2.9374097261133287</v>
      </c>
      <c r="AE70" s="63">
        <f t="shared" si="226"/>
        <v>8.8306380640425424</v>
      </c>
      <c r="AF70" s="63">
        <f t="shared" si="227"/>
        <v>12.34630723169589</v>
      </c>
      <c r="AG70" s="63">
        <f t="shared" si="228"/>
        <v>-2.9138928681778511</v>
      </c>
      <c r="AH70" s="63">
        <f t="shared" si="229"/>
        <v>4.7231517521083548</v>
      </c>
      <c r="AI70" s="63">
        <f t="shared" si="230"/>
        <v>-0.62879972207747514</v>
      </c>
      <c r="AJ70" s="63">
        <f t="shared" si="231"/>
        <v>9.3413508600195652</v>
      </c>
      <c r="AK70" s="63">
        <f t="shared" si="232"/>
        <v>-3.9356055761606354</v>
      </c>
      <c r="AL70" s="63">
        <f t="shared" si="233"/>
        <v>3.6377523081219714</v>
      </c>
      <c r="AM70" s="63">
        <f t="shared" si="234"/>
        <v>-0.16348302180734819</v>
      </c>
      <c r="AN70" s="63">
        <f t="shared" si="235"/>
        <v>12.920253396222176</v>
      </c>
      <c r="AO70" s="63">
        <f t="shared" si="236"/>
        <v>-3.5940845462894728</v>
      </c>
      <c r="AP70" s="63">
        <f t="shared" si="237"/>
        <v>-5.9582081972798955</v>
      </c>
      <c r="AQ70" s="63">
        <f t="shared" si="238"/>
        <v>8.1046169667099139</v>
      </c>
      <c r="AR70" s="63">
        <f t="shared" si="239"/>
        <v>10.376329740954279</v>
      </c>
      <c r="AS70" s="63">
        <f t="shared" si="240"/>
        <v>-10.861785370826773</v>
      </c>
      <c r="AT70" s="63">
        <f t="shared" si="241"/>
        <v>-0.48459095616316394</v>
      </c>
      <c r="AU70" s="63">
        <f t="shared" si="242"/>
        <v>-0.12393767705382855</v>
      </c>
      <c r="AV70" s="63">
        <f t="shared" si="243"/>
        <v>13.889381315369608</v>
      </c>
      <c r="AW70" s="63">
        <f t="shared" si="244"/>
        <v>-10.256829325239309</v>
      </c>
      <c r="AX70" s="63">
        <f t="shared" si="245"/>
        <v>12.770960466747253</v>
      </c>
      <c r="AY70" s="63">
        <f t="shared" si="246"/>
        <v>-8.1891112775321311</v>
      </c>
      <c r="AZ70" s="63">
        <f t="shared" si="247"/>
        <v>10.321584007955787</v>
      </c>
      <c r="BA70" s="63">
        <f t="shared" si="248"/>
        <v>-4.9242771448900671</v>
      </c>
      <c r="BB70" s="63">
        <f t="shared" si="249"/>
        <v>10.490012586207401</v>
      </c>
      <c r="BC70" s="63">
        <f t="shared" si="250"/>
        <v>-0.13006876783928631</v>
      </c>
      <c r="BD70" s="63">
        <f t="shared" si="251"/>
        <v>10.337051552607779</v>
      </c>
      <c r="BE70" s="63">
        <f t="shared" si="252"/>
        <v>-16.807108429784581</v>
      </c>
      <c r="BF70" s="63">
        <f t="shared" si="253"/>
        <v>4.0627831289201319</v>
      </c>
      <c r="BG70" s="63">
        <f t="shared" si="254"/>
        <v>-10.485416757602479</v>
      </c>
      <c r="BH70" s="63">
        <f t="shared" si="255"/>
        <v>9.5323715457131968</v>
      </c>
      <c r="BI70" s="63">
        <f t="shared" si="256"/>
        <v>-12.162308737055664</v>
      </c>
      <c r="BJ70" s="63">
        <f t="shared" si="257"/>
        <v>11.243263883469872</v>
      </c>
      <c r="BK70" s="63">
        <f t="shared" si="258"/>
        <v>-6.2023885973113204</v>
      </c>
      <c r="BL70" s="63">
        <f t="shared" si="259"/>
        <v>9.1711844866995946</v>
      </c>
      <c r="BM70" s="63">
        <f t="shared" si="260"/>
        <v>-21.189200452591805</v>
      </c>
      <c r="BN70" s="63">
        <f t="shared" si="261"/>
        <v>6.2243372944252178</v>
      </c>
      <c r="BO70" s="63">
        <f t="shared" si="262"/>
        <v>-9.3214709323986469</v>
      </c>
      <c r="BP70" s="63">
        <f t="shared" si="263"/>
        <v>13.55833976102522</v>
      </c>
      <c r="BQ70" s="63">
        <f t="shared" si="264"/>
        <v>-27.299434740102406</v>
      </c>
      <c r="BR70" s="63">
        <f t="shared" si="265"/>
        <v>23.844175621005601</v>
      </c>
      <c r="BS70" s="63">
        <f t="shared" si="266"/>
        <v>-14.788278648098894</v>
      </c>
      <c r="BT70" s="63">
        <f t="shared" si="267"/>
        <v>12.360866756938698</v>
      </c>
      <c r="BU70" s="63">
        <f t="shared" si="268"/>
        <v>-33.446755772350762</v>
      </c>
      <c r="BV70" s="63">
        <f t="shared" si="269"/>
        <v>32.321251859846647</v>
      </c>
      <c r="BW70" s="63">
        <f t="shared" si="270"/>
        <v>-10.893265951124514</v>
      </c>
      <c r="BX70" s="63">
        <f t="shared" si="271"/>
        <v>15.596651505472014</v>
      </c>
      <c r="BY70" s="63">
        <f t="shared" si="272"/>
        <v>-31.385528418169361</v>
      </c>
      <c r="BZ70" s="63">
        <f t="shared" si="273"/>
        <v>43.844040155866423</v>
      </c>
    </row>
    <row r="71" spans="1:78">
      <c r="A71" s="54" t="s">
        <v>5</v>
      </c>
      <c r="B71" s="136"/>
      <c r="C71" s="63">
        <f t="shared" si="198"/>
        <v>1.0207382962891083</v>
      </c>
      <c r="D71" s="63">
        <f t="shared" si="199"/>
        <v>6.7815337315249131</v>
      </c>
      <c r="E71" s="63">
        <f t="shared" si="200"/>
        <v>-12.494751364645182</v>
      </c>
      <c r="F71" s="63">
        <f t="shared" si="201"/>
        <v>5.9159804473366409</v>
      </c>
      <c r="G71" s="63">
        <f t="shared" si="202"/>
        <v>2.1060280673980989</v>
      </c>
      <c r="H71" s="63">
        <f t="shared" si="203"/>
        <v>7.927879269261326</v>
      </c>
      <c r="I71" s="63">
        <f t="shared" si="204"/>
        <v>-15.317203557225001</v>
      </c>
      <c r="J71" s="63">
        <f t="shared" si="205"/>
        <v>8.3763084416163345</v>
      </c>
      <c r="K71" s="63">
        <f t="shared" si="206"/>
        <v>10.051957093085251</v>
      </c>
      <c r="L71" s="63">
        <f t="shared" si="207"/>
        <v>3.1280831060298562</v>
      </c>
      <c r="M71" s="63">
        <f t="shared" si="208"/>
        <v>-11.806415306696696</v>
      </c>
      <c r="N71" s="63">
        <f t="shared" si="209"/>
        <v>4.9707658348485291</v>
      </c>
      <c r="O71" s="63">
        <f t="shared" si="210"/>
        <v>10.260080399561447</v>
      </c>
      <c r="P71" s="63">
        <f t="shared" si="211"/>
        <v>-0.40325921833999268</v>
      </c>
      <c r="Q71" s="63">
        <f t="shared" si="212"/>
        <v>-10.510552150642011</v>
      </c>
      <c r="R71" s="63">
        <f t="shared" si="213"/>
        <v>-8.0053043002965936</v>
      </c>
      <c r="S71" s="63">
        <f t="shared" si="214"/>
        <v>17.533875338753376</v>
      </c>
      <c r="T71" s="63">
        <f t="shared" si="215"/>
        <v>16.174775190223674</v>
      </c>
      <c r="U71" s="63">
        <f t="shared" si="216"/>
        <v>-25.880718467797958</v>
      </c>
      <c r="V71" s="63">
        <f t="shared" si="217"/>
        <v>15.394510136281555</v>
      </c>
      <c r="W71" s="63">
        <f t="shared" si="218"/>
        <v>14.326562220766064</v>
      </c>
      <c r="X71" s="63">
        <f t="shared" si="219"/>
        <v>7.8626511046269041</v>
      </c>
      <c r="Y71" s="63">
        <f t="shared" si="220"/>
        <v>-20.631853533645707</v>
      </c>
      <c r="Z71" s="63">
        <f t="shared" si="221"/>
        <v>7.9402803931113182</v>
      </c>
      <c r="AA71" s="63">
        <f t="shared" si="222"/>
        <v>11.642794504530842</v>
      </c>
      <c r="AB71" s="63">
        <f t="shared" si="223"/>
        <v>8.2973319718273029</v>
      </c>
      <c r="AC71" s="63">
        <f t="shared" si="224"/>
        <v>-16.870557516561092</v>
      </c>
      <c r="AD71" s="63">
        <f t="shared" si="225"/>
        <v>10.747139326632738</v>
      </c>
      <c r="AE71" s="63">
        <f t="shared" si="226"/>
        <v>16.142114741732303</v>
      </c>
      <c r="AF71" s="63">
        <f t="shared" si="227"/>
        <v>14.144723439847942</v>
      </c>
      <c r="AG71" s="63">
        <f t="shared" si="228"/>
        <v>-14.013059819010207</v>
      </c>
      <c r="AH71" s="63">
        <f t="shared" si="229"/>
        <v>-10.498799175803534</v>
      </c>
      <c r="AI71" s="63">
        <f t="shared" si="230"/>
        <v>14.583602036437293</v>
      </c>
      <c r="AJ71" s="63">
        <f t="shared" si="231"/>
        <v>9.7642339650444274</v>
      </c>
      <c r="AK71" s="63">
        <f t="shared" si="232"/>
        <v>-19.536665858706407</v>
      </c>
      <c r="AL71" s="63">
        <f t="shared" si="233"/>
        <v>3.427051728399678</v>
      </c>
      <c r="AM71" s="63">
        <f t="shared" si="234"/>
        <v>8.0608844456453284</v>
      </c>
      <c r="AN71" s="63">
        <f t="shared" si="235"/>
        <v>12.745874312385402</v>
      </c>
      <c r="AO71" s="63">
        <f t="shared" si="236"/>
        <v>-20.092775693507548</v>
      </c>
      <c r="AP71" s="63">
        <f t="shared" si="237"/>
        <v>10.312075136300667</v>
      </c>
      <c r="AQ71" s="63">
        <f t="shared" si="238"/>
        <v>13.227625386865638</v>
      </c>
      <c r="AR71" s="63">
        <f t="shared" si="239"/>
        <v>10.413000336990304</v>
      </c>
      <c r="AS71" s="63">
        <f t="shared" si="240"/>
        <v>-19.245116657623441</v>
      </c>
      <c r="AT71" s="63">
        <f t="shared" si="241"/>
        <v>6.2997224229055711</v>
      </c>
      <c r="AU71" s="63">
        <f t="shared" si="242"/>
        <v>19.611711782811149</v>
      </c>
      <c r="AV71" s="63">
        <f t="shared" si="243"/>
        <v>12.245975191343348</v>
      </c>
      <c r="AW71" s="63">
        <f t="shared" si="244"/>
        <v>-21.358452856806959</v>
      </c>
      <c r="AX71" s="63">
        <f t="shared" si="245"/>
        <v>13.186799505196401</v>
      </c>
      <c r="AY71" s="63">
        <f t="shared" si="246"/>
        <v>16.980198019801996</v>
      </c>
      <c r="AZ71" s="63">
        <f t="shared" si="247"/>
        <v>10.396388771335863</v>
      </c>
      <c r="BA71" s="63">
        <f t="shared" si="248"/>
        <v>-28.162535139279321</v>
      </c>
      <c r="BB71" s="63">
        <f t="shared" si="249"/>
        <v>12.057099581929331</v>
      </c>
      <c r="BC71" s="63">
        <f t="shared" si="250"/>
        <v>18.886354530742601</v>
      </c>
      <c r="BD71" s="63">
        <f t="shared" si="251"/>
        <v>12.53339417325491</v>
      </c>
      <c r="BE71" s="63">
        <f t="shared" si="252"/>
        <v>-32.619784113516282</v>
      </c>
      <c r="BF71" s="63">
        <f t="shared" si="253"/>
        <v>52.403124984469883</v>
      </c>
      <c r="BG71" s="63">
        <f t="shared" si="254"/>
        <v>21.204415863498312</v>
      </c>
      <c r="BH71" s="63">
        <f t="shared" si="255"/>
        <v>18.745525680512777</v>
      </c>
      <c r="BI71" s="63">
        <f t="shared" si="256"/>
        <v>-33.241000677312691</v>
      </c>
      <c r="BJ71" s="63">
        <f t="shared" si="257"/>
        <v>8.9149755822933461</v>
      </c>
      <c r="BK71" s="63">
        <f t="shared" si="258"/>
        <v>20.135579749126844</v>
      </c>
      <c r="BL71" s="63">
        <f t="shared" si="259"/>
        <v>12.484036352997476</v>
      </c>
      <c r="BM71" s="63">
        <f t="shared" si="260"/>
        <v>-33.921258689723949</v>
      </c>
      <c r="BN71" s="63">
        <f t="shared" si="261"/>
        <v>19.976911609476549</v>
      </c>
      <c r="BO71" s="63">
        <f t="shared" si="262"/>
        <v>33.220982952872561</v>
      </c>
      <c r="BP71" s="63">
        <f t="shared" si="263"/>
        <v>10.965791765344669</v>
      </c>
      <c r="BQ71" s="63">
        <f t="shared" si="264"/>
        <v>-34.45927928636651</v>
      </c>
      <c r="BR71" s="63">
        <f t="shared" si="265"/>
        <v>23.653171046002598</v>
      </c>
      <c r="BS71" s="63">
        <f t="shared" si="266"/>
        <v>30.793224681549685</v>
      </c>
      <c r="BT71" s="63">
        <f t="shared" si="267"/>
        <v>9.5809590118106644</v>
      </c>
      <c r="BU71" s="63">
        <f t="shared" si="268"/>
        <v>-32.974361001350367</v>
      </c>
      <c r="BV71" s="63">
        <f t="shared" si="269"/>
        <v>13.47331823042899</v>
      </c>
      <c r="BW71" s="63">
        <f t="shared" si="270"/>
        <v>31.318730737449712</v>
      </c>
      <c r="BX71" s="63">
        <f t="shared" si="271"/>
        <v>9.3085664770318051</v>
      </c>
      <c r="BY71" s="63">
        <f t="shared" si="272"/>
        <v>-33.419783183775095</v>
      </c>
      <c r="BZ71" s="63">
        <f t="shared" si="273"/>
        <v>12.839359787246165</v>
      </c>
    </row>
    <row r="72" spans="1:78">
      <c r="A72" s="57" t="s">
        <v>6</v>
      </c>
      <c r="B72" s="137"/>
      <c r="C72" s="64">
        <f t="shared" si="198"/>
        <v>3.1687801049424884</v>
      </c>
      <c r="D72" s="64">
        <f t="shared" si="199"/>
        <v>-13.370982078263744</v>
      </c>
      <c r="E72" s="64">
        <f t="shared" si="200"/>
        <v>-17.718652165065212</v>
      </c>
      <c r="F72" s="64">
        <f t="shared" si="201"/>
        <v>74.505047571906218</v>
      </c>
      <c r="G72" s="64">
        <f t="shared" si="202"/>
        <v>0.36016545921271487</v>
      </c>
      <c r="H72" s="64">
        <f t="shared" si="203"/>
        <v>-19.808844086501765</v>
      </c>
      <c r="I72" s="64">
        <f t="shared" si="204"/>
        <v>-12.642690799871653</v>
      </c>
      <c r="J72" s="64">
        <f t="shared" si="205"/>
        <v>69.338609895480616</v>
      </c>
      <c r="K72" s="64">
        <f t="shared" si="206"/>
        <v>-2.2239972428261958</v>
      </c>
      <c r="L72" s="64">
        <f t="shared" si="207"/>
        <v>-7.6204574735772095</v>
      </c>
      <c r="M72" s="64">
        <f t="shared" si="208"/>
        <v>-13.969347003229817</v>
      </c>
      <c r="N72" s="64">
        <f t="shared" si="209"/>
        <v>24.772007460837425</v>
      </c>
      <c r="O72" s="64">
        <f t="shared" si="210"/>
        <v>-3.6683333191851601</v>
      </c>
      <c r="P72" s="64">
        <f t="shared" si="211"/>
        <v>-8.678402494034664</v>
      </c>
      <c r="Q72" s="64">
        <f t="shared" si="212"/>
        <v>-18.676495658224702</v>
      </c>
      <c r="R72" s="64">
        <f t="shared" si="213"/>
        <v>37.834194252439637</v>
      </c>
      <c r="S72" s="64">
        <f t="shared" si="214"/>
        <v>-4.0261895726363113</v>
      </c>
      <c r="T72" s="64">
        <f t="shared" si="215"/>
        <v>-9.2316032989816232</v>
      </c>
      <c r="U72" s="64">
        <f t="shared" si="216"/>
        <v>-19.413801754479891</v>
      </c>
      <c r="V72" s="64">
        <f t="shared" si="217"/>
        <v>47.881966981438993</v>
      </c>
      <c r="W72" s="64">
        <f t="shared" si="218"/>
        <v>-3.0165072071982326</v>
      </c>
      <c r="X72" s="64">
        <f t="shared" si="219"/>
        <v>-8.0034115435805155</v>
      </c>
      <c r="Y72" s="64">
        <f t="shared" si="220"/>
        <v>-16.874681906656345</v>
      </c>
      <c r="Z72" s="64">
        <f t="shared" si="221"/>
        <v>89.561817200338993</v>
      </c>
      <c r="AA72" s="64">
        <f t="shared" si="222"/>
        <v>0.3853686744861814</v>
      </c>
      <c r="AB72" s="64">
        <f t="shared" si="223"/>
        <v>-8.9914773674840411</v>
      </c>
      <c r="AC72" s="64">
        <f t="shared" si="224"/>
        <v>-15.759600181610203</v>
      </c>
      <c r="AD72" s="64">
        <f t="shared" si="225"/>
        <v>6.7990419159277993</v>
      </c>
      <c r="AE72" s="64">
        <f t="shared" si="226"/>
        <v>-4.151445653379489</v>
      </c>
      <c r="AF72" s="64">
        <f t="shared" si="227"/>
        <v>-2.9471051551010023</v>
      </c>
      <c r="AG72" s="64">
        <f t="shared" si="228"/>
        <v>-11.267524375468749</v>
      </c>
      <c r="AH72" s="64">
        <f t="shared" si="229"/>
        <v>33.739679056224801</v>
      </c>
      <c r="AI72" s="64">
        <f t="shared" si="230"/>
        <v>-5.3595636684636947</v>
      </c>
      <c r="AJ72" s="64">
        <f t="shared" si="231"/>
        <v>-5.8263100036643456</v>
      </c>
      <c r="AK72" s="64">
        <f t="shared" si="232"/>
        <v>-16.590024761230985</v>
      </c>
      <c r="AL72" s="64">
        <f t="shared" si="233"/>
        <v>66.702917857125584</v>
      </c>
      <c r="AM72" s="64">
        <f t="shared" si="234"/>
        <v>-0.86714784870821016</v>
      </c>
      <c r="AN72" s="64">
        <f t="shared" si="235"/>
        <v>-1.3905683192261273</v>
      </c>
      <c r="AO72" s="64">
        <f t="shared" si="236"/>
        <v>-12.392866926699444</v>
      </c>
      <c r="AP72" s="64">
        <f t="shared" si="237"/>
        <v>57.151905484961475</v>
      </c>
      <c r="AQ72" s="64">
        <f t="shared" si="238"/>
        <v>-7.6121440519909909</v>
      </c>
      <c r="AR72" s="64">
        <f t="shared" si="239"/>
        <v>3.912591050988564</v>
      </c>
      <c r="AS72" s="64">
        <f t="shared" si="240"/>
        <v>-17.804926897656724</v>
      </c>
      <c r="AT72" s="64">
        <f t="shared" si="241"/>
        <v>50.040512134368143</v>
      </c>
      <c r="AU72" s="64">
        <f t="shared" si="242"/>
        <v>-3.7499406654958038</v>
      </c>
      <c r="AV72" s="64">
        <f t="shared" si="243"/>
        <v>5.6878893984974708</v>
      </c>
      <c r="AW72" s="64">
        <f t="shared" si="244"/>
        <v>-15.352071051935726</v>
      </c>
      <c r="AX72" s="64">
        <f t="shared" si="245"/>
        <v>38.659678532569977</v>
      </c>
      <c r="AY72" s="64">
        <f t="shared" si="246"/>
        <v>-10.087154874607746</v>
      </c>
      <c r="AZ72" s="64">
        <f t="shared" si="247"/>
        <v>3.326651190687429</v>
      </c>
      <c r="BA72" s="64">
        <f t="shared" si="248"/>
        <v>-20.123701039735902</v>
      </c>
      <c r="BB72" s="64">
        <f t="shared" si="249"/>
        <v>64.52592594222854</v>
      </c>
      <c r="BC72" s="64">
        <f t="shared" si="250"/>
        <v>-3.402830290590912</v>
      </c>
      <c r="BD72" s="64">
        <f t="shared" si="251"/>
        <v>19.727130395884586</v>
      </c>
      <c r="BE72" s="64">
        <f t="shared" si="252"/>
        <v>-20.829441434709501</v>
      </c>
      <c r="BF72" s="64">
        <f t="shared" si="253"/>
        <v>58.092053133241187</v>
      </c>
      <c r="BG72" s="64">
        <f t="shared" si="254"/>
        <v>-5.8300985368766902</v>
      </c>
      <c r="BH72" s="64">
        <f t="shared" si="255"/>
        <v>-1.5140705509314349</v>
      </c>
      <c r="BI72" s="64">
        <f t="shared" si="256"/>
        <v>-29.104797166773977</v>
      </c>
      <c r="BJ72" s="64">
        <f t="shared" si="257"/>
        <v>64.397835304567309</v>
      </c>
      <c r="BK72" s="64">
        <f t="shared" si="258"/>
        <v>-7.460624481901065</v>
      </c>
      <c r="BL72" s="64">
        <f t="shared" si="259"/>
        <v>-1.8292027470886878</v>
      </c>
      <c r="BM72" s="64">
        <f t="shared" si="260"/>
        <v>-28.598368484125871</v>
      </c>
      <c r="BN72" s="64">
        <f t="shared" si="261"/>
        <v>58.614812799142101</v>
      </c>
      <c r="BO72" s="64">
        <f t="shared" si="262"/>
        <v>-4.5709293730260274</v>
      </c>
      <c r="BP72" s="64">
        <f t="shared" si="263"/>
        <v>-1.7449721142470649</v>
      </c>
      <c r="BQ72" s="64">
        <f t="shared" si="264"/>
        <v>-22.711961585322154</v>
      </c>
      <c r="BR72" s="64">
        <f t="shared" si="265"/>
        <v>51.593286350148361</v>
      </c>
      <c r="BS72" s="64">
        <f t="shared" si="266"/>
        <v>-9.9145941171360974</v>
      </c>
      <c r="BT72" s="64">
        <f t="shared" si="267"/>
        <v>-1.2629863515991102</v>
      </c>
      <c r="BU72" s="64">
        <f t="shared" si="268"/>
        <v>-24.200536414276865</v>
      </c>
      <c r="BV72" s="64">
        <f t="shared" si="269"/>
        <v>52.612955906369066</v>
      </c>
      <c r="BW72" s="64">
        <f t="shared" si="270"/>
        <v>-5.9449497651744876</v>
      </c>
      <c r="BX72" s="64">
        <f t="shared" si="271"/>
        <v>3.1097907844004853</v>
      </c>
      <c r="BY72" s="64">
        <f t="shared" si="272"/>
        <v>-23.925703426714893</v>
      </c>
      <c r="BZ72" s="64">
        <f t="shared" si="273"/>
        <v>53.573843214312319</v>
      </c>
    </row>
    <row r="73" spans="1:78">
      <c r="A73" s="53" t="s">
        <v>7</v>
      </c>
      <c r="B73" s="138"/>
      <c r="C73" s="66">
        <f t="shared" si="198"/>
        <v>1.143700416734734</v>
      </c>
      <c r="D73" s="66">
        <f t="shared" si="199"/>
        <v>7.9762757077760931</v>
      </c>
      <c r="E73" s="66">
        <f t="shared" si="200"/>
        <v>5.7248177647611076</v>
      </c>
      <c r="F73" s="66">
        <f t="shared" si="201"/>
        <v>0.96676820553737142</v>
      </c>
      <c r="G73" s="66">
        <f t="shared" si="202"/>
        <v>-0.19907978120484096</v>
      </c>
      <c r="H73" s="66">
        <f t="shared" si="203"/>
        <v>6.8986872628005482</v>
      </c>
      <c r="I73" s="66">
        <f t="shared" si="204"/>
        <v>5.1003865488419224</v>
      </c>
      <c r="J73" s="66">
        <f t="shared" si="205"/>
        <v>-1.4356627135030819</v>
      </c>
      <c r="K73" s="66">
        <f t="shared" si="206"/>
        <v>3.5535797497661012</v>
      </c>
      <c r="L73" s="66">
        <f t="shared" si="207"/>
        <v>6.4016961330961752</v>
      </c>
      <c r="M73" s="66">
        <f t="shared" si="208"/>
        <v>1.8436118346785484</v>
      </c>
      <c r="N73" s="66">
        <f t="shared" si="209"/>
        <v>-2.6000799206296175</v>
      </c>
      <c r="O73" s="66">
        <f t="shared" si="210"/>
        <v>5.1593038498159824</v>
      </c>
      <c r="P73" s="66">
        <f t="shared" si="211"/>
        <v>1.5985629909660313</v>
      </c>
      <c r="Q73" s="66">
        <f t="shared" si="212"/>
        <v>2.687871196205105</v>
      </c>
      <c r="R73" s="66">
        <f t="shared" si="213"/>
        <v>1.3048244800000428</v>
      </c>
      <c r="S73" s="66">
        <f t="shared" si="214"/>
        <v>1.9776116432652491</v>
      </c>
      <c r="T73" s="66">
        <f t="shared" si="215"/>
        <v>8.6947830524427765</v>
      </c>
      <c r="U73" s="66">
        <f t="shared" si="216"/>
        <v>6.6145947018112574</v>
      </c>
      <c r="V73" s="66">
        <f t="shared" si="217"/>
        <v>-3.1094758048134392</v>
      </c>
      <c r="W73" s="66">
        <f t="shared" si="218"/>
        <v>3.8233808946428534</v>
      </c>
      <c r="X73" s="66">
        <f t="shared" si="219"/>
        <v>9.7286487776631194</v>
      </c>
      <c r="Y73" s="66">
        <f t="shared" si="220"/>
        <v>5.3691998590232259</v>
      </c>
      <c r="Z73" s="66">
        <f t="shared" si="221"/>
        <v>-2.6030765881744822</v>
      </c>
      <c r="AA73" s="66">
        <f t="shared" si="222"/>
        <v>1.3526331083224379</v>
      </c>
      <c r="AB73" s="66">
        <f t="shared" si="223"/>
        <v>3.8162573992138551</v>
      </c>
      <c r="AC73" s="66">
        <f t="shared" si="224"/>
        <v>7.9141884408653276</v>
      </c>
      <c r="AD73" s="66">
        <f t="shared" si="225"/>
        <v>0.47766145513451025</v>
      </c>
      <c r="AE73" s="66">
        <f t="shared" si="226"/>
        <v>1.5084187220815761</v>
      </c>
      <c r="AF73" s="66">
        <f t="shared" si="227"/>
        <v>5.8923766155105568</v>
      </c>
      <c r="AG73" s="66">
        <f t="shared" si="228"/>
        <v>10.4734325201476</v>
      </c>
      <c r="AH73" s="66">
        <f t="shared" si="229"/>
        <v>-1.9252463571384686</v>
      </c>
      <c r="AI73" s="66">
        <f t="shared" si="230"/>
        <v>-0.31337602105804641</v>
      </c>
      <c r="AJ73" s="66">
        <f t="shared" si="231"/>
        <v>1.9711439117183129</v>
      </c>
      <c r="AK73" s="66">
        <f t="shared" si="232"/>
        <v>6.0174350839280075</v>
      </c>
      <c r="AL73" s="66">
        <f t="shared" si="233"/>
        <v>2.2687012784274203</v>
      </c>
      <c r="AM73" s="66">
        <f t="shared" si="234"/>
        <v>-1.7988732097411579</v>
      </c>
      <c r="AN73" s="66">
        <f t="shared" si="235"/>
        <v>6.71023441208688</v>
      </c>
      <c r="AO73" s="66">
        <f t="shared" si="236"/>
        <v>3.2406962233429413</v>
      </c>
      <c r="AP73" s="66">
        <f t="shared" si="237"/>
        <v>4.6938585420914514</v>
      </c>
      <c r="AQ73" s="66">
        <f t="shared" si="238"/>
        <v>-0.71997735485311587</v>
      </c>
      <c r="AR73" s="66">
        <f t="shared" si="239"/>
        <v>4.565035077726928</v>
      </c>
      <c r="AS73" s="66">
        <f t="shared" si="240"/>
        <v>5.1408852275662715</v>
      </c>
      <c r="AT73" s="66">
        <f t="shared" si="241"/>
        <v>-0.57458190703463896</v>
      </c>
      <c r="AU73" s="66">
        <f t="shared" si="242"/>
        <v>1.9106684399429605</v>
      </c>
      <c r="AV73" s="66">
        <f t="shared" si="243"/>
        <v>7.8505979490201678</v>
      </c>
      <c r="AW73" s="66">
        <f t="shared" si="244"/>
        <v>4.031330852242121</v>
      </c>
      <c r="AX73" s="66">
        <f t="shared" si="245"/>
        <v>1.3970041893197274</v>
      </c>
      <c r="AY73" s="66">
        <f t="shared" si="246"/>
        <v>0.60316229833004298</v>
      </c>
      <c r="AZ73" s="66">
        <f t="shared" si="247"/>
        <v>7.3023174144446825</v>
      </c>
      <c r="BA73" s="66">
        <f t="shared" si="248"/>
        <v>4.2552802106084728</v>
      </c>
      <c r="BB73" s="66">
        <f t="shared" si="249"/>
        <v>0.85596141322835728</v>
      </c>
      <c r="BC73" s="66">
        <f t="shared" si="250"/>
        <v>2.6047212048647368</v>
      </c>
      <c r="BD73" s="66">
        <f t="shared" si="251"/>
        <v>2.0291953875136222</v>
      </c>
      <c r="BE73" s="66">
        <f t="shared" si="252"/>
        <v>6.1462107670029438</v>
      </c>
      <c r="BF73" s="66">
        <f t="shared" si="253"/>
        <v>0.18303503829365875</v>
      </c>
      <c r="BG73" s="66">
        <f t="shared" si="254"/>
        <v>1.5473335898812146</v>
      </c>
      <c r="BH73" s="66">
        <f t="shared" si="255"/>
        <v>0.49216143656369482</v>
      </c>
      <c r="BI73" s="66">
        <f t="shared" si="256"/>
        <v>5.8032520909003233</v>
      </c>
      <c r="BJ73" s="66">
        <f t="shared" si="257"/>
        <v>2.3130596916074979</v>
      </c>
      <c r="BK73" s="66">
        <f t="shared" si="258"/>
        <v>5.6556437041472885</v>
      </c>
      <c r="BL73" s="66">
        <f t="shared" si="259"/>
        <v>-0.88890965529719934</v>
      </c>
      <c r="BM73" s="66">
        <f t="shared" si="260"/>
        <v>9.6452144856374602</v>
      </c>
      <c r="BN73" s="66">
        <f t="shared" si="261"/>
        <v>-5.5696833295573347</v>
      </c>
      <c r="BO73" s="66">
        <f t="shared" si="262"/>
        <v>5.1019952794705379</v>
      </c>
      <c r="BP73" s="66">
        <f t="shared" si="263"/>
        <v>1.0439083151850281</v>
      </c>
      <c r="BQ73" s="66">
        <f t="shared" si="264"/>
        <v>8.6326503789883819</v>
      </c>
      <c r="BR73" s="66">
        <f t="shared" si="265"/>
        <v>-4.4074083368776895</v>
      </c>
      <c r="BS73" s="66">
        <f t="shared" si="266"/>
        <v>4.2217147429091</v>
      </c>
      <c r="BT73" s="66">
        <f t="shared" si="267"/>
        <v>1.0123809574865124</v>
      </c>
      <c r="BU73" s="66">
        <f t="shared" si="268"/>
        <v>8.0099648277187221</v>
      </c>
      <c r="BV73" s="66">
        <f t="shared" si="269"/>
        <v>-3.0090505954013516</v>
      </c>
      <c r="BW73" s="66">
        <f t="shared" si="270"/>
        <v>3.4841199110513519</v>
      </c>
      <c r="BX73" s="66">
        <f t="shared" si="271"/>
        <v>0.92627148133756654</v>
      </c>
      <c r="BY73" s="66">
        <f t="shared" si="272"/>
        <v>5.2267785289548669</v>
      </c>
      <c r="BZ73" s="66">
        <f t="shared" si="273"/>
        <v>-1.0569234342151659</v>
      </c>
    </row>
    <row r="74" spans="1:78">
      <c r="A74" s="60" t="s">
        <v>8</v>
      </c>
      <c r="B74" s="136"/>
      <c r="C74" s="63">
        <f t="shared" si="198"/>
        <v>-2.763547797610213</v>
      </c>
      <c r="D74" s="63">
        <f t="shared" si="199"/>
        <v>9.2961591659972438</v>
      </c>
      <c r="E74" s="63">
        <f t="shared" si="200"/>
        <v>17.003216287012179</v>
      </c>
      <c r="F74" s="63">
        <f t="shared" si="201"/>
        <v>-11.472078747586277</v>
      </c>
      <c r="G74" s="63">
        <f t="shared" si="202"/>
        <v>-1.4117033129472012</v>
      </c>
      <c r="H74" s="63">
        <f t="shared" si="203"/>
        <v>7.7769418343444681</v>
      </c>
      <c r="I74" s="63">
        <f t="shared" si="204"/>
        <v>19.527892746103717</v>
      </c>
      <c r="J74" s="63">
        <f t="shared" si="205"/>
        <v>-15.016819159553002</v>
      </c>
      <c r="K74" s="63">
        <f t="shared" si="206"/>
        <v>1.6694173001422108</v>
      </c>
      <c r="L74" s="63">
        <f t="shared" si="207"/>
        <v>4.4458976032002679</v>
      </c>
      <c r="M74" s="63">
        <f t="shared" si="208"/>
        <v>12.089625033154544</v>
      </c>
      <c r="N74" s="63">
        <f t="shared" si="209"/>
        <v>-13.293721070125365</v>
      </c>
      <c r="O74" s="63">
        <f t="shared" si="210"/>
        <v>7.3008344147203781</v>
      </c>
      <c r="P74" s="63">
        <f t="shared" si="211"/>
        <v>-2.0807315044259562</v>
      </c>
      <c r="Q74" s="63">
        <f t="shared" si="212"/>
        <v>5.0926974036657686</v>
      </c>
      <c r="R74" s="63">
        <f t="shared" si="213"/>
        <v>-6.7881752707641754</v>
      </c>
      <c r="S74" s="63">
        <f t="shared" si="214"/>
        <v>-0.12851947389048424</v>
      </c>
      <c r="T74" s="63">
        <f t="shared" si="215"/>
        <v>10.751118006753666</v>
      </c>
      <c r="U74" s="63">
        <f t="shared" si="216"/>
        <v>20.889987639060578</v>
      </c>
      <c r="V74" s="63">
        <f t="shared" si="217"/>
        <v>-5.8506812032259283</v>
      </c>
      <c r="W74" s="63">
        <f t="shared" si="218"/>
        <v>1.2016703761971366</v>
      </c>
      <c r="X74" s="63">
        <f t="shared" si="219"/>
        <v>11.748292326483545</v>
      </c>
      <c r="Y74" s="63">
        <f t="shared" si="220"/>
        <v>14.340662863004045</v>
      </c>
      <c r="Z74" s="63">
        <f t="shared" si="221"/>
        <v>-3.9927756810479971</v>
      </c>
      <c r="AA74" s="63">
        <f t="shared" si="222"/>
        <v>-1.4952254732048915</v>
      </c>
      <c r="AB74" s="63">
        <f t="shared" si="223"/>
        <v>4.8338283305682586</v>
      </c>
      <c r="AC74" s="63">
        <f t="shared" si="224"/>
        <v>16.868399796571634</v>
      </c>
      <c r="AD74" s="63">
        <f t="shared" si="225"/>
        <v>-10.645269572841551</v>
      </c>
      <c r="AE74" s="63">
        <f t="shared" si="226"/>
        <v>1.3541427587789641</v>
      </c>
      <c r="AF74" s="63">
        <f t="shared" si="227"/>
        <v>6.3179347826086945</v>
      </c>
      <c r="AG74" s="63">
        <f t="shared" si="228"/>
        <v>19.075612353567642</v>
      </c>
      <c r="AH74" s="63">
        <f t="shared" si="229"/>
        <v>-9.5167032858666794</v>
      </c>
      <c r="AI74" s="63">
        <f t="shared" si="230"/>
        <v>-2.3758233821862862</v>
      </c>
      <c r="AJ74" s="63">
        <f t="shared" si="231"/>
        <v>6.8264435402609456</v>
      </c>
      <c r="AK74" s="63">
        <f t="shared" si="232"/>
        <v>14.818812460449193</v>
      </c>
      <c r="AL74" s="63">
        <f t="shared" si="233"/>
        <v>-8.4716426473033746</v>
      </c>
      <c r="AM74" s="63">
        <f t="shared" si="234"/>
        <v>-4.0734216059555575</v>
      </c>
      <c r="AN74" s="63">
        <f t="shared" si="235"/>
        <v>13.800784350896295</v>
      </c>
      <c r="AO74" s="63">
        <f t="shared" si="236"/>
        <v>10.550448208726808</v>
      </c>
      <c r="AP74" s="63">
        <f t="shared" si="237"/>
        <v>-8.2464698229668709</v>
      </c>
      <c r="AQ74" s="63">
        <f t="shared" si="238"/>
        <v>-2.2295724611049867</v>
      </c>
      <c r="AR74" s="63">
        <f t="shared" si="239"/>
        <v>8.7374180344985977</v>
      </c>
      <c r="AS74" s="63">
        <f t="shared" si="240"/>
        <v>14.061071634338399</v>
      </c>
      <c r="AT74" s="63">
        <f t="shared" si="241"/>
        <v>-8.7383208545137485</v>
      </c>
      <c r="AU74" s="63">
        <f t="shared" si="242"/>
        <v>-2.1342621325947548</v>
      </c>
      <c r="AV74" s="63">
        <f t="shared" si="243"/>
        <v>9.5599579740461547</v>
      </c>
      <c r="AW74" s="63">
        <f t="shared" si="244"/>
        <v>12.961494267769048</v>
      </c>
      <c r="AX74" s="63">
        <f t="shared" si="245"/>
        <v>-5.5462449740575481</v>
      </c>
      <c r="AY74" s="63">
        <f t="shared" si="246"/>
        <v>-2.0722713145818932</v>
      </c>
      <c r="AZ74" s="63">
        <f t="shared" si="247"/>
        <v>7.839703921841747</v>
      </c>
      <c r="BA74" s="63">
        <f t="shared" si="248"/>
        <v>13.04469497081632</v>
      </c>
      <c r="BB74" s="63">
        <f t="shared" si="249"/>
        <v>-2.722887593686337</v>
      </c>
      <c r="BC74" s="63">
        <f t="shared" si="250"/>
        <v>-0.47971881242827019</v>
      </c>
      <c r="BD74" s="63">
        <f t="shared" si="251"/>
        <v>5.2869615139342097</v>
      </c>
      <c r="BE74" s="63">
        <f t="shared" si="252"/>
        <v>12.114890216332455</v>
      </c>
      <c r="BF74" s="63">
        <f t="shared" si="253"/>
        <v>-2.132457212677549</v>
      </c>
      <c r="BG74" s="63">
        <f t="shared" si="254"/>
        <v>-1.0209152780529771</v>
      </c>
      <c r="BH74" s="63">
        <f t="shared" si="255"/>
        <v>0.85686275021309855</v>
      </c>
      <c r="BI74" s="63">
        <f t="shared" si="256"/>
        <v>15.113389204701102</v>
      </c>
      <c r="BJ74" s="63">
        <f t="shared" si="257"/>
        <v>5.3551564677575252</v>
      </c>
      <c r="BK74" s="63">
        <f t="shared" si="258"/>
        <v>7.6710951108732921</v>
      </c>
      <c r="BL74" s="63">
        <f t="shared" si="259"/>
        <v>-3.6316837484315774</v>
      </c>
      <c r="BM74" s="63">
        <f t="shared" si="260"/>
        <v>21.606669518032465</v>
      </c>
      <c r="BN74" s="63">
        <f t="shared" si="261"/>
        <v>-11.874595954831833</v>
      </c>
      <c r="BO74" s="63">
        <f t="shared" si="262"/>
        <v>6.8919281721707124</v>
      </c>
      <c r="BP74" s="63">
        <f t="shared" si="263"/>
        <v>-0.43679077547244721</v>
      </c>
      <c r="BQ74" s="63">
        <f t="shared" si="264"/>
        <v>21.456550852000998</v>
      </c>
      <c r="BR74" s="63">
        <f t="shared" si="265"/>
        <v>-10.307036755822347</v>
      </c>
      <c r="BS74" s="63">
        <f t="shared" si="266"/>
        <v>6.2934739154511945</v>
      </c>
      <c r="BT74" s="63">
        <f t="shared" si="267"/>
        <v>-0.46335631548302919</v>
      </c>
      <c r="BU74" s="63">
        <f t="shared" si="268"/>
        <v>20.365672467286196</v>
      </c>
      <c r="BV74" s="63">
        <f t="shared" si="269"/>
        <v>-10.37960356837457</v>
      </c>
      <c r="BW74" s="63">
        <f t="shared" si="270"/>
        <v>4.4730272389609702</v>
      </c>
      <c r="BX74" s="63">
        <f t="shared" si="271"/>
        <v>1.1570097175080098</v>
      </c>
      <c r="BY74" s="63">
        <f t="shared" si="272"/>
        <v>16.360403851644211</v>
      </c>
      <c r="BZ74" s="63">
        <f t="shared" si="273"/>
        <v>-9.6236031172639205</v>
      </c>
    </row>
    <row r="75" spans="1:78">
      <c r="A75" s="60" t="s">
        <v>9</v>
      </c>
      <c r="B75" s="136"/>
      <c r="C75" s="63">
        <f t="shared" si="198"/>
        <v>4.169534064688512</v>
      </c>
      <c r="D75" s="63">
        <f t="shared" si="199"/>
        <v>15.522286558116031</v>
      </c>
      <c r="E75" s="63">
        <f t="shared" si="200"/>
        <v>4.7856603430847411</v>
      </c>
      <c r="F75" s="63">
        <f t="shared" si="201"/>
        <v>0.19954916325699415</v>
      </c>
      <c r="G75" s="63">
        <f t="shared" si="202"/>
        <v>-3.3432176656151413</v>
      </c>
      <c r="H75" s="63">
        <f t="shared" si="203"/>
        <v>12.858271160109929</v>
      </c>
      <c r="I75" s="63">
        <f t="shared" si="204"/>
        <v>2.7822440717177521</v>
      </c>
      <c r="J75" s="63">
        <f t="shared" si="205"/>
        <v>-4.3345343028329246</v>
      </c>
      <c r="K75" s="63">
        <f t="shared" si="206"/>
        <v>4.9602335924798071</v>
      </c>
      <c r="L75" s="63">
        <f t="shared" si="207"/>
        <v>11.914409337563013</v>
      </c>
      <c r="M75" s="63">
        <f t="shared" si="208"/>
        <v>-1.8839654156022629</v>
      </c>
      <c r="N75" s="63">
        <f t="shared" si="209"/>
        <v>-5.541685152570361</v>
      </c>
      <c r="O75" s="63">
        <f t="shared" si="210"/>
        <v>7.5363688881886546</v>
      </c>
      <c r="P75" s="63">
        <f t="shared" si="211"/>
        <v>8.4476948622777819</v>
      </c>
      <c r="Q75" s="63">
        <f t="shared" si="212"/>
        <v>3.5204845591794931</v>
      </c>
      <c r="R75" s="63">
        <f t="shared" si="213"/>
        <v>-6.9516375942820492</v>
      </c>
      <c r="S75" s="63">
        <f t="shared" si="214"/>
        <v>7.3861021629084211</v>
      </c>
      <c r="T75" s="63">
        <f t="shared" si="215"/>
        <v>9.5564602528390807</v>
      </c>
      <c r="U75" s="63">
        <f t="shared" si="216"/>
        <v>4.902210052806578</v>
      </c>
      <c r="V75" s="63">
        <f t="shared" si="217"/>
        <v>-5.3235528967071133</v>
      </c>
      <c r="W75" s="63">
        <f t="shared" si="218"/>
        <v>9.1083301878575043</v>
      </c>
      <c r="X75" s="63">
        <f t="shared" si="219"/>
        <v>10.614366561995482</v>
      </c>
      <c r="Y75" s="63">
        <f t="shared" si="220"/>
        <v>5.6134723336006429</v>
      </c>
      <c r="Z75" s="63">
        <f t="shared" si="221"/>
        <v>-8.6255873166673247</v>
      </c>
      <c r="AA75" s="63">
        <f t="shared" si="222"/>
        <v>5.5169026765981819</v>
      </c>
      <c r="AB75" s="63">
        <f t="shared" si="223"/>
        <v>4.3123109145915617</v>
      </c>
      <c r="AC75" s="63">
        <f t="shared" si="224"/>
        <v>9.4824829514609377</v>
      </c>
      <c r="AD75" s="63">
        <f t="shared" si="225"/>
        <v>-8.8514806654978948E-2</v>
      </c>
      <c r="AE75" s="63">
        <f t="shared" si="226"/>
        <v>2.9731536299893468</v>
      </c>
      <c r="AF75" s="63">
        <f t="shared" si="227"/>
        <v>5.5573586980280982</v>
      </c>
      <c r="AG75" s="63">
        <f t="shared" si="228"/>
        <v>10.680781370598831</v>
      </c>
      <c r="AH75" s="63">
        <f t="shared" si="229"/>
        <v>-5.0801700191237691</v>
      </c>
      <c r="AI75" s="63">
        <f t="shared" si="230"/>
        <v>1.8267584051918417</v>
      </c>
      <c r="AJ75" s="63">
        <f t="shared" si="231"/>
        <v>5.0762739370334362</v>
      </c>
      <c r="AK75" s="63">
        <f t="shared" si="232"/>
        <v>9.3200491977287996</v>
      </c>
      <c r="AL75" s="63">
        <f t="shared" si="233"/>
        <v>-2.7643192782519992</v>
      </c>
      <c r="AM75" s="63">
        <f t="shared" si="234"/>
        <v>2.2472383177816058</v>
      </c>
      <c r="AN75" s="63">
        <f t="shared" si="235"/>
        <v>2.5936658757161064</v>
      </c>
      <c r="AO75" s="63">
        <f t="shared" si="236"/>
        <v>2.2677102147300698</v>
      </c>
      <c r="AP75" s="63">
        <f t="shared" si="237"/>
        <v>5.3076486570566646</v>
      </c>
      <c r="AQ75" s="63">
        <f t="shared" si="238"/>
        <v>-1.3870665417057277</v>
      </c>
      <c r="AR75" s="63">
        <f t="shared" si="239"/>
        <v>5.7260977000570383</v>
      </c>
      <c r="AS75" s="63">
        <f t="shared" si="240"/>
        <v>9.3262618544653684</v>
      </c>
      <c r="AT75" s="63">
        <f t="shared" si="241"/>
        <v>-5.6989303721349982</v>
      </c>
      <c r="AU75" s="63">
        <f t="shared" si="242"/>
        <v>5.6545982879133119</v>
      </c>
      <c r="AV75" s="63">
        <f t="shared" si="243"/>
        <v>6.0490431708747172</v>
      </c>
      <c r="AW75" s="63">
        <f t="shared" si="244"/>
        <v>4.7499630065186542</v>
      </c>
      <c r="AX75" s="63">
        <f t="shared" si="245"/>
        <v>-9.2663808475132363</v>
      </c>
      <c r="AY75" s="63">
        <f t="shared" si="246"/>
        <v>7.1235640466092844</v>
      </c>
      <c r="AZ75" s="63">
        <f t="shared" si="247"/>
        <v>6.4453763101959991</v>
      </c>
      <c r="BA75" s="63">
        <f t="shared" si="248"/>
        <v>2.8742687946847685</v>
      </c>
      <c r="BB75" s="63">
        <f t="shared" si="249"/>
        <v>2.9307563300341144</v>
      </c>
      <c r="BC75" s="63">
        <f t="shared" si="250"/>
        <v>9.0267693937168119</v>
      </c>
      <c r="BD75" s="63">
        <f t="shared" si="251"/>
        <v>0.12848435467949287</v>
      </c>
      <c r="BE75" s="63">
        <f t="shared" si="252"/>
        <v>10.371970017057103</v>
      </c>
      <c r="BF75" s="63">
        <f t="shared" si="253"/>
        <v>-9.0085359802219926</v>
      </c>
      <c r="BG75" s="63">
        <f t="shared" si="254"/>
        <v>5.365792444786825</v>
      </c>
      <c r="BH75" s="63">
        <f t="shared" si="255"/>
        <v>-0.4871239255985359</v>
      </c>
      <c r="BI75" s="63">
        <f t="shared" si="256"/>
        <v>5.8480746647624082</v>
      </c>
      <c r="BJ75" s="63">
        <f t="shared" si="257"/>
        <v>-3.9544476483771178</v>
      </c>
      <c r="BK75" s="63">
        <f t="shared" si="258"/>
        <v>9.6621701892575285</v>
      </c>
      <c r="BL75" s="63">
        <f t="shared" si="259"/>
        <v>0.12636336657571684</v>
      </c>
      <c r="BM75" s="63">
        <f t="shared" si="260"/>
        <v>9.4484315029630608</v>
      </c>
      <c r="BN75" s="63">
        <f t="shared" si="261"/>
        <v>-6.398386815284586</v>
      </c>
      <c r="BO75" s="63">
        <f t="shared" si="262"/>
        <v>8.5209175213688297</v>
      </c>
      <c r="BP75" s="63">
        <f t="shared" si="263"/>
        <v>0.36276617465721006</v>
      </c>
      <c r="BQ75" s="63">
        <f t="shared" si="264"/>
        <v>4.5116455294736975</v>
      </c>
      <c r="BR75" s="63">
        <f t="shared" si="265"/>
        <v>-6.393095403021273</v>
      </c>
      <c r="BS75" s="63">
        <f t="shared" si="266"/>
        <v>5.4287931930021616</v>
      </c>
      <c r="BT75" s="63">
        <f t="shared" si="267"/>
        <v>-0.50820492532850459</v>
      </c>
      <c r="BU75" s="63">
        <f t="shared" si="268"/>
        <v>2.9112492402975501</v>
      </c>
      <c r="BV75" s="63">
        <f t="shared" si="269"/>
        <v>-3.9380864838427572</v>
      </c>
      <c r="BW75" s="63">
        <f t="shared" si="270"/>
        <v>3.5249625891933354</v>
      </c>
      <c r="BX75" s="63">
        <f t="shared" si="271"/>
        <v>0.58413124456946453</v>
      </c>
      <c r="BY75" s="63">
        <f t="shared" si="272"/>
        <v>3.8179952104002775</v>
      </c>
      <c r="BZ75" s="63">
        <f t="shared" si="273"/>
        <v>-1.7704197917453268</v>
      </c>
    </row>
    <row r="76" spans="1:78">
      <c r="A76" s="60" t="s">
        <v>10</v>
      </c>
      <c r="B76" s="136"/>
      <c r="C76" s="63">
        <f t="shared" si="198"/>
        <v>1.3323367961481454</v>
      </c>
      <c r="D76" s="63">
        <f t="shared" si="199"/>
        <v>3.4180346300877034</v>
      </c>
      <c r="E76" s="63">
        <f t="shared" si="200"/>
        <v>-0.5435964340073971</v>
      </c>
      <c r="F76" s="63">
        <f t="shared" si="201"/>
        <v>11.566295987397591</v>
      </c>
      <c r="G76" s="63">
        <f t="shared" si="202"/>
        <v>1.2579964602510159</v>
      </c>
      <c r="H76" s="63">
        <f t="shared" si="203"/>
        <v>3.2530820370489972</v>
      </c>
      <c r="I76" s="63">
        <f t="shared" si="204"/>
        <v>-2.1316496843158084</v>
      </c>
      <c r="J76" s="63">
        <f t="shared" si="205"/>
        <v>12.28117868660418</v>
      </c>
      <c r="K76" s="63">
        <f t="shared" si="206"/>
        <v>3.5470721024297007</v>
      </c>
      <c r="L76" s="63">
        <f t="shared" si="207"/>
        <v>4.3169599151156355</v>
      </c>
      <c r="M76" s="63">
        <f t="shared" si="208"/>
        <v>-1.5099879410685377</v>
      </c>
      <c r="N76" s="63">
        <f t="shared" si="209"/>
        <v>4.8320327036061252</v>
      </c>
      <c r="O76" s="63">
        <f t="shared" si="210"/>
        <v>2.6132891345131948</v>
      </c>
      <c r="P76" s="63">
        <f t="shared" si="211"/>
        <v>-1.6499279085553349</v>
      </c>
      <c r="Q76" s="63">
        <f t="shared" si="212"/>
        <v>1.4660171186466364</v>
      </c>
      <c r="R76" s="63">
        <f t="shared" si="213"/>
        <v>12.301387787112656</v>
      </c>
      <c r="S76" s="63">
        <f t="shared" si="214"/>
        <v>-0.46405161681829155</v>
      </c>
      <c r="T76" s="63">
        <f t="shared" si="215"/>
        <v>7.462579514329394</v>
      </c>
      <c r="U76" s="63">
        <f t="shared" si="216"/>
        <v>1.8855331219756368</v>
      </c>
      <c r="V76" s="63">
        <f t="shared" si="217"/>
        <v>-2.7504420798949396</v>
      </c>
      <c r="W76" s="63">
        <f t="shared" si="218"/>
        <v>1.8555985895138583</v>
      </c>
      <c r="X76" s="63">
        <f t="shared" si="219"/>
        <v>8.9711366953137617</v>
      </c>
      <c r="Y76" s="63">
        <f t="shared" si="220"/>
        <v>1.1792716044790124</v>
      </c>
      <c r="Z76" s="63">
        <f t="shared" si="221"/>
        <v>1.1104780529952951E-2</v>
      </c>
      <c r="AA76" s="63">
        <f t="shared" si="222"/>
        <v>1.307659146429077</v>
      </c>
      <c r="AB76" s="63">
        <f t="shared" si="223"/>
        <v>3.3262411347517831</v>
      </c>
      <c r="AC76" s="63">
        <f t="shared" si="224"/>
        <v>2.5018875694968701</v>
      </c>
      <c r="AD76" s="63">
        <f t="shared" si="225"/>
        <v>5.7178791007820173</v>
      </c>
      <c r="AE76" s="63">
        <f t="shared" si="226"/>
        <v>0.19754616976447917</v>
      </c>
      <c r="AF76" s="63">
        <f t="shared" si="227"/>
        <v>6.7551945008592504</v>
      </c>
      <c r="AG76" s="63">
        <f t="shared" si="228"/>
        <v>7.4223666110574351</v>
      </c>
      <c r="AH76" s="63">
        <f t="shared" si="229"/>
        <v>3.9549796724371782</v>
      </c>
      <c r="AI76" s="63">
        <f t="shared" si="230"/>
        <v>-1.1064459056220202</v>
      </c>
      <c r="AJ76" s="63">
        <f t="shared" si="231"/>
        <v>-3.0387182910547188</v>
      </c>
      <c r="AK76" s="63">
        <f t="shared" si="232"/>
        <v>-1.0660387750605895</v>
      </c>
      <c r="AL76" s="63">
        <f t="shared" si="233"/>
        <v>15.616644555100601</v>
      </c>
      <c r="AM76" s="63">
        <f t="shared" si="234"/>
        <v>-5.0230171380618316</v>
      </c>
      <c r="AN76" s="63">
        <f t="shared" si="235"/>
        <v>6.2915597126905185</v>
      </c>
      <c r="AO76" s="63">
        <f t="shared" si="236"/>
        <v>-0.58068846577378508</v>
      </c>
      <c r="AP76" s="63">
        <f t="shared" si="237"/>
        <v>16.089369983033215</v>
      </c>
      <c r="AQ76" s="63">
        <f t="shared" si="238"/>
        <v>-1.3509125154250807</v>
      </c>
      <c r="AR76" s="63">
        <f t="shared" si="239"/>
        <v>1.2160115873329289</v>
      </c>
      <c r="AS76" s="63">
        <f t="shared" si="240"/>
        <v>-3.1005331616114922</v>
      </c>
      <c r="AT76" s="63">
        <f t="shared" si="241"/>
        <v>10.995585231170093</v>
      </c>
      <c r="AU76" s="63">
        <f t="shared" si="242"/>
        <v>-1.5840643130098725E-2</v>
      </c>
      <c r="AV76" s="63">
        <f t="shared" si="243"/>
        <v>9.333597385879786</v>
      </c>
      <c r="AW76" s="63">
        <f t="shared" si="244"/>
        <v>-1.3983480654977607</v>
      </c>
      <c r="AX76" s="63">
        <f t="shared" si="245"/>
        <v>15.755611695267985</v>
      </c>
      <c r="AY76" s="63">
        <f t="shared" si="246"/>
        <v>-4.8433018622791364</v>
      </c>
      <c r="AZ76" s="63">
        <f t="shared" si="247"/>
        <v>8.6918130018993018</v>
      </c>
      <c r="BA76" s="63">
        <f t="shared" si="248"/>
        <v>3.2971075583623168</v>
      </c>
      <c r="BB76" s="63">
        <f t="shared" si="249"/>
        <v>1.8071357329186397</v>
      </c>
      <c r="BC76" s="63">
        <f t="shared" si="250"/>
        <v>-3.0621765434798354</v>
      </c>
      <c r="BD76" s="63">
        <f t="shared" si="251"/>
        <v>0.58365729496424135</v>
      </c>
      <c r="BE76" s="63">
        <f t="shared" si="252"/>
        <v>3.1434184675835017</v>
      </c>
      <c r="BF76" s="63">
        <f t="shared" si="253"/>
        <v>7.4114557250003683</v>
      </c>
      <c r="BG76" s="63">
        <f t="shared" si="254"/>
        <v>-2.786082921615689</v>
      </c>
      <c r="BH76" s="63">
        <f t="shared" si="255"/>
        <v>0.63733773582025632</v>
      </c>
      <c r="BI76" s="63">
        <f t="shared" si="256"/>
        <v>3.3664827464982423</v>
      </c>
      <c r="BJ76" s="63">
        <f t="shared" si="257"/>
        <v>4.8595536440715215</v>
      </c>
      <c r="BK76" s="63">
        <f t="shared" si="258"/>
        <v>-1.7721319794757056</v>
      </c>
      <c r="BL76" s="63">
        <f t="shared" si="259"/>
        <v>-0.11408497036150403</v>
      </c>
      <c r="BM76" s="63">
        <f t="shared" si="260"/>
        <v>5.6653474339843051</v>
      </c>
      <c r="BN76" s="63">
        <f t="shared" si="261"/>
        <v>1.3201844918062093</v>
      </c>
      <c r="BO76" s="63">
        <f t="shared" si="262"/>
        <v>-1.4200374000422078</v>
      </c>
      <c r="BP76" s="63">
        <f t="shared" si="263"/>
        <v>1.478751572786634</v>
      </c>
      <c r="BQ76" s="63">
        <f t="shared" si="264"/>
        <v>4.9061169171387222</v>
      </c>
      <c r="BR76" s="63">
        <f t="shared" si="265"/>
        <v>2.9061221659848844</v>
      </c>
      <c r="BS76" s="63">
        <f t="shared" si="266"/>
        <v>-0.54012839559408443</v>
      </c>
      <c r="BT76" s="63">
        <f t="shared" si="267"/>
        <v>2.4940189834473561</v>
      </c>
      <c r="BU76" s="63">
        <f t="shared" si="268"/>
        <v>4.8732718005659654</v>
      </c>
      <c r="BV76" s="63">
        <f t="shared" si="269"/>
        <v>4.9399768289237356</v>
      </c>
      <c r="BW76" s="63">
        <f t="shared" si="270"/>
        <v>0.96789045922249151</v>
      </c>
      <c r="BX76" s="63">
        <f t="shared" si="271"/>
        <v>0.6483271375464561</v>
      </c>
      <c r="BY76" s="63">
        <f t="shared" si="272"/>
        <v>-1.3070157294960001</v>
      </c>
      <c r="BZ76" s="63">
        <f t="shared" si="273"/>
        <v>8.0170215115809427</v>
      </c>
    </row>
    <row r="77" spans="1:78">
      <c r="A77" s="60" t="s">
        <v>11</v>
      </c>
      <c r="B77" s="136"/>
      <c r="C77" s="63">
        <f t="shared" si="198"/>
        <v>4.6623953354351082</v>
      </c>
      <c r="D77" s="63">
        <f t="shared" si="199"/>
        <v>5.6756480134324923</v>
      </c>
      <c r="E77" s="63">
        <f t="shared" si="200"/>
        <v>-0.67674676062656258</v>
      </c>
      <c r="F77" s="63">
        <f t="shared" si="201"/>
        <v>3.7852296882113099</v>
      </c>
      <c r="G77" s="63">
        <f t="shared" si="202"/>
        <v>5.2381150488235493</v>
      </c>
      <c r="H77" s="63">
        <f t="shared" si="203"/>
        <v>5.0492283955846551</v>
      </c>
      <c r="I77" s="63">
        <f t="shared" si="204"/>
        <v>-0.57673264399231772</v>
      </c>
      <c r="J77" s="63">
        <f t="shared" si="205"/>
        <v>-3.4218585226942391E-2</v>
      </c>
      <c r="K77" s="63">
        <f t="shared" si="206"/>
        <v>5.0262262331518341</v>
      </c>
      <c r="L77" s="63">
        <f t="shared" si="207"/>
        <v>4.8871770273859232</v>
      </c>
      <c r="M77" s="63">
        <f t="shared" si="208"/>
        <v>-0.74622032145178752</v>
      </c>
      <c r="N77" s="63">
        <f t="shared" si="209"/>
        <v>7.2945025494625417</v>
      </c>
      <c r="O77" s="63">
        <f t="shared" si="210"/>
        <v>2.0735798282154345</v>
      </c>
      <c r="P77" s="63">
        <f t="shared" si="211"/>
        <v>4.8646598891276565</v>
      </c>
      <c r="Q77" s="63">
        <f t="shared" si="212"/>
        <v>-2.1679610145850976</v>
      </c>
      <c r="R77" s="63">
        <f t="shared" si="213"/>
        <v>6.2872847584590081</v>
      </c>
      <c r="S77" s="63">
        <f t="shared" si="214"/>
        <v>3.3031891150164556</v>
      </c>
      <c r="T77" s="63">
        <f t="shared" si="215"/>
        <v>8.8661278706889597</v>
      </c>
      <c r="U77" s="63">
        <f t="shared" si="216"/>
        <v>-2.0904079382579921</v>
      </c>
      <c r="V77" s="63">
        <f t="shared" si="217"/>
        <v>9.7033772340361288</v>
      </c>
      <c r="W77" s="63">
        <f t="shared" si="218"/>
        <v>5.0328807951546981</v>
      </c>
      <c r="X77" s="63">
        <f t="shared" si="219"/>
        <v>6.2102826973792249</v>
      </c>
      <c r="Y77" s="63">
        <f t="shared" si="220"/>
        <v>-1.9383493146655848</v>
      </c>
      <c r="Z77" s="63">
        <f t="shared" si="221"/>
        <v>6.9842085923309636</v>
      </c>
      <c r="AA77" s="63">
        <f t="shared" si="222"/>
        <v>-1.6213738887252023</v>
      </c>
      <c r="AB77" s="63">
        <f t="shared" si="223"/>
        <v>1.3096347283755718</v>
      </c>
      <c r="AC77" s="63">
        <f t="shared" si="224"/>
        <v>3.1437835200074378E-2</v>
      </c>
      <c r="AD77" s="63">
        <f t="shared" si="225"/>
        <v>18.91988563040924</v>
      </c>
      <c r="AE77" s="63">
        <f t="shared" si="226"/>
        <v>3.3983835994480649</v>
      </c>
      <c r="AF77" s="63">
        <f t="shared" si="227"/>
        <v>3.2352156174934379</v>
      </c>
      <c r="AG77" s="63">
        <f t="shared" si="228"/>
        <v>1.3277686469317114</v>
      </c>
      <c r="AH77" s="63">
        <f t="shared" si="229"/>
        <v>8.6816385606639344</v>
      </c>
      <c r="AI77" s="63">
        <f t="shared" si="230"/>
        <v>2.3328749203367622</v>
      </c>
      <c r="AJ77" s="63">
        <f t="shared" si="231"/>
        <v>0.40972188078730215</v>
      </c>
      <c r="AK77" s="63">
        <f t="shared" si="232"/>
        <v>0.68389181778120955</v>
      </c>
      <c r="AL77" s="63">
        <f t="shared" si="233"/>
        <v>3.4035335310584904</v>
      </c>
      <c r="AM77" s="63">
        <f t="shared" si="234"/>
        <v>7.4797716866336339</v>
      </c>
      <c r="AN77" s="63">
        <f t="shared" si="235"/>
        <v>2.8872807913396152</v>
      </c>
      <c r="AO77" s="63">
        <f t="shared" si="236"/>
        <v>0.49488804753194621</v>
      </c>
      <c r="AP77" s="63">
        <f t="shared" si="237"/>
        <v>-0.57814624197302966</v>
      </c>
      <c r="AQ77" s="63">
        <f t="shared" si="238"/>
        <v>8.7891286196672098</v>
      </c>
      <c r="AR77" s="63">
        <f t="shared" si="239"/>
        <v>4.2876916354542152</v>
      </c>
      <c r="AS77" s="63">
        <f t="shared" si="240"/>
        <v>2.3048797793395344</v>
      </c>
      <c r="AT77" s="63">
        <f t="shared" si="241"/>
        <v>-6.5846519339303429</v>
      </c>
      <c r="AU77" s="63">
        <f t="shared" si="242"/>
        <v>12.342457532030371</v>
      </c>
      <c r="AV77" s="63">
        <f t="shared" si="243"/>
        <v>4.8777088704619995</v>
      </c>
      <c r="AW77" s="63">
        <f t="shared" si="244"/>
        <v>4.6508537638689951E-2</v>
      </c>
      <c r="AX77" s="63">
        <f t="shared" si="245"/>
        <v>-5.4816903031270803</v>
      </c>
      <c r="AY77" s="63">
        <f t="shared" si="246"/>
        <v>17.628193873848524</v>
      </c>
      <c r="AZ77" s="63">
        <f t="shared" si="247"/>
        <v>3.2849409938506429</v>
      </c>
      <c r="BA77" s="63">
        <f t="shared" si="248"/>
        <v>-12.716174386532478</v>
      </c>
      <c r="BB77" s="63">
        <f t="shared" si="249"/>
        <v>-0.50005545583538458</v>
      </c>
      <c r="BC77" s="63">
        <f t="shared" si="250"/>
        <v>20.412388033746883</v>
      </c>
      <c r="BD77" s="63">
        <f t="shared" si="251"/>
        <v>2.1239410190133765</v>
      </c>
      <c r="BE77" s="63">
        <f t="shared" si="252"/>
        <v>-12.934373367440685</v>
      </c>
      <c r="BF77" s="63">
        <f t="shared" si="253"/>
        <v>11.244120611882808</v>
      </c>
      <c r="BG77" s="63">
        <f t="shared" si="254"/>
        <v>23.620541086630322</v>
      </c>
      <c r="BH77" s="63">
        <f t="shared" si="255"/>
        <v>1.2650564400551729</v>
      </c>
      <c r="BI77" s="63">
        <f t="shared" si="256"/>
        <v>-10.337451026060595</v>
      </c>
      <c r="BJ77" s="63">
        <f t="shared" si="257"/>
        <v>1.5652610718093829</v>
      </c>
      <c r="BK77" s="63">
        <f t="shared" si="258"/>
        <v>25.846067438483818</v>
      </c>
      <c r="BL77" s="63">
        <f t="shared" si="259"/>
        <v>0.22976712829479756</v>
      </c>
      <c r="BM77" s="63">
        <f t="shared" si="260"/>
        <v>-8.5721689480022594</v>
      </c>
      <c r="BN77" s="63">
        <f t="shared" si="261"/>
        <v>-13.802145040250908</v>
      </c>
      <c r="BO77" s="63">
        <f t="shared" si="262"/>
        <v>23.342892350975113</v>
      </c>
      <c r="BP77" s="63">
        <f t="shared" si="263"/>
        <v>6.4226180596958056</v>
      </c>
      <c r="BQ77" s="63">
        <f t="shared" si="264"/>
        <v>-6.542325652137805</v>
      </c>
      <c r="BR77" s="63">
        <f t="shared" si="265"/>
        <v>-7.5991842265164422</v>
      </c>
      <c r="BS77" s="63">
        <f t="shared" si="266"/>
        <v>18.290148010183671</v>
      </c>
      <c r="BT77" s="63">
        <f t="shared" si="267"/>
        <v>4.3651032740916609</v>
      </c>
      <c r="BU77" s="63">
        <f t="shared" si="268"/>
        <v>-6.754946537990822</v>
      </c>
      <c r="BV77" s="63">
        <f t="shared" si="269"/>
        <v>-4.0189203790267118</v>
      </c>
      <c r="BW77" s="63">
        <f t="shared" si="270"/>
        <v>12.577045474939808</v>
      </c>
      <c r="BX77" s="63">
        <f t="shared" si="271"/>
        <v>1.307721342235713</v>
      </c>
      <c r="BY77" s="63">
        <f t="shared" si="272"/>
        <v>-6.2839608380012555</v>
      </c>
      <c r="BZ77" s="63">
        <f t="shared" si="273"/>
        <v>0.23629710945977872</v>
      </c>
    </row>
    <row r="78" spans="1:78">
      <c r="A78" s="57" t="s">
        <v>12</v>
      </c>
      <c r="B78" s="137"/>
      <c r="C78" s="64">
        <f t="shared" si="198"/>
        <v>2.8832746437264962</v>
      </c>
      <c r="D78" s="64">
        <f t="shared" si="199"/>
        <v>2.5888406496221301</v>
      </c>
      <c r="E78" s="64">
        <f t="shared" si="200"/>
        <v>2.3287057769816433</v>
      </c>
      <c r="F78" s="64">
        <f t="shared" si="201"/>
        <v>4.9036752727760069</v>
      </c>
      <c r="G78" s="64">
        <f t="shared" si="202"/>
        <v>4.1626845067431324</v>
      </c>
      <c r="H78" s="64">
        <f t="shared" si="203"/>
        <v>3.5783464165562053</v>
      </c>
      <c r="I78" s="64">
        <f t="shared" si="204"/>
        <v>1.4173228346456563</v>
      </c>
      <c r="J78" s="64">
        <f t="shared" si="205"/>
        <v>-0.27838826451706217</v>
      </c>
      <c r="K78" s="64">
        <f t="shared" si="206"/>
        <v>4.5490521237704025</v>
      </c>
      <c r="L78" s="64">
        <f t="shared" si="207"/>
        <v>6.7772170151405771</v>
      </c>
      <c r="M78" s="64">
        <f t="shared" si="208"/>
        <v>-0.77650236326805877</v>
      </c>
      <c r="N78" s="64">
        <f t="shared" si="209"/>
        <v>4.1194678497814312</v>
      </c>
      <c r="O78" s="64">
        <f t="shared" si="210"/>
        <v>6.8120805369127622</v>
      </c>
      <c r="P78" s="64">
        <f t="shared" si="211"/>
        <v>5.7492931196983923</v>
      </c>
      <c r="Q78" s="64">
        <f t="shared" si="212"/>
        <v>2.1687462863933495</v>
      </c>
      <c r="R78" s="64">
        <f t="shared" si="213"/>
        <v>-1.0091152971862911</v>
      </c>
      <c r="S78" s="64">
        <f t="shared" si="214"/>
        <v>2.8024020589076359</v>
      </c>
      <c r="T78" s="64">
        <f t="shared" si="215"/>
        <v>5.452016689847011</v>
      </c>
      <c r="U78" s="64">
        <f t="shared" si="216"/>
        <v>0.92323925085729619</v>
      </c>
      <c r="V78" s="64">
        <f t="shared" si="217"/>
        <v>3.4823187846824672</v>
      </c>
      <c r="W78" s="64">
        <f t="shared" si="218"/>
        <v>3.4824605998983063</v>
      </c>
      <c r="X78" s="64">
        <f t="shared" si="219"/>
        <v>6.3620732006877985</v>
      </c>
      <c r="Y78" s="64">
        <f t="shared" si="220"/>
        <v>1.0623556581986184</v>
      </c>
      <c r="Z78" s="64">
        <f t="shared" si="221"/>
        <v>5.8182111815480875</v>
      </c>
      <c r="AA78" s="64">
        <f t="shared" si="222"/>
        <v>6.6006600660060269E-2</v>
      </c>
      <c r="AB78" s="64">
        <f t="shared" si="223"/>
        <v>3.0123131046613998</v>
      </c>
      <c r="AC78" s="64">
        <f t="shared" si="224"/>
        <v>3.3724653148345669</v>
      </c>
      <c r="AD78" s="64">
        <f t="shared" si="225"/>
        <v>7.0698457800743144</v>
      </c>
      <c r="AE78" s="64">
        <f t="shared" si="226"/>
        <v>1.3459208983060611</v>
      </c>
      <c r="AF78" s="64">
        <f t="shared" si="227"/>
        <v>3.7014551594604579</v>
      </c>
      <c r="AG78" s="64">
        <f t="shared" si="228"/>
        <v>2.5429930479326495</v>
      </c>
      <c r="AH78" s="64">
        <f t="shared" si="229"/>
        <v>0.97317691653910443</v>
      </c>
      <c r="AI78" s="64">
        <f t="shared" si="230"/>
        <v>0.77313700339124747</v>
      </c>
      <c r="AJ78" s="64">
        <f t="shared" si="231"/>
        <v>1.0461892556363528</v>
      </c>
      <c r="AK78" s="64">
        <f t="shared" si="232"/>
        <v>0.88005383858777708</v>
      </c>
      <c r="AL78" s="64">
        <f t="shared" si="233"/>
        <v>1.5215975608505845</v>
      </c>
      <c r="AM78" s="64">
        <f t="shared" si="234"/>
        <v>-1.3404646050321007</v>
      </c>
      <c r="AN78" s="64">
        <f t="shared" si="235"/>
        <v>4.4153612043314663</v>
      </c>
      <c r="AO78" s="64">
        <f t="shared" si="236"/>
        <v>2.0172216926965567</v>
      </c>
      <c r="AP78" s="64">
        <f t="shared" si="237"/>
        <v>2.4387983526527104</v>
      </c>
      <c r="AQ78" s="64">
        <f t="shared" si="238"/>
        <v>2.0895056915640091</v>
      </c>
      <c r="AR78" s="64">
        <f t="shared" si="239"/>
        <v>4.1851229570795905</v>
      </c>
      <c r="AS78" s="64">
        <f t="shared" si="240"/>
        <v>2.8441577481307609</v>
      </c>
      <c r="AT78" s="64">
        <f t="shared" si="241"/>
        <v>2.683759933133623</v>
      </c>
      <c r="AU78" s="64">
        <f t="shared" si="242"/>
        <v>2.399778055208758</v>
      </c>
      <c r="AV78" s="64">
        <f t="shared" si="243"/>
        <v>3.4272554863180766</v>
      </c>
      <c r="AW78" s="64">
        <f t="shared" si="244"/>
        <v>3.4708578912901022</v>
      </c>
      <c r="AX78" s="64">
        <f t="shared" si="245"/>
        <v>3.6581410748497087</v>
      </c>
      <c r="AY78" s="64">
        <f t="shared" si="246"/>
        <v>3.7313432835820781</v>
      </c>
      <c r="AZ78" s="64">
        <f t="shared" si="247"/>
        <v>4.8236820379761802</v>
      </c>
      <c r="BA78" s="64">
        <f t="shared" si="248"/>
        <v>1.7214221422142226</v>
      </c>
      <c r="BB78" s="64">
        <f t="shared" si="249"/>
        <v>3.1012026545590201</v>
      </c>
      <c r="BC78" s="64">
        <f t="shared" si="250"/>
        <v>6.9667276838591485</v>
      </c>
      <c r="BD78" s="64">
        <f t="shared" si="251"/>
        <v>6.8049124219851054</v>
      </c>
      <c r="BE78" s="64">
        <f t="shared" si="252"/>
        <v>2.5918944392082839</v>
      </c>
      <c r="BF78" s="64">
        <f t="shared" si="253"/>
        <v>0.58090592815007847</v>
      </c>
      <c r="BG78" s="64">
        <f t="shared" si="254"/>
        <v>-0.35753575357534828</v>
      </c>
      <c r="BH78" s="64">
        <f t="shared" si="255"/>
        <v>1.5180789401048973</v>
      </c>
      <c r="BI78" s="64">
        <f t="shared" si="256"/>
        <v>2.0663404023925969</v>
      </c>
      <c r="BJ78" s="64">
        <f t="shared" si="257"/>
        <v>1.6864542411358348</v>
      </c>
      <c r="BK78" s="64">
        <f t="shared" si="258"/>
        <v>1.5425065731813994</v>
      </c>
      <c r="BL78" s="64">
        <f t="shared" si="259"/>
        <v>2.6842741239427061</v>
      </c>
      <c r="BM78" s="64">
        <f t="shared" si="260"/>
        <v>0.2521644111961</v>
      </c>
      <c r="BN78" s="64">
        <f t="shared" si="261"/>
        <v>4.3109445892678986</v>
      </c>
      <c r="BO78" s="64">
        <f t="shared" si="262"/>
        <v>0.89387290752479709</v>
      </c>
      <c r="BP78" s="64">
        <f t="shared" si="263"/>
        <v>2.8028350515463885</v>
      </c>
      <c r="BQ78" s="64">
        <f t="shared" si="264"/>
        <v>3.4393607019742984</v>
      </c>
      <c r="BR78" s="64">
        <f t="shared" si="265"/>
        <v>1.582973566613652</v>
      </c>
      <c r="BS78" s="64">
        <f t="shared" si="266"/>
        <v>0.81270504026246215</v>
      </c>
      <c r="BT78" s="64">
        <f t="shared" si="267"/>
        <v>3.3133643961245367</v>
      </c>
      <c r="BU78" s="64">
        <f t="shared" si="268"/>
        <v>0.30066575989691768</v>
      </c>
      <c r="BV78" s="64">
        <f t="shared" si="269"/>
        <v>1.8628220683748489</v>
      </c>
      <c r="BW78" s="64">
        <f t="shared" si="270"/>
        <v>3.2090807174887854</v>
      </c>
      <c r="BX78" s="64">
        <f t="shared" si="271"/>
        <v>2.4168363883231412</v>
      </c>
      <c r="BY78" s="64">
        <f t="shared" si="272"/>
        <v>0.96115603871139688</v>
      </c>
      <c r="BZ78" s="64">
        <f t="shared" si="273"/>
        <v>3.3800631812360775</v>
      </c>
    </row>
    <row r="79" spans="1:78" hidden="1">
      <c r="A79" s="53" t="s">
        <v>13</v>
      </c>
      <c r="B79" s="138"/>
      <c r="C79" s="66">
        <f t="shared" si="198"/>
        <v>9.4007185983365069</v>
      </c>
      <c r="D79" s="66">
        <f t="shared" si="199"/>
        <v>7.6261944595691276</v>
      </c>
      <c r="E79" s="66">
        <f t="shared" si="200"/>
        <v>-4.8883560691416594</v>
      </c>
      <c r="F79" s="66">
        <f t="shared" si="201"/>
        <v>1.8526323685678483</v>
      </c>
      <c r="G79" s="66">
        <f t="shared" si="202"/>
        <v>15.615735317055307</v>
      </c>
      <c r="H79" s="66">
        <f t="shared" si="203"/>
        <v>-0.94099252938176248</v>
      </c>
      <c r="I79" s="66">
        <f t="shared" si="204"/>
        <v>-4.1852899504621552</v>
      </c>
      <c r="J79" s="66">
        <f t="shared" si="205"/>
        <v>2.2329049468076159</v>
      </c>
      <c r="K79" s="66">
        <f t="shared" si="206"/>
        <v>15.94790832131919</v>
      </c>
      <c r="L79" s="66">
        <f t="shared" si="207"/>
        <v>-1.8478443165743867</v>
      </c>
      <c r="M79" s="66">
        <f t="shared" si="208"/>
        <v>-6.7073037117979757</v>
      </c>
      <c r="N79" s="66">
        <f t="shared" si="209"/>
        <v>1.2224494109058441</v>
      </c>
      <c r="O79" s="66">
        <f t="shared" si="210"/>
        <v>13.613206603502181</v>
      </c>
      <c r="P79" s="66">
        <f t="shared" si="211"/>
        <v>-3.4373017071184773</v>
      </c>
      <c r="Q79" s="66">
        <f t="shared" si="212"/>
        <v>-9.4658146098849141</v>
      </c>
      <c r="R79" s="66">
        <f t="shared" si="213"/>
        <v>3.8984678801785999</v>
      </c>
      <c r="S79" s="66">
        <f t="shared" si="214"/>
        <v>13.560430724257271</v>
      </c>
      <c r="T79" s="66">
        <f t="shared" si="215"/>
        <v>3.1090571321395126</v>
      </c>
      <c r="U79" s="66">
        <f t="shared" si="216"/>
        <v>-5.3629680206974397</v>
      </c>
      <c r="V79" s="66">
        <f t="shared" si="217"/>
        <v>3.6394438043785939</v>
      </c>
      <c r="W79" s="66">
        <f t="shared" si="218"/>
        <v>12.024990418931498</v>
      </c>
      <c r="X79" s="66">
        <f t="shared" si="219"/>
        <v>9.4636730101321973</v>
      </c>
      <c r="Y79" s="66">
        <f t="shared" si="220"/>
        <v>-6.2394623545574737</v>
      </c>
      <c r="Z79" s="66">
        <f t="shared" si="221"/>
        <v>3.7725714779296067</v>
      </c>
      <c r="AA79" s="66">
        <f t="shared" si="222"/>
        <v>11.856859818456991</v>
      </c>
      <c r="AB79" s="66">
        <f t="shared" si="223"/>
        <v>-2.917164122662734E-2</v>
      </c>
      <c r="AC79" s="66">
        <f t="shared" si="224"/>
        <v>-2.0231168571036577</v>
      </c>
      <c r="AD79" s="66">
        <f t="shared" si="225"/>
        <v>2.3672394228395142</v>
      </c>
      <c r="AE79" s="66">
        <f t="shared" si="226"/>
        <v>17.376010941277826</v>
      </c>
      <c r="AF79" s="66">
        <f t="shared" si="227"/>
        <v>1.2222961100826062</v>
      </c>
      <c r="AG79" s="66">
        <f t="shared" si="228"/>
        <v>-2.4507211033962126</v>
      </c>
      <c r="AH79" s="66">
        <f t="shared" si="229"/>
        <v>0.3226987637308254</v>
      </c>
      <c r="AI79" s="66">
        <f t="shared" si="230"/>
        <v>10.835986473474762</v>
      </c>
      <c r="AJ79" s="66">
        <f t="shared" si="231"/>
        <v>-1.029780374629339</v>
      </c>
      <c r="AK79" s="66">
        <f t="shared" si="232"/>
        <v>-5.6005714921836303</v>
      </c>
      <c r="AL79" s="66">
        <f t="shared" si="233"/>
        <v>5.1715980024721118</v>
      </c>
      <c r="AM79" s="66">
        <f t="shared" si="234"/>
        <v>7.8301613047264977</v>
      </c>
      <c r="AN79" s="66">
        <f t="shared" si="235"/>
        <v>5.9789188661717398</v>
      </c>
      <c r="AO79" s="66">
        <f t="shared" si="236"/>
        <v>-7.4934204129599138</v>
      </c>
      <c r="AP79" s="66">
        <f t="shared" si="237"/>
        <v>4.7696463844634707</v>
      </c>
      <c r="AQ79" s="66">
        <f t="shared" si="238"/>
        <v>5.7950880657303934</v>
      </c>
      <c r="AR79" s="66">
        <f t="shared" si="239"/>
        <v>5.8435730149767133</v>
      </c>
      <c r="AS79" s="66">
        <f t="shared" si="240"/>
        <v>-5.6146575635993354</v>
      </c>
      <c r="AT79" s="66">
        <f t="shared" si="241"/>
        <v>2.6172515286360172</v>
      </c>
      <c r="AU79" s="66">
        <f t="shared" si="242"/>
        <v>6.7611084662129839</v>
      </c>
      <c r="AV79" s="66">
        <f t="shared" si="243"/>
        <v>10.694141886486033</v>
      </c>
      <c r="AW79" s="66">
        <f t="shared" si="244"/>
        <v>-6.7117044580315612</v>
      </c>
      <c r="AX79" s="66">
        <f t="shared" si="245"/>
        <v>7.1053308028289681</v>
      </c>
      <c r="AY79" s="66">
        <f t="shared" si="246"/>
        <v>5.1240935412752622</v>
      </c>
      <c r="AZ79" s="66">
        <f t="shared" si="247"/>
        <v>4.1802360940577081</v>
      </c>
      <c r="BA79" s="66">
        <f t="shared" si="248"/>
        <v>-4.9584805257729174</v>
      </c>
      <c r="BB79" s="66">
        <f t="shared" si="249"/>
        <v>6.5286768415774619</v>
      </c>
      <c r="BC79" s="66">
        <f t="shared" si="250"/>
        <v>10.322837668910941</v>
      </c>
      <c r="BD79" s="66">
        <f t="shared" si="251"/>
        <v>1.989624635821726</v>
      </c>
      <c r="BE79" s="66">
        <f t="shared" si="252"/>
        <v>-8.57083911403919</v>
      </c>
      <c r="BF79" s="66">
        <f t="shared" si="253"/>
        <v>6.4984963467577872</v>
      </c>
      <c r="BG79" s="66">
        <f t="shared" si="254"/>
        <v>7.5792842127583731</v>
      </c>
      <c r="BH79" s="66">
        <f t="shared" si="255"/>
        <v>-2.5113490618314067</v>
      </c>
      <c r="BI79" s="66">
        <f t="shared" si="256"/>
        <v>-6.4044461175066738</v>
      </c>
      <c r="BJ79" s="66">
        <f t="shared" si="257"/>
        <v>8.3131693019625583</v>
      </c>
      <c r="BK79" s="66">
        <f t="shared" si="258"/>
        <v>12.112452998931419</v>
      </c>
      <c r="BL79" s="66">
        <f t="shared" si="259"/>
        <v>-5.1333610612963954</v>
      </c>
      <c r="BM79" s="66">
        <f t="shared" si="260"/>
        <v>-4.1581527500119559</v>
      </c>
      <c r="BN79" s="66">
        <f t="shared" si="261"/>
        <v>1.525652486350229</v>
      </c>
      <c r="BO79" s="66">
        <f t="shared" si="262"/>
        <v>10.698484802095605</v>
      </c>
      <c r="BP79" s="66">
        <f t="shared" si="263"/>
        <v>-0.23418953235183437</v>
      </c>
      <c r="BQ79" s="66">
        <f t="shared" si="264"/>
        <v>-5.2267585488399373</v>
      </c>
      <c r="BR79" s="66">
        <f t="shared" si="265"/>
        <v>2.5212926621605423</v>
      </c>
      <c r="BS79" s="66">
        <f t="shared" si="266"/>
        <v>11.206269735809776</v>
      </c>
      <c r="BT79" s="66">
        <f t="shared" si="267"/>
        <v>-3.2927754676691423</v>
      </c>
      <c r="BU79" s="66">
        <f t="shared" si="268"/>
        <v>-5.3262314040816259</v>
      </c>
      <c r="BV79" s="66">
        <f t="shared" si="269"/>
        <v>4.2009956429987758</v>
      </c>
      <c r="BW79" s="66">
        <f t="shared" si="270"/>
        <v>11.791288692806425</v>
      </c>
      <c r="BX79" s="66">
        <f t="shared" si="271"/>
        <v>-3.9987560482128313</v>
      </c>
      <c r="BY79" s="66">
        <f t="shared" si="272"/>
        <v>-6.0164073427717293</v>
      </c>
      <c r="BZ79" s="66">
        <f t="shared" si="273"/>
        <v>6.9789796808639721</v>
      </c>
    </row>
    <row r="80" spans="1:78" hidden="1">
      <c r="A80" s="69"/>
      <c r="B80" s="136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63"/>
      <c r="BU80" s="63"/>
      <c r="BV80" s="63"/>
      <c r="BW80" s="63"/>
      <c r="BX80" s="63"/>
      <c r="BY80" s="63"/>
      <c r="BZ80" s="63"/>
    </row>
    <row r="81" spans="1:78" ht="14.25" customHeight="1" thickBot="1">
      <c r="A81" s="71" t="str">
        <f>A41</f>
        <v>KZN - Annual Gross Operating Surplus</v>
      </c>
      <c r="B81" s="139"/>
      <c r="C81" s="65">
        <f t="shared" si="198"/>
        <v>9.4007185983365069</v>
      </c>
      <c r="D81" s="65">
        <f t="shared" si="199"/>
        <v>7.6261944595691276</v>
      </c>
      <c r="E81" s="65">
        <f t="shared" si="200"/>
        <v>-4.8883560691416594</v>
      </c>
      <c r="F81" s="65">
        <f t="shared" si="201"/>
        <v>1.8526323685678483</v>
      </c>
      <c r="G81" s="65">
        <f t="shared" si="202"/>
        <v>15.615735317055307</v>
      </c>
      <c r="H81" s="65">
        <f t="shared" si="203"/>
        <v>-0.94099252938176248</v>
      </c>
      <c r="I81" s="65">
        <f t="shared" si="204"/>
        <v>-4.1852899504621552</v>
      </c>
      <c r="J81" s="65">
        <f t="shared" si="205"/>
        <v>2.2329049468076159</v>
      </c>
      <c r="K81" s="65">
        <f t="shared" si="206"/>
        <v>15.94790832131919</v>
      </c>
      <c r="L81" s="65">
        <f t="shared" si="207"/>
        <v>-1.8478443165743867</v>
      </c>
      <c r="M81" s="65">
        <f t="shared" si="208"/>
        <v>-6.7073037117979757</v>
      </c>
      <c r="N81" s="65">
        <f t="shared" si="209"/>
        <v>1.2224494109058441</v>
      </c>
      <c r="O81" s="65">
        <f t="shared" si="210"/>
        <v>13.613206603502181</v>
      </c>
      <c r="P81" s="65">
        <f t="shared" si="211"/>
        <v>-3.4373017071184773</v>
      </c>
      <c r="Q81" s="65">
        <f t="shared" si="212"/>
        <v>-9.4658146098849141</v>
      </c>
      <c r="R81" s="65">
        <f t="shared" si="213"/>
        <v>3.8984678801785999</v>
      </c>
      <c r="S81" s="65">
        <f t="shared" si="214"/>
        <v>13.560430724257271</v>
      </c>
      <c r="T81" s="65">
        <f t="shared" si="215"/>
        <v>3.1090571321395126</v>
      </c>
      <c r="U81" s="65">
        <f t="shared" si="216"/>
        <v>-5.3629680206974397</v>
      </c>
      <c r="V81" s="65">
        <f t="shared" si="217"/>
        <v>3.6394438043785939</v>
      </c>
      <c r="W81" s="65">
        <f t="shared" si="218"/>
        <v>12.024990418931498</v>
      </c>
      <c r="X81" s="65">
        <f t="shared" si="219"/>
        <v>9.4636730101321973</v>
      </c>
      <c r="Y81" s="65">
        <f t="shared" si="220"/>
        <v>-6.2394623545574737</v>
      </c>
      <c r="Z81" s="65">
        <f t="shared" si="221"/>
        <v>3.7725714779296067</v>
      </c>
      <c r="AA81" s="65">
        <f t="shared" si="222"/>
        <v>11.856859818456991</v>
      </c>
      <c r="AB81" s="65">
        <f t="shared" si="223"/>
        <v>-2.917164122662734E-2</v>
      </c>
      <c r="AC81" s="65">
        <f t="shared" si="224"/>
        <v>-2.0231168571036577</v>
      </c>
      <c r="AD81" s="65">
        <f t="shared" si="225"/>
        <v>2.3672394228395142</v>
      </c>
      <c r="AE81" s="65">
        <f t="shared" si="226"/>
        <v>17.376010941277826</v>
      </c>
      <c r="AF81" s="65">
        <f t="shared" si="227"/>
        <v>1.2222961100826062</v>
      </c>
      <c r="AG81" s="65">
        <f t="shared" si="228"/>
        <v>-2.4507211033962126</v>
      </c>
      <c r="AH81" s="65">
        <f t="shared" si="229"/>
        <v>0.3226987637308254</v>
      </c>
      <c r="AI81" s="65">
        <f t="shared" si="230"/>
        <v>10.835986473474762</v>
      </c>
      <c r="AJ81" s="65">
        <f t="shared" si="231"/>
        <v>-1.029780374629339</v>
      </c>
      <c r="AK81" s="65">
        <f t="shared" si="232"/>
        <v>-5.6005714921836303</v>
      </c>
      <c r="AL81" s="65">
        <f t="shared" si="233"/>
        <v>5.1715980024721118</v>
      </c>
      <c r="AM81" s="65">
        <f t="shared" si="234"/>
        <v>7.8301613047264977</v>
      </c>
      <c r="AN81" s="65">
        <f t="shared" si="235"/>
        <v>5.9789188661717398</v>
      </c>
      <c r="AO81" s="65">
        <f t="shared" si="236"/>
        <v>-7.4934204129599138</v>
      </c>
      <c r="AP81" s="65">
        <f t="shared" si="237"/>
        <v>4.7696463844634707</v>
      </c>
      <c r="AQ81" s="65">
        <f t="shared" si="238"/>
        <v>5.7950880657303934</v>
      </c>
      <c r="AR81" s="65">
        <f t="shared" si="239"/>
        <v>5.8435730149767133</v>
      </c>
      <c r="AS81" s="65">
        <f t="shared" si="240"/>
        <v>-5.6146575635993354</v>
      </c>
      <c r="AT81" s="65">
        <f t="shared" si="241"/>
        <v>2.6172515286360172</v>
      </c>
      <c r="AU81" s="65">
        <f t="shared" si="242"/>
        <v>6.7611084662129839</v>
      </c>
      <c r="AV81" s="65">
        <f t="shared" si="243"/>
        <v>10.694141886486033</v>
      </c>
      <c r="AW81" s="65">
        <f t="shared" si="244"/>
        <v>-6.7117044580315612</v>
      </c>
      <c r="AX81" s="65">
        <f t="shared" si="245"/>
        <v>7.1053308028289681</v>
      </c>
      <c r="AY81" s="65">
        <f t="shared" si="246"/>
        <v>5.1240935412752622</v>
      </c>
      <c r="AZ81" s="65">
        <f t="shared" si="247"/>
        <v>4.1802360940577081</v>
      </c>
      <c r="BA81" s="65">
        <f t="shared" si="248"/>
        <v>-4.9584805257729174</v>
      </c>
      <c r="BB81" s="65">
        <f t="shared" si="249"/>
        <v>6.5286768415774619</v>
      </c>
      <c r="BC81" s="65">
        <f t="shared" si="250"/>
        <v>10.322837668910941</v>
      </c>
      <c r="BD81" s="65">
        <f t="shared" si="251"/>
        <v>1.989624635821726</v>
      </c>
      <c r="BE81" s="65">
        <f t="shared" si="252"/>
        <v>-8.57083911403919</v>
      </c>
      <c r="BF81" s="65">
        <f t="shared" si="253"/>
        <v>6.4984963467577872</v>
      </c>
      <c r="BG81" s="65">
        <f t="shared" si="254"/>
        <v>7.5792842127583731</v>
      </c>
      <c r="BH81" s="65">
        <f t="shared" si="255"/>
        <v>-2.5113490618314067</v>
      </c>
      <c r="BI81" s="65">
        <f t="shared" si="256"/>
        <v>-6.4044461175066738</v>
      </c>
      <c r="BJ81" s="65">
        <f t="shared" si="257"/>
        <v>8.3131693019625583</v>
      </c>
      <c r="BK81" s="65">
        <f t="shared" si="258"/>
        <v>12.112452998931419</v>
      </c>
      <c r="BL81" s="65">
        <f t="shared" si="259"/>
        <v>-5.1333610612963954</v>
      </c>
      <c r="BM81" s="65">
        <f t="shared" si="260"/>
        <v>-4.1581527500119559</v>
      </c>
      <c r="BN81" s="65">
        <f t="shared" ref="BN81" si="274">(BN41-BM41)/BM41*100</f>
        <v>1.525652486350229</v>
      </c>
      <c r="BO81" s="65">
        <f t="shared" ref="BO81" si="275">(BO41-BN41)/BN41*100</f>
        <v>10.698484802095605</v>
      </c>
      <c r="BP81" s="65">
        <f t="shared" ref="BP81" si="276">(BP41-BO41)/BO41*100</f>
        <v>-0.23418953235183437</v>
      </c>
      <c r="BQ81" s="65">
        <f t="shared" ref="BQ81" si="277">(BQ41-BP41)/BP41*100</f>
        <v>-5.2267585488399373</v>
      </c>
      <c r="BR81" s="65">
        <f t="shared" ref="BR81" si="278">(BR41-BQ41)/BQ41*100</f>
        <v>2.5212926621605423</v>
      </c>
      <c r="BS81" s="65">
        <f t="shared" ref="BS81" si="279">(BS41-BR41)/BR41*100</f>
        <v>11.206269735809776</v>
      </c>
      <c r="BT81" s="65">
        <f t="shared" ref="BT81" si="280">(BT41-BS41)/BS41*100</f>
        <v>-3.2927754676691423</v>
      </c>
      <c r="BU81" s="65">
        <f t="shared" ref="BU81" si="281">(BU41-BT41)/BT41*100</f>
        <v>-5.3262314040816259</v>
      </c>
      <c r="BV81" s="65">
        <f t="shared" ref="BV81" si="282">(BV41-BU41)/BU41*100</f>
        <v>4.2009956429987758</v>
      </c>
      <c r="BW81" s="65">
        <f t="shared" ref="BW81" si="283">(BW41-BV41)/BV41*100</f>
        <v>11.791288692806425</v>
      </c>
      <c r="BX81" s="65">
        <f t="shared" ref="BX81" si="284">(BX41-BW41)/BW41*100</f>
        <v>-3.9987560482128313</v>
      </c>
      <c r="BY81" s="65">
        <f t="shared" ref="BY81" si="285">(BY41-BX41)/BX41*100</f>
        <v>-6.0164073427717293</v>
      </c>
      <c r="BZ81" s="65">
        <f t="shared" ref="BZ81" si="286">(BZ41-BY41)/BY41*100</f>
        <v>6.9789796808639721</v>
      </c>
    </row>
    <row r="83" spans="1:78" ht="18">
      <c r="A83" s="204" t="str">
        <f>A43</f>
        <v>SA – Annual Gross Operating Surplus</v>
      </c>
      <c r="B83" s="208"/>
      <c r="C83" s="208"/>
      <c r="D83" s="208"/>
      <c r="E83" s="208"/>
      <c r="F83" s="208"/>
      <c r="G83" s="208"/>
      <c r="H83" s="208"/>
      <c r="I83" s="208"/>
      <c r="J83" s="208"/>
      <c r="K83" s="208"/>
      <c r="L83" s="208"/>
      <c r="M83" s="208"/>
      <c r="N83" s="208"/>
      <c r="O83" s="208"/>
      <c r="P83" s="208"/>
      <c r="Q83" s="208"/>
      <c r="R83" s="208"/>
      <c r="S83" s="208"/>
      <c r="T83" s="208"/>
      <c r="U83" s="208"/>
      <c r="V83" s="208"/>
      <c r="W83" s="208"/>
      <c r="X83" s="208"/>
      <c r="Y83" s="208"/>
      <c r="Z83" s="209"/>
      <c r="AA83" s="209"/>
      <c r="AB83" s="209"/>
      <c r="AC83" s="209"/>
      <c r="AD83" s="209"/>
      <c r="AE83" s="209"/>
      <c r="AF83" s="209"/>
      <c r="AG83" s="209"/>
      <c r="AH83" s="209"/>
      <c r="AI83" s="209"/>
      <c r="AJ83" s="209"/>
      <c r="AK83" s="209"/>
      <c r="AL83" s="209"/>
      <c r="AM83" s="209"/>
      <c r="AN83" s="209"/>
      <c r="AO83" s="209"/>
      <c r="AP83" s="209"/>
      <c r="AQ83" s="209"/>
      <c r="AR83" s="209"/>
      <c r="AS83" s="209"/>
      <c r="AT83" s="209"/>
      <c r="AU83" s="209"/>
      <c r="AV83" s="209"/>
      <c r="AW83" s="209"/>
      <c r="AX83" s="209"/>
      <c r="AY83" s="209"/>
      <c r="AZ83" s="209"/>
      <c r="BA83" s="209"/>
      <c r="BB83" s="209"/>
      <c r="BC83" s="209"/>
      <c r="BD83" s="209"/>
      <c r="BE83" s="209"/>
      <c r="BF83" s="209"/>
      <c r="BG83" s="209"/>
      <c r="BH83" s="209"/>
    </row>
    <row r="84" spans="1:78" ht="13.5" thickBot="1">
      <c r="A84" s="1" t="s">
        <v>56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78" ht="13.5" thickBot="1">
      <c r="A85" s="25" t="s">
        <v>23</v>
      </c>
      <c r="B85" s="133" t="str">
        <f>B65</f>
        <v>1995q1</v>
      </c>
      <c r="C85" s="132" t="str">
        <f t="shared" ref="C85:BH85" si="287">C65</f>
        <v>1995q2</v>
      </c>
      <c r="D85" s="132" t="str">
        <f t="shared" si="287"/>
        <v>1995q3</v>
      </c>
      <c r="E85" s="132" t="str">
        <f t="shared" si="287"/>
        <v>1995q4</v>
      </c>
      <c r="F85" s="132" t="str">
        <f t="shared" si="287"/>
        <v>1996q1</v>
      </c>
      <c r="G85" s="132" t="str">
        <f t="shared" si="287"/>
        <v>1996q2</v>
      </c>
      <c r="H85" s="132" t="str">
        <f t="shared" si="287"/>
        <v>1996q3</v>
      </c>
      <c r="I85" s="132" t="str">
        <f t="shared" si="287"/>
        <v>1996q4</v>
      </c>
      <c r="J85" s="132" t="str">
        <f t="shared" si="287"/>
        <v>1997q1</v>
      </c>
      <c r="K85" s="132" t="str">
        <f t="shared" si="287"/>
        <v>1997q2</v>
      </c>
      <c r="L85" s="132" t="str">
        <f t="shared" si="287"/>
        <v>1997q3</v>
      </c>
      <c r="M85" s="132" t="str">
        <f t="shared" si="287"/>
        <v>1997q4</v>
      </c>
      <c r="N85" s="132" t="str">
        <f t="shared" si="287"/>
        <v>1998q1</v>
      </c>
      <c r="O85" s="132" t="str">
        <f t="shared" si="287"/>
        <v>1998q2</v>
      </c>
      <c r="P85" s="132" t="str">
        <f t="shared" si="287"/>
        <v>1998q3</v>
      </c>
      <c r="Q85" s="132" t="str">
        <f t="shared" si="287"/>
        <v>1998q4</v>
      </c>
      <c r="R85" s="132" t="str">
        <f t="shared" si="287"/>
        <v>1999q1</v>
      </c>
      <c r="S85" s="132" t="str">
        <f t="shared" si="287"/>
        <v>1999q2</v>
      </c>
      <c r="T85" s="132" t="str">
        <f t="shared" si="287"/>
        <v>1999q3</v>
      </c>
      <c r="U85" s="132" t="str">
        <f t="shared" si="287"/>
        <v>1999q4</v>
      </c>
      <c r="V85" s="132" t="str">
        <f t="shared" si="287"/>
        <v>2000q1</v>
      </c>
      <c r="W85" s="132" t="str">
        <f t="shared" si="287"/>
        <v>2000q2</v>
      </c>
      <c r="X85" s="132" t="str">
        <f t="shared" si="287"/>
        <v>2000q3</v>
      </c>
      <c r="Y85" s="132" t="str">
        <f t="shared" si="287"/>
        <v>2000q4</v>
      </c>
      <c r="Z85" s="132" t="str">
        <f t="shared" si="287"/>
        <v>2001q1</v>
      </c>
      <c r="AA85" s="132" t="str">
        <f t="shared" si="287"/>
        <v>2001q2</v>
      </c>
      <c r="AB85" s="132" t="str">
        <f t="shared" si="287"/>
        <v>2001q3</v>
      </c>
      <c r="AC85" s="132" t="str">
        <f t="shared" si="287"/>
        <v>2001q4</v>
      </c>
      <c r="AD85" s="132" t="str">
        <f t="shared" si="287"/>
        <v>2002q1</v>
      </c>
      <c r="AE85" s="132" t="str">
        <f t="shared" si="287"/>
        <v>2002q2</v>
      </c>
      <c r="AF85" s="132" t="str">
        <f t="shared" si="287"/>
        <v>2002q3</v>
      </c>
      <c r="AG85" s="132" t="str">
        <f t="shared" si="287"/>
        <v>2002q4</v>
      </c>
      <c r="AH85" s="132" t="str">
        <f t="shared" si="287"/>
        <v>2003q1</v>
      </c>
      <c r="AI85" s="132" t="str">
        <f t="shared" si="287"/>
        <v>2003q2</v>
      </c>
      <c r="AJ85" s="132" t="str">
        <f t="shared" si="287"/>
        <v>2003q3</v>
      </c>
      <c r="AK85" s="132" t="str">
        <f t="shared" si="287"/>
        <v>2003q4</v>
      </c>
      <c r="AL85" s="132" t="str">
        <f t="shared" si="287"/>
        <v>2004q1</v>
      </c>
      <c r="AM85" s="132" t="str">
        <f t="shared" si="287"/>
        <v>2004q2</v>
      </c>
      <c r="AN85" s="132" t="str">
        <f t="shared" si="287"/>
        <v>2004q3</v>
      </c>
      <c r="AO85" s="132" t="str">
        <f t="shared" si="287"/>
        <v>2004q4</v>
      </c>
      <c r="AP85" s="132" t="str">
        <f t="shared" si="287"/>
        <v>2005q1</v>
      </c>
      <c r="AQ85" s="132" t="str">
        <f t="shared" si="287"/>
        <v>2005q2</v>
      </c>
      <c r="AR85" s="132" t="str">
        <f t="shared" si="287"/>
        <v>2005q3</v>
      </c>
      <c r="AS85" s="132" t="str">
        <f t="shared" si="287"/>
        <v>2005q4</v>
      </c>
      <c r="AT85" s="132" t="str">
        <f t="shared" si="287"/>
        <v>2006q1</v>
      </c>
      <c r="AU85" s="132" t="str">
        <f t="shared" si="287"/>
        <v>2006q2</v>
      </c>
      <c r="AV85" s="132" t="str">
        <f t="shared" si="287"/>
        <v>2006q3</v>
      </c>
      <c r="AW85" s="132" t="str">
        <f t="shared" si="287"/>
        <v>2006q4</v>
      </c>
      <c r="AX85" s="132" t="str">
        <f t="shared" si="287"/>
        <v>2007q1</v>
      </c>
      <c r="AY85" s="132" t="str">
        <f t="shared" si="287"/>
        <v>2007q2</v>
      </c>
      <c r="AZ85" s="132" t="str">
        <f t="shared" si="287"/>
        <v>2007q3</v>
      </c>
      <c r="BA85" s="132" t="str">
        <f t="shared" si="287"/>
        <v>2007q4</v>
      </c>
      <c r="BB85" s="132" t="str">
        <f t="shared" si="287"/>
        <v>2008q1</v>
      </c>
      <c r="BC85" s="132" t="str">
        <f t="shared" si="287"/>
        <v>2008q2</v>
      </c>
      <c r="BD85" s="132" t="str">
        <f t="shared" si="287"/>
        <v>2008q3</v>
      </c>
      <c r="BE85" s="132" t="str">
        <f t="shared" si="287"/>
        <v>2008q4</v>
      </c>
      <c r="BF85" s="132" t="str">
        <f t="shared" si="287"/>
        <v>2009q1</v>
      </c>
      <c r="BG85" s="132" t="str">
        <f t="shared" si="287"/>
        <v>2009q2</v>
      </c>
      <c r="BH85" s="132" t="str">
        <f t="shared" si="287"/>
        <v>2009q3</v>
      </c>
      <c r="BI85" s="132" t="str">
        <f>BI65</f>
        <v>2009q4</v>
      </c>
      <c r="BJ85" s="132" t="str">
        <f t="shared" ref="BJ85:BM85" si="288">BJ65</f>
        <v>2010q1</v>
      </c>
      <c r="BK85" s="132" t="str">
        <f t="shared" si="288"/>
        <v>2010q2</v>
      </c>
      <c r="BL85" s="132" t="str">
        <f t="shared" si="288"/>
        <v>2010q3</v>
      </c>
      <c r="BM85" s="132" t="str">
        <f t="shared" si="288"/>
        <v>2010q4</v>
      </c>
      <c r="BN85" s="132" t="str">
        <f t="shared" ref="BN85:BQ85" si="289">BN65</f>
        <v>2011q1</v>
      </c>
      <c r="BO85" s="132" t="str">
        <f t="shared" si="289"/>
        <v>2011q2</v>
      </c>
      <c r="BP85" s="132" t="str">
        <f t="shared" si="289"/>
        <v>2011q3</v>
      </c>
      <c r="BQ85" s="132" t="str">
        <f t="shared" si="289"/>
        <v>2011q4</v>
      </c>
      <c r="BR85" s="132" t="str">
        <f t="shared" ref="BR85:BS85" si="290">BR65</f>
        <v>2012q1</v>
      </c>
      <c r="BS85" s="132" t="str">
        <f t="shared" si="290"/>
        <v>2012q2</v>
      </c>
      <c r="BT85" s="132" t="str">
        <f t="shared" ref="BT85:BY85" si="291">BT65</f>
        <v>2012q3</v>
      </c>
      <c r="BU85" s="132" t="str">
        <f t="shared" ref="BU85:BZ85" si="292">BU65</f>
        <v>2012q4</v>
      </c>
      <c r="BV85" s="132" t="str">
        <f t="shared" si="292"/>
        <v>2013q1</v>
      </c>
      <c r="BW85" s="132" t="str">
        <f t="shared" si="292"/>
        <v>2013q2</v>
      </c>
      <c r="BX85" s="132" t="str">
        <f t="shared" si="292"/>
        <v>2013q3</v>
      </c>
      <c r="BY85" s="132" t="str">
        <f t="shared" si="292"/>
        <v>2013q4</v>
      </c>
      <c r="BZ85" s="132" t="str">
        <f t="shared" si="292"/>
        <v>2014q1</v>
      </c>
    </row>
    <row r="86" spans="1:78" ht="13.5" thickTop="1">
      <c r="A86" s="2" t="s">
        <v>0</v>
      </c>
      <c r="B86" s="135"/>
      <c r="C86" s="61"/>
      <c r="D86" s="61"/>
      <c r="E86" s="61"/>
      <c r="F86" s="61">
        <f>(F6-B6)/B6*100</f>
        <v>8.1167561417854781</v>
      </c>
      <c r="G86" s="61">
        <f t="shared" ref="G86:G101" si="293">(G6-C6)/C6*100</f>
        <v>45.835652412261005</v>
      </c>
      <c r="H86" s="61">
        <f t="shared" ref="H86:H101" si="294">(H6-D6)/D6*100</f>
        <v>14.23718740531848</v>
      </c>
      <c r="I86" s="61">
        <f t="shared" ref="I86:I101" si="295">(I6-E6)/E6*100</f>
        <v>12.289522592095025</v>
      </c>
      <c r="J86" s="61">
        <f t="shared" ref="J86:J101" si="296">(J6-F6)/F6*100</f>
        <v>13.755500227055627</v>
      </c>
      <c r="K86" s="61">
        <f t="shared" ref="K86:K101" si="297">(K6-G6)/G6*100</f>
        <v>2.5891332895600714</v>
      </c>
      <c r="L86" s="61">
        <f t="shared" ref="L86:L101" si="298">(L6-H6)/H6*100</f>
        <v>-1.6438593717325516</v>
      </c>
      <c r="M86" s="61">
        <f t="shared" ref="M86:M101" si="299">(M6-I6)/I6*100</f>
        <v>-6.1520395123130616</v>
      </c>
      <c r="N86" s="61">
        <f t="shared" ref="N86:N101" si="300">(N6-J6)/J6*100</f>
        <v>4.5778535185985678</v>
      </c>
      <c r="O86" s="61">
        <f t="shared" ref="O86:O101" si="301">(O6-K6)/K6*100</f>
        <v>5.332550366175826</v>
      </c>
      <c r="P86" s="61">
        <f t="shared" ref="P86:P101" si="302">(P6-L6)/L6*100</f>
        <v>16.488280439742784</v>
      </c>
      <c r="Q86" s="61">
        <f t="shared" ref="Q86:Q101" si="303">(Q6-M6)/M6*100</f>
        <v>10.526354529328204</v>
      </c>
      <c r="R86" s="61">
        <f t="shared" ref="R86:R101" si="304">(R6-N6)/N6*100</f>
        <v>13.334035355596214</v>
      </c>
      <c r="S86" s="61">
        <f t="shared" ref="S86:S101" si="305">(S6-O6)/O6*100</f>
        <v>10.80586358802978</v>
      </c>
      <c r="T86" s="61">
        <f t="shared" ref="T86:T101" si="306">(T6-P6)/P6*100</f>
        <v>5.3620078705105145</v>
      </c>
      <c r="U86" s="61">
        <f t="shared" ref="U86:U101" si="307">(U6-Q6)/Q6*100</f>
        <v>13.052077783697399</v>
      </c>
      <c r="V86" s="61">
        <f t="shared" ref="V86:V101" si="308">(V6-R6)/R6*100</f>
        <v>20.71218685032694</v>
      </c>
      <c r="W86" s="61">
        <f t="shared" ref="W86:W101" si="309">(W6-S6)/S6*100</f>
        <v>11.714888920877112</v>
      </c>
      <c r="X86" s="61">
        <f t="shared" ref="X86:X101" si="310">(X6-T6)/T6*100</f>
        <v>29.952383165526612</v>
      </c>
      <c r="Y86" s="61">
        <f t="shared" ref="Y86:Y101" si="311">(Y6-U6)/U6*100</f>
        <v>30.837010114338565</v>
      </c>
      <c r="Z86" s="61">
        <f t="shared" ref="Z86:Z101" si="312">(Z6-V6)/V6*100</f>
        <v>33.80699749072491</v>
      </c>
      <c r="AA86" s="61">
        <f t="shared" ref="AA86:AA101" si="313">(AA6-W6)/W6*100</f>
        <v>35.099323526253634</v>
      </c>
      <c r="AB86" s="61">
        <f t="shared" ref="AB86:AB101" si="314">(AB6-X6)/X6*100</f>
        <v>20.225598769201145</v>
      </c>
      <c r="AC86" s="61">
        <f t="shared" ref="AC86:AC101" si="315">(AC6-Y6)/Y6*100</f>
        <v>27.218069080031459</v>
      </c>
      <c r="AD86" s="61">
        <f t="shared" ref="AD86:AD101" si="316">(AD6-Z6)/Z6*100</f>
        <v>20.353918667735659</v>
      </c>
      <c r="AE86" s="61">
        <f t="shared" ref="AE86:AE101" si="317">(AE6-AA6)/AA6*100</f>
        <v>32.041066120450616</v>
      </c>
      <c r="AF86" s="61">
        <f t="shared" ref="AF86:AF101" si="318">(AF6-AB6)/AB6*100</f>
        <v>36.235771983958081</v>
      </c>
      <c r="AG86" s="61">
        <f t="shared" ref="AG86:AG101" si="319">(AG6-AC6)/AC6*100</f>
        <v>19.656286607139691</v>
      </c>
      <c r="AH86" s="61">
        <f t="shared" ref="AH86:AH101" si="320">(AH6-AD6)/AD6*100</f>
        <v>-6.2125846885492635</v>
      </c>
      <c r="AI86" s="61">
        <f t="shared" ref="AI86:AI101" si="321">(AI6-AE6)/AE6*100</f>
        <v>-13.453204003714786</v>
      </c>
      <c r="AJ86" s="61">
        <f t="shared" ref="AJ86:AJ101" si="322">(AJ6-AF6)/AF6*100</f>
        <v>-11.802713121359977</v>
      </c>
      <c r="AK86" s="61">
        <f t="shared" ref="AK86:AK101" si="323">(AK6-AG6)/AG6*100</f>
        <v>-19.015267581972299</v>
      </c>
      <c r="AL86" s="61">
        <f t="shared" ref="AL86:AL101" si="324">(AL6-AH6)/AH6*100</f>
        <v>-1.8026557607840603</v>
      </c>
      <c r="AM86" s="61">
        <f t="shared" ref="AM86:AM101" si="325">(AM6-AI6)/AI6*100</f>
        <v>-0.92906892406132491</v>
      </c>
      <c r="AN86" s="61">
        <f t="shared" ref="AN86:AN101" si="326">(AN6-AJ6)/AJ6*100</f>
        <v>10.16558072538627</v>
      </c>
      <c r="AO86" s="61">
        <f t="shared" ref="AO86:AO101" si="327">(AO6-AK6)/AK6*100</f>
        <v>9.9608123851854184</v>
      </c>
      <c r="AP86" s="61">
        <f t="shared" ref="AP86:AP101" si="328">(AP6-AL6)/AL6*100</f>
        <v>15.697597854553081</v>
      </c>
      <c r="AQ86" s="61">
        <f t="shared" ref="AQ86:AQ101" si="329">(AQ6-AM6)/AM6*100</f>
        <v>5.9843196279842994</v>
      </c>
      <c r="AR86" s="61">
        <f t="shared" ref="AR86:AR101" si="330">(AR6-AN6)/AN6*100</f>
        <v>8.2515360109111136</v>
      </c>
      <c r="AS86" s="61">
        <f t="shared" ref="AS86:AS101" si="331">(AS6-AO6)/AO6*100</f>
        <v>30.365265865297737</v>
      </c>
      <c r="AT86" s="61">
        <f t="shared" ref="AT86:AT101" si="332">(AT6-AP6)/AP6*100</f>
        <v>15.600162603905297</v>
      </c>
      <c r="AU86" s="61">
        <f t="shared" ref="AU86:AU101" si="333">(AU6-AQ6)/AQ6*100</f>
        <v>14.569592823550565</v>
      </c>
      <c r="AV86" s="61">
        <f t="shared" ref="AV86:AV101" si="334">(AV6-AR6)/AR6*100</f>
        <v>42.570281124498003</v>
      </c>
      <c r="AW86" s="61">
        <f t="shared" ref="AW86:AW101" si="335">(AW6-AS6)/AS6*100</f>
        <v>41.770145983541809</v>
      </c>
      <c r="AX86" s="61">
        <f t="shared" ref="AX86:AX101" si="336">(AX6-AT6)/AT6*100</f>
        <v>45.605083183780366</v>
      </c>
      <c r="AY86" s="61">
        <f t="shared" ref="AY86:AY101" si="337">(AY6-AU6)/AU6*100</f>
        <v>35.176186857841365</v>
      </c>
      <c r="AZ86" s="61">
        <f t="shared" ref="AZ86:AZ101" si="338">(AZ6-AV6)/AV6*100</f>
        <v>0.92555331991951328</v>
      </c>
      <c r="BA86" s="61">
        <f t="shared" ref="BA86:BA101" si="339">(BA6-AW6)/AW6*100</f>
        <v>8.1031948273197365</v>
      </c>
      <c r="BB86" s="61">
        <f t="shared" ref="BB86:BB101" si="340">(BB6-AX6)/AX6*100</f>
        <v>12.103483080940993</v>
      </c>
      <c r="BC86" s="61">
        <f t="shared" ref="BC86:BC101" si="341">(BC6-AY6)/AY6*100</f>
        <v>27.588414252643428</v>
      </c>
      <c r="BD86" s="61">
        <f t="shared" ref="BD86:BD101" si="342">(BD6-AZ6)/AZ6*100</f>
        <v>32.862728741710747</v>
      </c>
      <c r="BE86" s="61">
        <f t="shared" ref="BE86:BE101" si="343">(BE6-BA6)/BA6*100</f>
        <v>18.320776948738711</v>
      </c>
      <c r="BF86" s="61">
        <f t="shared" ref="BF86:BF101" si="344">(BF6-BB6)/BB6*100</f>
        <v>3.9575407604355357</v>
      </c>
      <c r="BG86" s="61">
        <f t="shared" ref="BG86:BG101" si="345">(BG6-BC6)/BC6*100</f>
        <v>0.92761017937699619</v>
      </c>
      <c r="BH86" s="61">
        <f t="shared" ref="BH86:BH101" si="346">(BH6-BD6)/BD6*100</f>
        <v>-8.8059605367866318</v>
      </c>
      <c r="BI86" s="61">
        <f t="shared" ref="BI86:BI101" si="347">(BI6-BE6)/BE6*100</f>
        <v>-2.1712947418606285</v>
      </c>
      <c r="BJ86" s="61">
        <f t="shared" ref="BJ86:BJ101" si="348">(BJ6-BF6)/BF6*100</f>
        <v>-1.0401772024594886</v>
      </c>
      <c r="BK86" s="61">
        <f t="shared" ref="BK86:BK101" si="349">(BK6-BG6)/BG6*100</f>
        <v>12.949033482242504</v>
      </c>
      <c r="BL86" s="61">
        <f t="shared" ref="BL86:BL101" si="350">(BL6-BH6)/BH6*100</f>
        <v>12.343130104436462</v>
      </c>
      <c r="BM86" s="61">
        <f t="shared" ref="BM86:BM101" si="351">(BM6-BI6)/BI6*100</f>
        <v>25.361421977712272</v>
      </c>
      <c r="BN86" s="61">
        <f t="shared" ref="BN86:BN99" si="352">(BN6-BJ6)/BJ6*100</f>
        <v>32.327617506675324</v>
      </c>
      <c r="BO86" s="61">
        <f t="shared" ref="BO86:BO99" si="353">(BO6-BK6)/BK6*100</f>
        <v>8.095885019359141</v>
      </c>
      <c r="BP86" s="61">
        <f t="shared" ref="BP86:BP99" si="354">(BP6-BL6)/BL6*100</f>
        <v>23.509279524360839</v>
      </c>
      <c r="BQ86" s="61">
        <f t="shared" ref="BQ86:BQ99" si="355">(BQ6-BM6)/BM6*100</f>
        <v>20.565721064812841</v>
      </c>
      <c r="BR86" s="61">
        <f t="shared" ref="BR86:BR99" si="356">(BR6-BN6)/BN6*100</f>
        <v>1.4888535654014134</v>
      </c>
      <c r="BS86" s="61">
        <f t="shared" ref="BS86:BS99" si="357">(BS6-BO6)/BO6*100</f>
        <v>5.1946716698962705</v>
      </c>
      <c r="BT86" s="61">
        <f t="shared" ref="BT86:BT99" si="358">(BT6-BP6)/BP6*100</f>
        <v>-8.1912472551078856</v>
      </c>
      <c r="BU86" s="61">
        <f t="shared" ref="BU86:BU99" si="359">(BU6-BQ6)/BQ6*100</f>
        <v>-16.267802801098266</v>
      </c>
      <c r="BV86" s="61">
        <f t="shared" ref="BV86:BV99" si="360">(BV6-BR6)/BR6*100</f>
        <v>1.1413263804200664</v>
      </c>
      <c r="BW86" s="61">
        <f t="shared" ref="BW86:BW99" si="361">(BW6-BS6)/BS6*100</f>
        <v>-3.0297927208853817</v>
      </c>
      <c r="BX86" s="61">
        <f t="shared" ref="BX86:BX99" si="362">(BX6-BT6)/BT6*100</f>
        <v>-1.8295599223431522</v>
      </c>
      <c r="BY86" s="61">
        <f t="shared" ref="BY86:BY99" si="363">(BY6-BU6)/BU6*100</f>
        <v>5.6859667438041672</v>
      </c>
      <c r="BZ86" s="61">
        <f t="shared" ref="BZ86:BZ99" si="364">(BZ6-BV6)/BV6*100</f>
        <v>6.5013270744887972</v>
      </c>
    </row>
    <row r="87" spans="1:78">
      <c r="A87" s="3" t="s">
        <v>1</v>
      </c>
      <c r="B87" s="136"/>
      <c r="C87" s="63"/>
      <c r="D87" s="63"/>
      <c r="E87" s="63"/>
      <c r="F87" s="63">
        <f>(F7-B7)/B7*100</f>
        <v>4.6521268611125715</v>
      </c>
      <c r="G87" s="63">
        <f t="shared" si="293"/>
        <v>78.892770328753343</v>
      </c>
      <c r="H87" s="63">
        <f t="shared" si="294"/>
        <v>14.278440202650829</v>
      </c>
      <c r="I87" s="63">
        <f t="shared" si="295"/>
        <v>6.7737004130347902</v>
      </c>
      <c r="J87" s="63">
        <f t="shared" si="296"/>
        <v>29.736682998019383</v>
      </c>
      <c r="K87" s="63">
        <f t="shared" si="297"/>
        <v>7.1334101098773788</v>
      </c>
      <c r="L87" s="63">
        <f t="shared" si="298"/>
        <v>6.4707818450915597E-2</v>
      </c>
      <c r="M87" s="63">
        <f t="shared" si="299"/>
        <v>-9.3972580247927127</v>
      </c>
      <c r="N87" s="63">
        <f t="shared" si="300"/>
        <v>12.939149774539525</v>
      </c>
      <c r="O87" s="63">
        <f t="shared" si="301"/>
        <v>-3.3490273920368692</v>
      </c>
      <c r="P87" s="63">
        <f t="shared" si="302"/>
        <v>1.3130101675497703</v>
      </c>
      <c r="Q87" s="63">
        <f t="shared" si="303"/>
        <v>-30.049146817054957</v>
      </c>
      <c r="R87" s="63">
        <f t="shared" si="304"/>
        <v>-14.396698918611273</v>
      </c>
      <c r="S87" s="63">
        <f t="shared" si="305"/>
        <v>8.6207137760741031</v>
      </c>
      <c r="T87" s="63">
        <f t="shared" si="306"/>
        <v>7.0740757100578682</v>
      </c>
      <c r="U87" s="63">
        <f t="shared" si="307"/>
        <v>-9.4766839378238394</v>
      </c>
      <c r="V87" s="63">
        <f t="shared" si="308"/>
        <v>-7.6071274226255756</v>
      </c>
      <c r="W87" s="63">
        <f t="shared" si="309"/>
        <v>-15.376540745224821</v>
      </c>
      <c r="X87" s="63">
        <f t="shared" si="310"/>
        <v>32.327097213341304</v>
      </c>
      <c r="Y87" s="63">
        <f t="shared" si="311"/>
        <v>30.337702478392782</v>
      </c>
      <c r="Z87" s="63">
        <f t="shared" si="312"/>
        <v>20.619803041805941</v>
      </c>
      <c r="AA87" s="63">
        <f t="shared" si="313"/>
        <v>41.019748106997454</v>
      </c>
      <c r="AB87" s="63">
        <f t="shared" si="314"/>
        <v>1.2142751369761531</v>
      </c>
      <c r="AC87" s="63">
        <f t="shared" si="315"/>
        <v>53.669311809163275</v>
      </c>
      <c r="AD87" s="63">
        <f t="shared" si="316"/>
        <v>20.297701612301829</v>
      </c>
      <c r="AE87" s="63">
        <f t="shared" si="317"/>
        <v>40.998451218788276</v>
      </c>
      <c r="AF87" s="63">
        <f t="shared" si="318"/>
        <v>35.463750818157322</v>
      </c>
      <c r="AG87" s="63">
        <f t="shared" si="319"/>
        <v>6.8028863327856017</v>
      </c>
      <c r="AH87" s="63">
        <f t="shared" si="320"/>
        <v>-5.1973814719301812</v>
      </c>
      <c r="AI87" s="63">
        <f t="shared" si="321"/>
        <v>-8.4124311083894678</v>
      </c>
      <c r="AJ87" s="63">
        <f t="shared" si="322"/>
        <v>-9.8567530695770795</v>
      </c>
      <c r="AK87" s="63">
        <f t="shared" si="323"/>
        <v>-33.85064083696787</v>
      </c>
      <c r="AL87" s="63">
        <f t="shared" si="324"/>
        <v>-1.9695543000627675</v>
      </c>
      <c r="AM87" s="63">
        <f t="shared" si="325"/>
        <v>-9.9130798161303844</v>
      </c>
      <c r="AN87" s="63">
        <f t="shared" si="326"/>
        <v>19.093202169252109</v>
      </c>
      <c r="AO87" s="63">
        <f t="shared" si="327"/>
        <v>5.4849931235337097</v>
      </c>
      <c r="AP87" s="63">
        <f t="shared" si="328"/>
        <v>31.727100509618715</v>
      </c>
      <c r="AQ87" s="63">
        <f t="shared" si="329"/>
        <v>-22.069970034047998</v>
      </c>
      <c r="AR87" s="63">
        <f t="shared" si="330"/>
        <v>-9.902148704317522</v>
      </c>
      <c r="AS87" s="63">
        <f t="shared" si="331"/>
        <v>30.920699440141107</v>
      </c>
      <c r="AT87" s="63">
        <f t="shared" si="332"/>
        <v>6.5829451083654043</v>
      </c>
      <c r="AU87" s="63">
        <f t="shared" si="333"/>
        <v>18.86904761904762</v>
      </c>
      <c r="AV87" s="63">
        <f t="shared" si="334"/>
        <v>39.036301768366855</v>
      </c>
      <c r="AW87" s="63">
        <f t="shared" si="335"/>
        <v>59.190428071408697</v>
      </c>
      <c r="AX87" s="63">
        <f t="shared" si="336"/>
        <v>44.085898897757509</v>
      </c>
      <c r="AY87" s="63">
        <f t="shared" si="337"/>
        <v>50.074111166750122</v>
      </c>
      <c r="AZ87" s="63">
        <f t="shared" si="338"/>
        <v>-2.9343139741313751</v>
      </c>
      <c r="BA87" s="63">
        <f t="shared" si="339"/>
        <v>-5.5584176632934756</v>
      </c>
      <c r="BB87" s="63">
        <f t="shared" si="340"/>
        <v>-0.6595927088554171</v>
      </c>
      <c r="BC87" s="63">
        <f t="shared" si="341"/>
        <v>18.577474657822211</v>
      </c>
      <c r="BD87" s="63">
        <f t="shared" si="342"/>
        <v>22.75082521185519</v>
      </c>
      <c r="BE87" s="63">
        <f t="shared" si="343"/>
        <v>-10.14112879658672</v>
      </c>
      <c r="BF87" s="63">
        <f t="shared" si="344"/>
        <v>17.23844965958294</v>
      </c>
      <c r="BG87" s="63">
        <f t="shared" si="345"/>
        <v>14.693200116429356</v>
      </c>
      <c r="BH87" s="63">
        <f t="shared" si="346"/>
        <v>-15.026209143709279</v>
      </c>
      <c r="BI87" s="63">
        <f t="shared" si="347"/>
        <v>-2.657724907346898</v>
      </c>
      <c r="BJ87" s="63">
        <f t="shared" si="348"/>
        <v>0.23395965302986926</v>
      </c>
      <c r="BK87" s="63">
        <f t="shared" si="349"/>
        <v>8.8442955127132787</v>
      </c>
      <c r="BL87" s="63">
        <f t="shared" si="350"/>
        <v>-15.295899890400349</v>
      </c>
      <c r="BM87" s="63">
        <f t="shared" si="351"/>
        <v>-36.046249016099225</v>
      </c>
      <c r="BN87" s="63">
        <f t="shared" si="352"/>
        <v>-14.115673428455262</v>
      </c>
      <c r="BO87" s="63">
        <f t="shared" si="353"/>
        <v>-11.507274861933809</v>
      </c>
      <c r="BP87" s="63">
        <f t="shared" si="354"/>
        <v>31.374708226554677</v>
      </c>
      <c r="BQ87" s="63">
        <f t="shared" si="355"/>
        <v>62.930106178762578</v>
      </c>
      <c r="BR87" s="63">
        <f t="shared" si="356"/>
        <v>2.5018608262463178</v>
      </c>
      <c r="BS87" s="63">
        <f t="shared" si="357"/>
        <v>25.949829228070541</v>
      </c>
      <c r="BT87" s="63">
        <f t="shared" si="358"/>
        <v>-4.9601064408510149</v>
      </c>
      <c r="BU87" s="63">
        <f t="shared" si="359"/>
        <v>-7.1328795692668701</v>
      </c>
      <c r="BV87" s="63">
        <f t="shared" si="360"/>
        <v>4.0892032999471226</v>
      </c>
      <c r="BW87" s="63">
        <f t="shared" si="361"/>
        <v>7.5599744563727658</v>
      </c>
      <c r="BX87" s="63">
        <f t="shared" si="362"/>
        <v>-11.004542020200276</v>
      </c>
      <c r="BY87" s="63">
        <f t="shared" si="363"/>
        <v>-27.842255575135187</v>
      </c>
      <c r="BZ87" s="63">
        <f t="shared" si="364"/>
        <v>4.7704887244003347</v>
      </c>
    </row>
    <row r="88" spans="1:78">
      <c r="A88" s="68" t="s">
        <v>2</v>
      </c>
      <c r="B88" s="137"/>
      <c r="C88" s="64"/>
      <c r="D88" s="64"/>
      <c r="E88" s="64"/>
      <c r="F88" s="64">
        <f>(F8-B8)/B8*100</f>
        <v>10.313054110201012</v>
      </c>
      <c r="G88" s="64">
        <f t="shared" si="293"/>
        <v>17.46211455606246</v>
      </c>
      <c r="H88" s="64">
        <f t="shared" si="294"/>
        <v>14.202687665839258</v>
      </c>
      <c r="I88" s="64">
        <f t="shared" si="295"/>
        <v>16.666666666666664</v>
      </c>
      <c r="J88" s="64">
        <f t="shared" si="296"/>
        <v>4.1445891896636082</v>
      </c>
      <c r="K88" s="64">
        <f t="shared" si="297"/>
        <v>-3.3511650586553343</v>
      </c>
      <c r="L88" s="64">
        <f t="shared" si="298"/>
        <v>-3.0736829482173231</v>
      </c>
      <c r="M88" s="64">
        <f t="shared" si="299"/>
        <v>-3.7951347483901769</v>
      </c>
      <c r="N88" s="64">
        <f t="shared" si="300"/>
        <v>-1.6861981204537346</v>
      </c>
      <c r="O88" s="64">
        <f t="shared" si="301"/>
        <v>17.912254990321095</v>
      </c>
      <c r="P88" s="64">
        <f t="shared" si="302"/>
        <v>29.598985478108901</v>
      </c>
      <c r="Q88" s="64">
        <f t="shared" si="303"/>
        <v>38.279121538373822</v>
      </c>
      <c r="R88" s="64">
        <f t="shared" si="304"/>
        <v>37.199676716220523</v>
      </c>
      <c r="S88" s="64">
        <f t="shared" si="305"/>
        <v>13.401239593891759</v>
      </c>
      <c r="T88" s="64">
        <f t="shared" si="306"/>
        <v>4.2056980906921213</v>
      </c>
      <c r="U88" s="64">
        <f t="shared" si="307"/>
        <v>20.847077805665119</v>
      </c>
      <c r="V88" s="64">
        <f t="shared" si="308"/>
        <v>35.918779007497328</v>
      </c>
      <c r="W88" s="64">
        <f t="shared" si="309"/>
        <v>42.535826275532621</v>
      </c>
      <c r="X88" s="64">
        <f t="shared" si="310"/>
        <v>28.30438236746614</v>
      </c>
      <c r="Y88" s="64">
        <f t="shared" si="311"/>
        <v>30.966421148668189</v>
      </c>
      <c r="Z88" s="64">
        <f t="shared" si="312"/>
        <v>38.62049310693088</v>
      </c>
      <c r="AA88" s="64">
        <f t="shared" si="313"/>
        <v>31.100488306347973</v>
      </c>
      <c r="AB88" s="64">
        <f t="shared" si="314"/>
        <v>33.832704099392167</v>
      </c>
      <c r="AC88" s="64">
        <f t="shared" si="315"/>
        <v>20.395321836150984</v>
      </c>
      <c r="AD88" s="64">
        <f t="shared" si="316"/>
        <v>20.371773979611181</v>
      </c>
      <c r="AE88" s="64">
        <f t="shared" si="317"/>
        <v>25.533216234866075</v>
      </c>
      <c r="AF88" s="64">
        <f t="shared" si="318"/>
        <v>36.653662115073622</v>
      </c>
      <c r="AG88" s="64">
        <f t="shared" si="319"/>
        <v>23.887927141351799</v>
      </c>
      <c r="AH88" s="64">
        <f t="shared" si="320"/>
        <v>-6.5348288075560799</v>
      </c>
      <c r="AI88" s="64">
        <f t="shared" si="321"/>
        <v>-17.566681241801486</v>
      </c>
      <c r="AJ88" s="64">
        <f t="shared" si="322"/>
        <v>-12.846876963526451</v>
      </c>
      <c r="AK88" s="64">
        <f t="shared" si="323"/>
        <v>-14.804675040629405</v>
      </c>
      <c r="AL88" s="64">
        <f t="shared" si="324"/>
        <v>-1.7489210299164215</v>
      </c>
      <c r="AM88" s="64">
        <f t="shared" si="325"/>
        <v>7.2163979767745845</v>
      </c>
      <c r="AN88" s="64">
        <f t="shared" si="326"/>
        <v>5.2108422139394834</v>
      </c>
      <c r="AO88" s="64">
        <f t="shared" si="327"/>
        <v>10.947153547535958</v>
      </c>
      <c r="AP88" s="64">
        <f t="shared" si="328"/>
        <v>10.548321043758206</v>
      </c>
      <c r="AQ88" s="64">
        <f t="shared" si="329"/>
        <v>27.356336949116127</v>
      </c>
      <c r="AR88" s="64">
        <f t="shared" si="330"/>
        <v>19.656035675105336</v>
      </c>
      <c r="AS88" s="64">
        <f t="shared" si="331"/>
        <v>30.248890445782084</v>
      </c>
      <c r="AT88" s="64">
        <f t="shared" si="332"/>
        <v>19.051772595995427</v>
      </c>
      <c r="AU88" s="64">
        <f t="shared" si="333"/>
        <v>12.565379652880868</v>
      </c>
      <c r="AV88" s="64">
        <f t="shared" si="334"/>
        <v>44.241969336836107</v>
      </c>
      <c r="AW88" s="64">
        <f t="shared" si="335"/>
        <v>38.101391926027119</v>
      </c>
      <c r="AX88" s="64">
        <f t="shared" si="336"/>
        <v>46.125691957017253</v>
      </c>
      <c r="AY88" s="64">
        <f t="shared" si="337"/>
        <v>27.842535988956822</v>
      </c>
      <c r="AZ88" s="64">
        <f t="shared" si="338"/>
        <v>2.6855028331341813</v>
      </c>
      <c r="BA88" s="64">
        <f t="shared" si="339"/>
        <v>11.419727444490601</v>
      </c>
      <c r="BB88" s="64">
        <f t="shared" si="340"/>
        <v>16.416203158983144</v>
      </c>
      <c r="BC88" s="64">
        <f t="shared" si="341"/>
        <v>32.795502626527188</v>
      </c>
      <c r="BD88" s="64">
        <f t="shared" si="342"/>
        <v>37.221031017616561</v>
      </c>
      <c r="BE88" s="64">
        <f t="shared" si="343"/>
        <v>24.177402388317237</v>
      </c>
      <c r="BF88" s="64">
        <f t="shared" si="344"/>
        <v>0.12809232968932541</v>
      </c>
      <c r="BG88" s="64">
        <f t="shared" si="345"/>
        <v>-6.1753360700839339</v>
      </c>
      <c r="BH88" s="64">
        <f t="shared" si="346"/>
        <v>-6.4077024623890839</v>
      </c>
      <c r="BI88" s="64">
        <f t="shared" si="347"/>
        <v>-2.098864095483719</v>
      </c>
      <c r="BJ88" s="64">
        <f t="shared" si="348"/>
        <v>-1.4703457280193781</v>
      </c>
      <c r="BK88" s="64">
        <f t="shared" si="349"/>
        <v>15.538139246322332</v>
      </c>
      <c r="BL88" s="64">
        <f t="shared" si="350"/>
        <v>22.018238841831621</v>
      </c>
      <c r="BM88" s="64">
        <f t="shared" si="351"/>
        <v>34.452978630343424</v>
      </c>
      <c r="BN88" s="64">
        <f t="shared" si="352"/>
        <v>48.278821415682614</v>
      </c>
      <c r="BO88" s="64">
        <f t="shared" si="353"/>
        <v>19.744404726314588</v>
      </c>
      <c r="BP88" s="64">
        <f t="shared" si="354"/>
        <v>21.597951899583201</v>
      </c>
      <c r="BQ88" s="64">
        <f t="shared" si="355"/>
        <v>17.582316677022177</v>
      </c>
      <c r="BR88" s="64">
        <f t="shared" si="356"/>
        <v>1.2873337167451981</v>
      </c>
      <c r="BS88" s="64">
        <f t="shared" si="357"/>
        <v>-3.9196222857898615</v>
      </c>
      <c r="BT88" s="64">
        <f t="shared" si="358"/>
        <v>-9.0395563587853829</v>
      </c>
      <c r="BU88" s="64">
        <f t="shared" si="359"/>
        <v>-17.159208582820639</v>
      </c>
      <c r="BV88" s="64">
        <f t="shared" si="360"/>
        <v>0.54786668734023458</v>
      </c>
      <c r="BW88" s="64">
        <f t="shared" si="361"/>
        <v>-9.1258114140835485</v>
      </c>
      <c r="BX88" s="64">
        <f t="shared" si="362"/>
        <v>0.68728721684034955</v>
      </c>
      <c r="BY88" s="64">
        <f t="shared" si="363"/>
        <v>9.3537090297495347</v>
      </c>
      <c r="BZ88" s="64">
        <f t="shared" si="364"/>
        <v>6.8620478981163542</v>
      </c>
    </row>
    <row r="89" spans="1:78">
      <c r="A89" s="2" t="s">
        <v>3</v>
      </c>
      <c r="B89" s="140"/>
      <c r="C89" s="62"/>
      <c r="D89" s="62"/>
      <c r="E89" s="62"/>
      <c r="F89" s="62">
        <f>(F9-B9)/B9*100</f>
        <v>11.533331785142265</v>
      </c>
      <c r="G89" s="62">
        <f t="shared" si="293"/>
        <v>9.2600702146928739</v>
      </c>
      <c r="H89" s="62">
        <f t="shared" si="294"/>
        <v>5.1191741313128682</v>
      </c>
      <c r="I89" s="62">
        <f t="shared" si="295"/>
        <v>9.6060580800518789</v>
      </c>
      <c r="J89" s="62">
        <f t="shared" si="296"/>
        <v>11.986895022955881</v>
      </c>
      <c r="K89" s="62">
        <f t="shared" si="297"/>
        <v>13.996395236067775</v>
      </c>
      <c r="L89" s="62">
        <f t="shared" si="298"/>
        <v>12.701013164431993</v>
      </c>
      <c r="M89" s="62">
        <f t="shared" si="299"/>
        <v>10.612869431637572</v>
      </c>
      <c r="N89" s="62">
        <f t="shared" si="300"/>
        <v>2.9636732382865567</v>
      </c>
      <c r="O89" s="62">
        <f t="shared" si="301"/>
        <v>-2.3486272306902456</v>
      </c>
      <c r="P89" s="62">
        <f t="shared" si="302"/>
        <v>-2.5131631032265704</v>
      </c>
      <c r="Q89" s="62">
        <f t="shared" si="303"/>
        <v>-7.089569029123183</v>
      </c>
      <c r="R89" s="62">
        <f t="shared" si="304"/>
        <v>-4.2667822677594511</v>
      </c>
      <c r="S89" s="62">
        <f t="shared" si="305"/>
        <v>-1.93948861116118</v>
      </c>
      <c r="T89" s="62">
        <f t="shared" si="306"/>
        <v>7.6060016372754484</v>
      </c>
      <c r="U89" s="62">
        <f t="shared" si="307"/>
        <v>11.687480331928104</v>
      </c>
      <c r="V89" s="62">
        <f t="shared" si="308"/>
        <v>18.278489035563574</v>
      </c>
      <c r="W89" s="62">
        <f t="shared" si="309"/>
        <v>19.503906114709686</v>
      </c>
      <c r="X89" s="62">
        <f t="shared" si="310"/>
        <v>19.925073316565019</v>
      </c>
      <c r="Y89" s="62">
        <f t="shared" si="311"/>
        <v>22.343161885966307</v>
      </c>
      <c r="Z89" s="62">
        <f t="shared" si="312"/>
        <v>18.864618327423237</v>
      </c>
      <c r="AA89" s="62">
        <f t="shared" si="313"/>
        <v>15.191175656762457</v>
      </c>
      <c r="AB89" s="62">
        <f t="shared" si="314"/>
        <v>8.225785907976638</v>
      </c>
      <c r="AC89" s="62">
        <f t="shared" si="315"/>
        <v>12.49840408682411</v>
      </c>
      <c r="AD89" s="62">
        <f t="shared" si="316"/>
        <v>9.8595404892986895</v>
      </c>
      <c r="AE89" s="62">
        <f t="shared" si="317"/>
        <v>16.408094756332527</v>
      </c>
      <c r="AF89" s="62">
        <f t="shared" si="318"/>
        <v>20.73276928756972</v>
      </c>
      <c r="AG89" s="62">
        <f t="shared" si="319"/>
        <v>21.683115629761886</v>
      </c>
      <c r="AH89" s="62">
        <f t="shared" si="320"/>
        <v>22.033278731273629</v>
      </c>
      <c r="AI89" s="62">
        <f t="shared" si="321"/>
        <v>13.321373528793409</v>
      </c>
      <c r="AJ89" s="62">
        <f t="shared" si="322"/>
        <v>10.107425484990999</v>
      </c>
      <c r="AK89" s="62">
        <f t="shared" si="323"/>
        <v>7.8271351884698053</v>
      </c>
      <c r="AL89" s="62">
        <f t="shared" si="324"/>
        <v>9.2122543669855332</v>
      </c>
      <c r="AM89" s="62">
        <f t="shared" si="325"/>
        <v>9.1496515684216622</v>
      </c>
      <c r="AN89" s="62">
        <f t="shared" si="326"/>
        <v>12.533097858172665</v>
      </c>
      <c r="AO89" s="62">
        <f t="shared" si="327"/>
        <v>13.257208405878332</v>
      </c>
      <c r="AP89" s="62">
        <f t="shared" si="328"/>
        <v>5.702259972698327</v>
      </c>
      <c r="AQ89" s="62">
        <f t="shared" si="329"/>
        <v>12.040370565639835</v>
      </c>
      <c r="AR89" s="62">
        <f t="shared" si="330"/>
        <v>10.21364408563775</v>
      </c>
      <c r="AS89" s="62">
        <f t="shared" si="331"/>
        <v>2.8964963347436554</v>
      </c>
      <c r="AT89" s="62">
        <f t="shared" si="332"/>
        <v>8.2814962560117742</v>
      </c>
      <c r="AU89" s="62">
        <f t="shared" si="333"/>
        <v>3.0580279114791944</v>
      </c>
      <c r="AV89" s="62">
        <f t="shared" si="334"/>
        <v>5.7858415323766996</v>
      </c>
      <c r="AW89" s="62">
        <f t="shared" si="335"/>
        <v>6.0662288799046591</v>
      </c>
      <c r="AX89" s="62">
        <f t="shared" si="336"/>
        <v>16.25236049606308</v>
      </c>
      <c r="AY89" s="62">
        <f t="shared" si="337"/>
        <v>8.0764271658893527</v>
      </c>
      <c r="AZ89" s="62">
        <f t="shared" si="338"/>
        <v>4.9899094067503649</v>
      </c>
      <c r="BA89" s="62">
        <f t="shared" si="339"/>
        <v>7.515995840200226</v>
      </c>
      <c r="BB89" s="62">
        <f t="shared" si="340"/>
        <v>8.5460397074190144</v>
      </c>
      <c r="BC89" s="62">
        <f t="shared" si="341"/>
        <v>16.616424546186295</v>
      </c>
      <c r="BD89" s="62">
        <f t="shared" si="342"/>
        <v>19.494688834965029</v>
      </c>
      <c r="BE89" s="62">
        <f t="shared" si="343"/>
        <v>7.1118468414836959</v>
      </c>
      <c r="BF89" s="62">
        <f t="shared" si="344"/>
        <v>8.2580484540619583</v>
      </c>
      <c r="BG89" s="62">
        <f t="shared" si="345"/>
        <v>1.4139918994674836</v>
      </c>
      <c r="BH89" s="62">
        <f t="shared" si="346"/>
        <v>-1.5129869481148759</v>
      </c>
      <c r="BI89" s="62">
        <f t="shared" si="347"/>
        <v>-1.6279992195684081</v>
      </c>
      <c r="BJ89" s="62">
        <f t="shared" si="348"/>
        <v>-9.0041767273563236E-2</v>
      </c>
      <c r="BK89" s="62">
        <f t="shared" si="349"/>
        <v>2.4675635515552945</v>
      </c>
      <c r="BL89" s="62">
        <f t="shared" si="350"/>
        <v>1.0582701438660382</v>
      </c>
      <c r="BM89" s="62">
        <f t="shared" si="351"/>
        <v>-5.9099763596433679</v>
      </c>
      <c r="BN89" s="62">
        <f t="shared" si="352"/>
        <v>-6.5250159218445418</v>
      </c>
      <c r="BO89" s="62">
        <f t="shared" si="353"/>
        <v>-4.6059196381615815</v>
      </c>
      <c r="BP89" s="62">
        <f t="shared" si="354"/>
        <v>-2.9906435411617083</v>
      </c>
      <c r="BQ89" s="62">
        <f t="shared" si="355"/>
        <v>-6.6700950267158126</v>
      </c>
      <c r="BR89" s="62">
        <f t="shared" si="356"/>
        <v>2.028089363320539</v>
      </c>
      <c r="BS89" s="62">
        <f t="shared" si="357"/>
        <v>-1.4423164524136436</v>
      </c>
      <c r="BT89" s="62">
        <f t="shared" si="358"/>
        <v>-2.4636320852623563</v>
      </c>
      <c r="BU89" s="62">
        <f t="shared" si="359"/>
        <v>-6.6617435814388806</v>
      </c>
      <c r="BV89" s="62">
        <f t="shared" si="360"/>
        <v>-5.3682481143396616</v>
      </c>
      <c r="BW89" s="62">
        <f t="shared" si="361"/>
        <v>-0.76757561263232421</v>
      </c>
      <c r="BX89" s="62">
        <f t="shared" si="362"/>
        <v>1.1438500173255948</v>
      </c>
      <c r="BY89" s="62">
        <f t="shared" si="363"/>
        <v>2.7002681923943941</v>
      </c>
      <c r="BZ89" s="62">
        <f t="shared" si="364"/>
        <v>6.9466726053130392</v>
      </c>
    </row>
    <row r="90" spans="1:78">
      <c r="A90" s="3" t="s">
        <v>4</v>
      </c>
      <c r="B90" s="136"/>
      <c r="C90" s="63"/>
      <c r="D90" s="63"/>
      <c r="E90" s="63"/>
      <c r="F90" s="63">
        <f t="shared" ref="F90:F101" si="365">(F10-B10)/B10*100</f>
        <v>12.217857797201697</v>
      </c>
      <c r="G90" s="63">
        <f t="shared" si="293"/>
        <v>9.1411181974165601</v>
      </c>
      <c r="H90" s="63">
        <f t="shared" si="294"/>
        <v>4.6261376633928135</v>
      </c>
      <c r="I90" s="63">
        <f t="shared" si="295"/>
        <v>10.809488872584984</v>
      </c>
      <c r="J90" s="63">
        <f t="shared" si="296"/>
        <v>13.905702453010512</v>
      </c>
      <c r="K90" s="63">
        <f t="shared" si="297"/>
        <v>15.114823537787055</v>
      </c>
      <c r="L90" s="63">
        <f t="shared" si="298"/>
        <v>12.82114828583231</v>
      </c>
      <c r="M90" s="63">
        <f t="shared" si="299"/>
        <v>9.3017729713823236</v>
      </c>
      <c r="N90" s="63">
        <f t="shared" si="300"/>
        <v>2.5703398126136245</v>
      </c>
      <c r="O90" s="63">
        <f t="shared" si="301"/>
        <v>-4.4660664498739999</v>
      </c>
      <c r="P90" s="63">
        <f t="shared" si="302"/>
        <v>-3.6757706670571952</v>
      </c>
      <c r="Q90" s="63">
        <f t="shared" si="303"/>
        <v>-9.3960244699775721</v>
      </c>
      <c r="R90" s="63">
        <f t="shared" si="304"/>
        <v>-4.0328952167099228</v>
      </c>
      <c r="S90" s="63">
        <f t="shared" si="305"/>
        <v>-2.0431557653405261</v>
      </c>
      <c r="T90" s="63">
        <f t="shared" si="306"/>
        <v>7.2976054732041051</v>
      </c>
      <c r="U90" s="63">
        <f t="shared" si="307"/>
        <v>17.447044457383523</v>
      </c>
      <c r="V90" s="63">
        <f t="shared" si="308"/>
        <v>21.213453615570398</v>
      </c>
      <c r="W90" s="63">
        <f t="shared" si="309"/>
        <v>23.483375783024716</v>
      </c>
      <c r="X90" s="63">
        <f t="shared" si="310"/>
        <v>25.353819813437244</v>
      </c>
      <c r="Y90" s="63">
        <f t="shared" si="311"/>
        <v>25.732890575585067</v>
      </c>
      <c r="Z90" s="63">
        <f t="shared" si="312"/>
        <v>23.402891277352946</v>
      </c>
      <c r="AA90" s="63">
        <f t="shared" si="313"/>
        <v>18.714960004861062</v>
      </c>
      <c r="AB90" s="63">
        <f t="shared" si="314"/>
        <v>9.4212956312584062</v>
      </c>
      <c r="AC90" s="63">
        <f t="shared" si="315"/>
        <v>13.656200181403211</v>
      </c>
      <c r="AD90" s="63">
        <f t="shared" si="316"/>
        <v>10.617817456548586</v>
      </c>
      <c r="AE90" s="63">
        <f t="shared" si="317"/>
        <v>19.042900880933168</v>
      </c>
      <c r="AF90" s="63">
        <f t="shared" si="318"/>
        <v>22.588753830790949</v>
      </c>
      <c r="AG90" s="63">
        <f t="shared" si="319"/>
        <v>22.387022529101941</v>
      </c>
      <c r="AH90" s="63">
        <f t="shared" si="320"/>
        <v>23.573124294343145</v>
      </c>
      <c r="AI90" s="63">
        <f t="shared" si="321"/>
        <v>12.832286033237473</v>
      </c>
      <c r="AJ90" s="63">
        <f t="shared" si="322"/>
        <v>9.8143310581163483</v>
      </c>
      <c r="AK90" s="63">
        <f t="shared" si="323"/>
        <v>8.6586693380685507</v>
      </c>
      <c r="AL90" s="63">
        <f t="shared" si="324"/>
        <v>8.3755428174396442</v>
      </c>
      <c r="AM90" s="63">
        <f t="shared" si="325"/>
        <v>8.8830233533771548</v>
      </c>
      <c r="AN90" s="63">
        <f t="shared" si="326"/>
        <v>12.446924159099634</v>
      </c>
      <c r="AO90" s="63">
        <f t="shared" si="327"/>
        <v>12.846687146989035</v>
      </c>
      <c r="AP90" s="63">
        <f t="shared" si="328"/>
        <v>2.242281838318497</v>
      </c>
      <c r="AQ90" s="63">
        <f t="shared" si="329"/>
        <v>10.70961858923933</v>
      </c>
      <c r="AR90" s="63">
        <f t="shared" si="330"/>
        <v>8.2154972148688046</v>
      </c>
      <c r="AS90" s="63">
        <f t="shared" si="331"/>
        <v>5.751381068813062E-2</v>
      </c>
      <c r="AT90" s="63">
        <f t="shared" si="332"/>
        <v>6.2472958483041392</v>
      </c>
      <c r="AU90" s="63">
        <f t="shared" si="333"/>
        <v>-1.8398858481920206</v>
      </c>
      <c r="AV90" s="63">
        <f t="shared" si="334"/>
        <v>1.2843487080313913</v>
      </c>
      <c r="AW90" s="63">
        <f t="shared" si="335"/>
        <v>1.9717371567367483</v>
      </c>
      <c r="AX90" s="63">
        <f t="shared" si="336"/>
        <v>15.057837582625128</v>
      </c>
      <c r="AY90" s="63">
        <f t="shared" si="337"/>
        <v>5.7667080304910563</v>
      </c>
      <c r="AZ90" s="63">
        <f t="shared" si="338"/>
        <v>2.4533686149376011</v>
      </c>
      <c r="BA90" s="63">
        <f t="shared" si="339"/>
        <v>8.5411625950689807</v>
      </c>
      <c r="BB90" s="63">
        <f t="shared" si="340"/>
        <v>6.477681914708076</v>
      </c>
      <c r="BC90" s="63">
        <f t="shared" si="341"/>
        <v>15.824156791758142</v>
      </c>
      <c r="BD90" s="63">
        <f t="shared" si="342"/>
        <v>15.840395819986993</v>
      </c>
      <c r="BE90" s="63">
        <f t="shared" si="343"/>
        <v>1.3623372981282311</v>
      </c>
      <c r="BF90" s="63">
        <f t="shared" si="344"/>
        <v>-4.5338841183625727</v>
      </c>
      <c r="BG90" s="63">
        <f t="shared" si="345"/>
        <v>-14.432607778112757</v>
      </c>
      <c r="BH90" s="63">
        <f t="shared" si="346"/>
        <v>-15.056644480146886</v>
      </c>
      <c r="BI90" s="63">
        <f t="shared" si="347"/>
        <v>-10.314113427659324</v>
      </c>
      <c r="BJ90" s="63">
        <f t="shared" si="348"/>
        <v>-4.1256097324052838</v>
      </c>
      <c r="BK90" s="63">
        <f t="shared" si="349"/>
        <v>0.46171781236912446</v>
      </c>
      <c r="BL90" s="63">
        <f t="shared" si="350"/>
        <v>0.1304415705782567</v>
      </c>
      <c r="BM90" s="63">
        <f t="shared" si="351"/>
        <v>-10.159749809574043</v>
      </c>
      <c r="BN90" s="63">
        <f t="shared" si="352"/>
        <v>-14.212999286981947</v>
      </c>
      <c r="BO90" s="63">
        <f t="shared" si="353"/>
        <v>-17.065702191700353</v>
      </c>
      <c r="BP90" s="63">
        <f t="shared" si="354"/>
        <v>-13.732902939197031</v>
      </c>
      <c r="BQ90" s="63">
        <f t="shared" si="355"/>
        <v>-20.421227094921939</v>
      </c>
      <c r="BR90" s="63">
        <f t="shared" si="356"/>
        <v>-7.1543873464315029</v>
      </c>
      <c r="BS90" s="63">
        <f t="shared" si="357"/>
        <v>-12.751843732662149</v>
      </c>
      <c r="BT90" s="63">
        <f t="shared" si="358"/>
        <v>-13.671875779681535</v>
      </c>
      <c r="BU90" s="63">
        <f t="shared" si="359"/>
        <v>-20.971498441444297</v>
      </c>
      <c r="BV90" s="63">
        <f t="shared" si="360"/>
        <v>-15.683367931526911</v>
      </c>
      <c r="BW90" s="63">
        <f t="shared" si="361"/>
        <v>-11.829269607229961</v>
      </c>
      <c r="BX90" s="63">
        <f t="shared" si="362"/>
        <v>-9.2901159596425149</v>
      </c>
      <c r="BY90" s="63">
        <f t="shared" si="363"/>
        <v>-6.4807308357700908</v>
      </c>
      <c r="BZ90" s="63">
        <f t="shared" si="364"/>
        <v>1.73630692212417</v>
      </c>
    </row>
    <row r="91" spans="1:78">
      <c r="A91" s="3" t="s">
        <v>5</v>
      </c>
      <c r="B91" s="136"/>
      <c r="C91" s="63"/>
      <c r="D91" s="63"/>
      <c r="E91" s="63"/>
      <c r="F91" s="63">
        <f t="shared" si="365"/>
        <v>-0.26917726228607081</v>
      </c>
      <c r="G91" s="63">
        <f t="shared" si="293"/>
        <v>0.80225463978607137</v>
      </c>
      <c r="H91" s="63">
        <f t="shared" si="294"/>
        <v>1.8844100533861312</v>
      </c>
      <c r="I91" s="63">
        <f t="shared" si="295"/>
        <v>-1.4018371264052678</v>
      </c>
      <c r="J91" s="63">
        <f t="shared" si="296"/>
        <v>1.5847115078927363</v>
      </c>
      <c r="K91" s="63">
        <f t="shared" si="297"/>
        <v>9.4900714853057924</v>
      </c>
      <c r="L91" s="63">
        <f t="shared" si="298"/>
        <v>4.6208011115592083</v>
      </c>
      <c r="M91" s="63">
        <f t="shared" si="299"/>
        <v>8.9581812493482218</v>
      </c>
      <c r="N91" s="63">
        <f t="shared" si="300"/>
        <v>4.859441213758573</v>
      </c>
      <c r="O91" s="63">
        <f t="shared" si="301"/>
        <v>5.0577447623469389</v>
      </c>
      <c r="P91" s="63">
        <f t="shared" si="302"/>
        <v>1.4603263927968511</v>
      </c>
      <c r="Q91" s="63">
        <f t="shared" si="303"/>
        <v>2.9511230219499742</v>
      </c>
      <c r="R91" s="63">
        <f t="shared" si="304"/>
        <v>-10.098672189060784</v>
      </c>
      <c r="S91" s="63">
        <f t="shared" si="305"/>
        <v>-4.1679326059936495</v>
      </c>
      <c r="T91" s="63">
        <f t="shared" si="306"/>
        <v>11.783465986300232</v>
      </c>
      <c r="U91" s="63">
        <f t="shared" si="307"/>
        <v>-7.4157860485295544</v>
      </c>
      <c r="V91" s="63">
        <f t="shared" si="308"/>
        <v>13.733062330623309</v>
      </c>
      <c r="W91" s="63">
        <f t="shared" si="309"/>
        <v>10.629467373760669</v>
      </c>
      <c r="X91" s="63">
        <f t="shared" si="310"/>
        <v>2.7141014190731276</v>
      </c>
      <c r="Y91" s="63">
        <f t="shared" si="311"/>
        <v>9.9879501941357631</v>
      </c>
      <c r="Z91" s="63">
        <f t="shared" si="312"/>
        <v>1.8943229880264465</v>
      </c>
      <c r="AA91" s="63">
        <f t="shared" si="313"/>
        <v>-0.49760316798665871</v>
      </c>
      <c r="AB91" s="63">
        <f t="shared" si="314"/>
        <v>-9.6613690159895668E-2</v>
      </c>
      <c r="AC91" s="63">
        <f t="shared" si="315"/>
        <v>4.6378575776019506</v>
      </c>
      <c r="AD91" s="63">
        <f t="shared" si="316"/>
        <v>5.0157848582285922</v>
      </c>
      <c r="AE91" s="63">
        <f t="shared" si="317"/>
        <v>9.2480297436703065</v>
      </c>
      <c r="AF91" s="63">
        <f t="shared" si="318"/>
        <v>15.14675305836275</v>
      </c>
      <c r="AG91" s="63">
        <f t="shared" si="319"/>
        <v>19.104816193578412</v>
      </c>
      <c r="AH91" s="63">
        <f t="shared" si="320"/>
        <v>18.697374317692812</v>
      </c>
      <c r="AI91" s="63">
        <f t="shared" si="321"/>
        <v>17.104572547459433</v>
      </c>
      <c r="AJ91" s="63">
        <f t="shared" si="322"/>
        <v>12.610494047494077</v>
      </c>
      <c r="AK91" s="63">
        <f t="shared" si="323"/>
        <v>5.3766512831782673</v>
      </c>
      <c r="AL91" s="63">
        <f t="shared" si="324"/>
        <v>4.1481505800469343</v>
      </c>
      <c r="AM91" s="63">
        <f t="shared" si="325"/>
        <v>-1.7805247431541895</v>
      </c>
      <c r="AN91" s="63">
        <f t="shared" si="326"/>
        <v>0.88751328473140512</v>
      </c>
      <c r="AO91" s="63">
        <f t="shared" si="327"/>
        <v>0.19024490845767308</v>
      </c>
      <c r="AP91" s="63">
        <f t="shared" si="328"/>
        <v>6.2190398991263587</v>
      </c>
      <c r="AQ91" s="63">
        <f t="shared" si="329"/>
        <v>11.29771628604767</v>
      </c>
      <c r="AR91" s="63">
        <f t="shared" si="330"/>
        <v>8.9948067789092541</v>
      </c>
      <c r="AS91" s="63">
        <f t="shared" si="331"/>
        <v>10.151028054675407</v>
      </c>
      <c r="AT91" s="63">
        <f t="shared" si="332"/>
        <v>7.4405392801119268</v>
      </c>
      <c r="AU91" s="63">
        <f t="shared" si="333"/>
        <v>13.498333770172616</v>
      </c>
      <c r="AV91" s="63">
        <f t="shared" si="334"/>
        <v>15.38252848616386</v>
      </c>
      <c r="AW91" s="63">
        <f t="shared" si="335"/>
        <v>12.362995002729585</v>
      </c>
      <c r="AX91" s="63">
        <f t="shared" si="336"/>
        <v>19.564359561202753</v>
      </c>
      <c r="AY91" s="63">
        <f t="shared" si="337"/>
        <v>16.933887569279502</v>
      </c>
      <c r="AZ91" s="63">
        <f t="shared" si="338"/>
        <v>15.007053844345164</v>
      </c>
      <c r="BA91" s="63">
        <f t="shared" si="339"/>
        <v>5.0566206973876069</v>
      </c>
      <c r="BB91" s="63">
        <f t="shared" si="340"/>
        <v>4.9456765676567747</v>
      </c>
      <c r="BC91" s="63">
        <f t="shared" si="341"/>
        <v>6.6557342361404963</v>
      </c>
      <c r="BD91" s="63">
        <f t="shared" si="342"/>
        <v>8.7203296703296882</v>
      </c>
      <c r="BE91" s="63">
        <f t="shared" si="343"/>
        <v>1.9746353610814678</v>
      </c>
      <c r="BF91" s="63">
        <f t="shared" si="344"/>
        <v>38.703003345436599</v>
      </c>
      <c r="BG91" s="63">
        <f t="shared" si="345"/>
        <v>41.407452229088754</v>
      </c>
      <c r="BH91" s="63">
        <f t="shared" si="346"/>
        <v>49.213505674885887</v>
      </c>
      <c r="BI91" s="63">
        <f t="shared" si="347"/>
        <v>47.837821432147209</v>
      </c>
      <c r="BJ91" s="63">
        <f t="shared" si="348"/>
        <v>5.6621017817946999</v>
      </c>
      <c r="BK91" s="63">
        <f t="shared" si="349"/>
        <v>4.730324919539405</v>
      </c>
      <c r="BL91" s="63">
        <f t="shared" si="350"/>
        <v>-0.79213841533405749</v>
      </c>
      <c r="BM91" s="63">
        <f t="shared" si="351"/>
        <v>-1.8030424645536953</v>
      </c>
      <c r="BN91" s="63">
        <f t="shared" si="352"/>
        <v>10.338749814120742</v>
      </c>
      <c r="BO91" s="63">
        <f t="shared" si="353"/>
        <v>22.357063067613719</v>
      </c>
      <c r="BP91" s="63">
        <f t="shared" si="354"/>
        <v>20.705558064890315</v>
      </c>
      <c r="BQ91" s="63">
        <f t="shared" si="355"/>
        <v>19.722759738523777</v>
      </c>
      <c r="BR91" s="63">
        <f t="shared" si="356"/>
        <v>19.805904127070299</v>
      </c>
      <c r="BS91" s="63">
        <f t="shared" si="357"/>
        <v>17.622616117547793</v>
      </c>
      <c r="BT91" s="63">
        <f t="shared" si="358"/>
        <v>16.154707415554377</v>
      </c>
      <c r="BU91" s="63">
        <f t="shared" si="359"/>
        <v>18.786357587447878</v>
      </c>
      <c r="BV91" s="63">
        <f t="shared" si="360"/>
        <v>9.0071693425427242</v>
      </c>
      <c r="BW91" s="63">
        <f t="shared" si="361"/>
        <v>9.4451425461662417</v>
      </c>
      <c r="BX91" s="63">
        <f t="shared" si="362"/>
        <v>9.1730876192316249</v>
      </c>
      <c r="BY91" s="63">
        <f t="shared" si="363"/>
        <v>8.4475724928426956</v>
      </c>
      <c r="BZ91" s="63">
        <f t="shared" si="364"/>
        <v>8.9282930184484073</v>
      </c>
    </row>
    <row r="92" spans="1:78">
      <c r="A92" s="68" t="s">
        <v>6</v>
      </c>
      <c r="B92" s="137"/>
      <c r="C92" s="64"/>
      <c r="D92" s="64"/>
      <c r="E92" s="64"/>
      <c r="F92" s="64">
        <f t="shared" si="365"/>
        <v>33.220301298223646</v>
      </c>
      <c r="G92" s="64">
        <f t="shared" si="293"/>
        <v>29.593579251552864</v>
      </c>
      <c r="H92" s="64">
        <f t="shared" si="294"/>
        <v>19.962792704614319</v>
      </c>
      <c r="I92" s="64">
        <f t="shared" si="295"/>
        <v>27.363333860684314</v>
      </c>
      <c r="J92" s="64">
        <f t="shared" si="296"/>
        <v>16.490272527164471</v>
      </c>
      <c r="K92" s="64">
        <f t="shared" si="297"/>
        <v>13.490777498059664</v>
      </c>
      <c r="L92" s="64">
        <f t="shared" si="298"/>
        <v>30.740428751869675</v>
      </c>
      <c r="M92" s="64">
        <f t="shared" si="299"/>
        <v>28.754932604821242</v>
      </c>
      <c r="N92" s="64">
        <f t="shared" si="300"/>
        <v>2.8128735482742182</v>
      </c>
      <c r="O92" s="64">
        <f t="shared" si="301"/>
        <v>1.2941333851209358</v>
      </c>
      <c r="P92" s="64">
        <f t="shared" si="302"/>
        <v>0.1340970709587406</v>
      </c>
      <c r="Q92" s="64">
        <f t="shared" si="303"/>
        <v>-5.3447184898668452</v>
      </c>
      <c r="R92" s="64">
        <f t="shared" si="304"/>
        <v>3.146172122666401</v>
      </c>
      <c r="S92" s="64">
        <f t="shared" si="305"/>
        <v>2.7630011054354155</v>
      </c>
      <c r="T92" s="64">
        <f t="shared" si="306"/>
        <v>2.1404914638735959</v>
      </c>
      <c r="U92" s="64">
        <f t="shared" si="307"/>
        <v>1.2144515982731341</v>
      </c>
      <c r="V92" s="64">
        <f t="shared" si="308"/>
        <v>5.5218939889261147</v>
      </c>
      <c r="W92" s="64">
        <f t="shared" si="309"/>
        <v>6.6320259619489343</v>
      </c>
      <c r="X92" s="64">
        <f t="shared" si="310"/>
        <v>8.0748692852651303</v>
      </c>
      <c r="Y92" s="64">
        <f t="shared" si="311"/>
        <v>11.480105561793513</v>
      </c>
      <c r="Z92" s="64">
        <f t="shared" si="312"/>
        <v>9.9963993256209811</v>
      </c>
      <c r="AA92" s="64">
        <f t="shared" si="313"/>
        <v>13.854727038537987</v>
      </c>
      <c r="AB92" s="64">
        <f t="shared" si="314"/>
        <v>12.631899468905525</v>
      </c>
      <c r="AC92" s="64">
        <f t="shared" si="315"/>
        <v>14.142796216560408</v>
      </c>
      <c r="AD92" s="64">
        <f t="shared" si="316"/>
        <v>10.096950769870737</v>
      </c>
      <c r="AE92" s="64">
        <f t="shared" si="317"/>
        <v>5.1212313965949683</v>
      </c>
      <c r="AF92" s="64">
        <f t="shared" si="318"/>
        <v>12.102905547605205</v>
      </c>
      <c r="AG92" s="64">
        <f t="shared" si="319"/>
        <v>18.080735079447322</v>
      </c>
      <c r="AH92" s="64">
        <f t="shared" si="320"/>
        <v>13.487636541881201</v>
      </c>
      <c r="AI92" s="64">
        <f t="shared" si="321"/>
        <v>12.057187651648064</v>
      </c>
      <c r="AJ92" s="64">
        <f t="shared" si="322"/>
        <v>8.7328602473124555</v>
      </c>
      <c r="AK92" s="64">
        <f t="shared" si="323"/>
        <v>2.2106631989596877</v>
      </c>
      <c r="AL92" s="64">
        <f t="shared" si="324"/>
        <v>23.613606986348877</v>
      </c>
      <c r="AM92" s="64">
        <f t="shared" si="325"/>
        <v>29.481328491955093</v>
      </c>
      <c r="AN92" s="64">
        <f t="shared" si="326"/>
        <v>35.580120268836218</v>
      </c>
      <c r="AO92" s="64">
        <f t="shared" si="327"/>
        <v>42.402459711620011</v>
      </c>
      <c r="AP92" s="64">
        <f t="shared" si="328"/>
        <v>32.645566069014755</v>
      </c>
      <c r="AQ92" s="64">
        <f t="shared" si="329"/>
        <v>23.620365844246056</v>
      </c>
      <c r="AR92" s="64">
        <f t="shared" si="330"/>
        <v>30.268599084232363</v>
      </c>
      <c r="AS92" s="64">
        <f t="shared" si="331"/>
        <v>22.221064073737661</v>
      </c>
      <c r="AT92" s="64">
        <f t="shared" si="332"/>
        <v>21.519352419773515</v>
      </c>
      <c r="AU92" s="64">
        <f t="shared" si="333"/>
        <v>26.599375650364209</v>
      </c>
      <c r="AV92" s="64">
        <f t="shared" si="334"/>
        <v>28.762267174043672</v>
      </c>
      <c r="AW92" s="64">
        <f t="shared" si="335"/>
        <v>32.604775828460049</v>
      </c>
      <c r="AX92" s="64">
        <f t="shared" si="336"/>
        <v>20.001265802756276</v>
      </c>
      <c r="AY92" s="64">
        <f t="shared" si="337"/>
        <v>12.100244940901836</v>
      </c>
      <c r="AZ92" s="64">
        <f t="shared" si="338"/>
        <v>9.5957443499090083</v>
      </c>
      <c r="BA92" s="64">
        <f t="shared" si="339"/>
        <v>3.4177982764006543</v>
      </c>
      <c r="BB92" s="64">
        <f t="shared" si="340"/>
        <v>22.056380369715992</v>
      </c>
      <c r="BC92" s="64">
        <f t="shared" si="341"/>
        <v>31.130328177769435</v>
      </c>
      <c r="BD92" s="64">
        <f t="shared" si="342"/>
        <v>51.943934306175677</v>
      </c>
      <c r="BE92" s="64">
        <f t="shared" si="343"/>
        <v>50.601446314031371</v>
      </c>
      <c r="BF92" s="64">
        <f t="shared" si="344"/>
        <v>44.712109754780165</v>
      </c>
      <c r="BG92" s="64">
        <f t="shared" si="345"/>
        <v>41.075821963766494</v>
      </c>
      <c r="BH92" s="64">
        <f t="shared" si="346"/>
        <v>16.047076405753781</v>
      </c>
      <c r="BI92" s="64">
        <f t="shared" si="347"/>
        <v>3.9171779141104346</v>
      </c>
      <c r="BJ92" s="64">
        <f t="shared" si="348"/>
        <v>8.062108091967751</v>
      </c>
      <c r="BK92" s="64">
        <f t="shared" si="349"/>
        <v>6.191042409829568</v>
      </c>
      <c r="BL92" s="64">
        <f t="shared" si="350"/>
        <v>5.8512556342562716</v>
      </c>
      <c r="BM92" s="64">
        <f t="shared" si="351"/>
        <v>6.6073873583393272</v>
      </c>
      <c r="BN92" s="64">
        <f t="shared" si="352"/>
        <v>2.7977341807129039</v>
      </c>
      <c r="BO92" s="64">
        <f t="shared" si="353"/>
        <v>6.0077635114959635</v>
      </c>
      <c r="BP92" s="64">
        <f t="shared" si="354"/>
        <v>6.0987182684762251</v>
      </c>
      <c r="BQ92" s="64">
        <f t="shared" si="355"/>
        <v>14.845580404685835</v>
      </c>
      <c r="BR92" s="64">
        <f t="shared" si="356"/>
        <v>9.8569988576036529</v>
      </c>
      <c r="BS92" s="64">
        <f t="shared" si="357"/>
        <v>3.7054250464762601</v>
      </c>
      <c r="BT92" s="64">
        <f t="shared" si="358"/>
        <v>4.2141474951623303</v>
      </c>
      <c r="BU92" s="64">
        <f t="shared" si="359"/>
        <v>2.206973293768546</v>
      </c>
      <c r="BV92" s="64">
        <f t="shared" si="360"/>
        <v>2.8944532053815144</v>
      </c>
      <c r="BW92" s="64">
        <f t="shared" si="361"/>
        <v>7.4285326271474164</v>
      </c>
      <c r="BX92" s="64">
        <f t="shared" si="362"/>
        <v>12.186232033560279</v>
      </c>
      <c r="BY92" s="64">
        <f t="shared" si="363"/>
        <v>12.59299582652876</v>
      </c>
      <c r="BZ92" s="64">
        <f t="shared" si="364"/>
        <v>13.269127875869449</v>
      </c>
    </row>
    <row r="93" spans="1:78">
      <c r="A93" s="2" t="s">
        <v>7</v>
      </c>
      <c r="B93" s="140"/>
      <c r="C93" s="62"/>
      <c r="D93" s="62"/>
      <c r="E93" s="62"/>
      <c r="F93" s="62">
        <f>(F13-B13)/B13*100</f>
        <v>16.429234816761191</v>
      </c>
      <c r="G93" s="62">
        <f t="shared" si="293"/>
        <v>15.500429636226738</v>
      </c>
      <c r="H93" s="62">
        <f t="shared" si="294"/>
        <v>14.564094265869748</v>
      </c>
      <c r="I93" s="62">
        <f t="shared" si="295"/>
        <v>13.990026964600395</v>
      </c>
      <c r="J93" s="62">
        <f t="shared" si="296"/>
        <v>11.783435800587531</v>
      </c>
      <c r="K93" s="62">
        <f t="shared" si="297"/>
        <v>15.477350074903921</v>
      </c>
      <c r="L93" s="62">
        <f t="shared" si="298"/>
        <v>15.112988710270233</v>
      </c>
      <c r="M93" s="62">
        <f t="shared" si="299"/>
        <v>11.856406405458292</v>
      </c>
      <c r="N93" s="62">
        <f t="shared" si="300"/>
        <v>9.5355114537574721</v>
      </c>
      <c r="O93" s="62">
        <f t="shared" si="301"/>
        <v>11.023648149803183</v>
      </c>
      <c r="P93" s="62">
        <f t="shared" si="302"/>
        <v>5.854949314251658</v>
      </c>
      <c r="Q93" s="62">
        <f t="shared" si="303"/>
        <v>6.5334243755681145</v>
      </c>
      <c r="R93" s="62">
        <f t="shared" si="304"/>
        <v>11.475975801174613</v>
      </c>
      <c r="S93" s="62">
        <f t="shared" si="305"/>
        <v>7.8798060385724664</v>
      </c>
      <c r="T93" s="62">
        <f t="shared" si="306"/>
        <v>15.968789862392651</v>
      </c>
      <c r="U93" s="62">
        <f t="shared" si="307"/>
        <v>20.366523806883158</v>
      </c>
      <c r="V93" s="62">
        <f t="shared" si="308"/>
        <v>15.103378381854393</v>
      </c>
      <c r="W93" s="62">
        <f t="shared" si="309"/>
        <v>17.225328508816826</v>
      </c>
      <c r="X93" s="62">
        <f t="shared" si="310"/>
        <v>18.373590034609837</v>
      </c>
      <c r="Y93" s="62">
        <f t="shared" si="311"/>
        <v>16.854439782756138</v>
      </c>
      <c r="Z93" s="62">
        <f t="shared" si="312"/>
        <v>16.31190293794533</v>
      </c>
      <c r="AA93" s="62">
        <f t="shared" si="313"/>
        <v>13.797099112893282</v>
      </c>
      <c r="AB93" s="62">
        <f t="shared" si="314"/>
        <v>7.7115506750656833</v>
      </c>
      <c r="AC93" s="62">
        <f t="shared" si="315"/>
        <v>9.9846381863327487</v>
      </c>
      <c r="AD93" s="62">
        <f t="shared" si="316"/>
        <v>14.210890436088702</v>
      </c>
      <c r="AE93" s="62">
        <f t="shared" si="317"/>
        <v>14.429845781514345</v>
      </c>
      <c r="AF93" s="62">
        <f t="shared" si="318"/>
        <v>16.877849443584665</v>
      </c>
      <c r="AG93" s="62">
        <f t="shared" si="319"/>
        <v>19.892631996386108</v>
      </c>
      <c r="AH93" s="62">
        <f t="shared" si="320"/>
        <v>16.064127582262312</v>
      </c>
      <c r="AI93" s="62">
        <f t="shared" si="321"/>
        <v>14.014098912893333</v>
      </c>
      <c r="AJ93" s="62">
        <f t="shared" si="322"/>
        <v>9.0435934918171146</v>
      </c>
      <c r="AK93" s="62">
        <f t="shared" si="323"/>
        <v>4.1576684936374937</v>
      </c>
      <c r="AL93" s="62">
        <f t="shared" si="324"/>
        <v>9.9375416345620149</v>
      </c>
      <c r="AM93" s="62">
        <f t="shared" si="325"/>
        <v>7.9505735295059887</v>
      </c>
      <c r="AN93" s="62">
        <f t="shared" si="326"/>
        <v>13.831997263668017</v>
      </c>
      <c r="AO93" s="62">
        <f t="shared" si="327"/>
        <v>11.442706257309643</v>
      </c>
      <c r="AP93" s="62">
        <f t="shared" si="328"/>
        <v>11.281219106538831</v>
      </c>
      <c r="AQ93" s="62">
        <f t="shared" si="329"/>
        <v>13.10290035057356</v>
      </c>
      <c r="AR93" s="62">
        <f t="shared" si="330"/>
        <v>10.346624749731099</v>
      </c>
      <c r="AS93" s="62">
        <f t="shared" si="331"/>
        <v>11.80222830538359</v>
      </c>
      <c r="AT93" s="62">
        <f t="shared" si="332"/>
        <v>9.2662485541688024</v>
      </c>
      <c r="AU93" s="62">
        <f t="shared" si="333"/>
        <v>11.753913017481949</v>
      </c>
      <c r="AV93" s="62">
        <f t="shared" si="334"/>
        <v>15.778580140953968</v>
      </c>
      <c r="AW93" s="62">
        <f t="shared" si="335"/>
        <v>14.939263682534875</v>
      </c>
      <c r="AX93" s="62">
        <f t="shared" si="336"/>
        <v>16.992572706158914</v>
      </c>
      <c r="AY93" s="62">
        <f t="shared" si="337"/>
        <v>15.033780827005883</v>
      </c>
      <c r="AZ93" s="62">
        <f t="shared" si="338"/>
        <v>14.410568969108883</v>
      </c>
      <c r="BA93" s="62">
        <f t="shared" si="339"/>
        <v>15.105787127626069</v>
      </c>
      <c r="BB93" s="62">
        <f t="shared" si="340"/>
        <v>12.632453057486767</v>
      </c>
      <c r="BC93" s="62">
        <f t="shared" si="341"/>
        <v>14.882337790162104</v>
      </c>
      <c r="BD93" s="62">
        <f t="shared" si="342"/>
        <v>9.1687228910234655</v>
      </c>
      <c r="BE93" s="62">
        <f t="shared" si="343"/>
        <v>10.639666288756022</v>
      </c>
      <c r="BF93" s="62">
        <f t="shared" si="344"/>
        <v>11.143936934080731</v>
      </c>
      <c r="BG93" s="62">
        <f t="shared" si="345"/>
        <v>10.214464773185107</v>
      </c>
      <c r="BH93" s="62">
        <f t="shared" si="346"/>
        <v>8.5887610242057235</v>
      </c>
      <c r="BI93" s="62">
        <f t="shared" si="347"/>
        <v>8.5200412880603604</v>
      </c>
      <c r="BJ93" s="62">
        <f t="shared" si="348"/>
        <v>10.156984322155218</v>
      </c>
      <c r="BK93" s="62">
        <f t="shared" si="349"/>
        <v>14.346983705144844</v>
      </c>
      <c r="BL93" s="62">
        <f t="shared" si="350"/>
        <v>12.742516142134235</v>
      </c>
      <c r="BM93" s="62">
        <f t="shared" si="351"/>
        <v>16.666690056653582</v>
      </c>
      <c r="BN93" s="62">
        <f t="shared" si="352"/>
        <v>7.6951088352517463</v>
      </c>
      <c r="BO93" s="62">
        <f t="shared" si="353"/>
        <v>7.2262260371153086</v>
      </c>
      <c r="BP93" s="62">
        <f t="shared" si="354"/>
        <v>9.3804841245628179</v>
      </c>
      <c r="BQ93" s="62">
        <f t="shared" si="355"/>
        <v>8.6745663503217454</v>
      </c>
      <c r="BR93" s="62">
        <f t="shared" si="356"/>
        <v>10.271936774237691</v>
      </c>
      <c r="BS93" s="62">
        <f t="shared" si="357"/>
        <v>9.6231093967122927</v>
      </c>
      <c r="BT93" s="62">
        <f t="shared" si="358"/>
        <v>9.717251517359097</v>
      </c>
      <c r="BU93" s="62">
        <f t="shared" si="359"/>
        <v>9.1340415494663354</v>
      </c>
      <c r="BV93" s="62">
        <f t="shared" si="360"/>
        <v>10.731212745508401</v>
      </c>
      <c r="BW93" s="62">
        <f t="shared" si="361"/>
        <v>10.20986899901043</v>
      </c>
      <c r="BX93" s="62">
        <f t="shared" si="362"/>
        <v>9.8818528309181275</v>
      </c>
      <c r="BY93" s="62">
        <f t="shared" si="363"/>
        <v>6.6378961759125259</v>
      </c>
      <c r="BZ93" s="62">
        <f t="shared" si="364"/>
        <v>8.762069220653073</v>
      </c>
    </row>
    <row r="94" spans="1:78">
      <c r="A94" s="3" t="s">
        <v>8</v>
      </c>
      <c r="B94" s="136"/>
      <c r="C94" s="63"/>
      <c r="D94" s="63"/>
      <c r="E94" s="63"/>
      <c r="F94" s="63">
        <f t="shared" si="365"/>
        <v>11.645228461291559</v>
      </c>
      <c r="G94" s="63">
        <f t="shared" si="293"/>
        <v>13.19739313735557</v>
      </c>
      <c r="H94" s="63">
        <f t="shared" si="294"/>
        <v>11.623948627828055</v>
      </c>
      <c r="I94" s="63">
        <f t="shared" si="295"/>
        <v>14.032552120233136</v>
      </c>
      <c r="J94" s="63">
        <f t="shared" si="296"/>
        <v>7.7672614870544709</v>
      </c>
      <c r="K94" s="63">
        <f t="shared" si="297"/>
        <v>11.135246754494082</v>
      </c>
      <c r="L94" s="63">
        <f t="shared" si="298"/>
        <v>7.7004079450264342</v>
      </c>
      <c r="M94" s="63">
        <f t="shared" si="299"/>
        <v>0.99816925676794277</v>
      </c>
      <c r="N94" s="63">
        <f t="shared" si="300"/>
        <v>3.6329839760345797</v>
      </c>
      <c r="O94" s="63">
        <f t="shared" si="301"/>
        <v>9.3731620462459695</v>
      </c>
      <c r="P94" s="63">
        <f t="shared" si="302"/>
        <v>2.5386373843383661</v>
      </c>
      <c r="Q94" s="63">
        <f t="shared" si="303"/>
        <v>-3.8620926100067363</v>
      </c>
      <c r="R94" s="63">
        <f t="shared" si="304"/>
        <v>3.3524960610820957</v>
      </c>
      <c r="S94" s="63">
        <f t="shared" si="305"/>
        <v>-3.8034806160545434</v>
      </c>
      <c r="T94" s="63">
        <f t="shared" si="306"/>
        <v>8.8026109040210478</v>
      </c>
      <c r="U94" s="63">
        <f t="shared" si="307"/>
        <v>25.157566721908349</v>
      </c>
      <c r="V94" s="63">
        <f t="shared" si="308"/>
        <v>25.723947461968251</v>
      </c>
      <c r="W94" s="63">
        <f t="shared" si="309"/>
        <v>27.398466733594955</v>
      </c>
      <c r="X94" s="63">
        <f t="shared" si="310"/>
        <v>28.545529460238978</v>
      </c>
      <c r="Y94" s="63">
        <f t="shared" si="311"/>
        <v>21.581458759372872</v>
      </c>
      <c r="Z94" s="63">
        <f t="shared" si="312"/>
        <v>17.338490426511431</v>
      </c>
      <c r="AA94" s="63">
        <f t="shared" si="313"/>
        <v>14.211568838853655</v>
      </c>
      <c r="AB94" s="63">
        <f t="shared" si="314"/>
        <v>7.1446887621001345</v>
      </c>
      <c r="AC94" s="63">
        <f t="shared" si="315"/>
        <v>9.5133437990580809</v>
      </c>
      <c r="AD94" s="63">
        <f t="shared" si="316"/>
        <v>7.6809485413828344</v>
      </c>
      <c r="AE94" s="63">
        <f t="shared" si="317"/>
        <v>10.795748564403477</v>
      </c>
      <c r="AF94" s="63">
        <f t="shared" si="318"/>
        <v>12.364256439405272</v>
      </c>
      <c r="AG94" s="63">
        <f t="shared" si="319"/>
        <v>14.486402359108794</v>
      </c>
      <c r="AH94" s="63">
        <f t="shared" si="320"/>
        <v>15.201113151250862</v>
      </c>
      <c r="AI94" s="63">
        <f t="shared" si="321"/>
        <v>10.961560235507246</v>
      </c>
      <c r="AJ94" s="63">
        <f t="shared" si="322"/>
        <v>11.492279020234292</v>
      </c>
      <c r="AK94" s="63">
        <f t="shared" si="323"/>
        <v>7.5065735341465931</v>
      </c>
      <c r="AL94" s="63">
        <f t="shared" si="324"/>
        <v>9.5580819086279245</v>
      </c>
      <c r="AM94" s="63">
        <f t="shared" si="325"/>
        <v>7.6529636101580341</v>
      </c>
      <c r="AN94" s="63">
        <f t="shared" si="326"/>
        <v>14.681265148711089</v>
      </c>
      <c r="AO94" s="63">
        <f t="shared" si="327"/>
        <v>10.41801418823222</v>
      </c>
      <c r="AP94" s="63">
        <f t="shared" si="328"/>
        <v>11.332613513667104</v>
      </c>
      <c r="AQ94" s="63">
        <f t="shared" si="329"/>
        <v>13.472589187331904</v>
      </c>
      <c r="AR94" s="63">
        <f t="shared" si="330"/>
        <v>8.4238253391498077</v>
      </c>
      <c r="AS94" s="63">
        <f t="shared" si="331"/>
        <v>11.866916048392101</v>
      </c>
      <c r="AT94" s="63">
        <f t="shared" si="332"/>
        <v>10.205602515415084</v>
      </c>
      <c r="AU94" s="63">
        <f t="shared" si="333"/>
        <v>10.313035125088753</v>
      </c>
      <c r="AV94" s="63">
        <f t="shared" si="334"/>
        <v>11.147493758402151</v>
      </c>
      <c r="AW94" s="63">
        <f t="shared" si="335"/>
        <v>10.076004014035659</v>
      </c>
      <c r="AX94" s="63">
        <f t="shared" si="336"/>
        <v>14.095208099821216</v>
      </c>
      <c r="AY94" s="63">
        <f t="shared" si="337"/>
        <v>14.167479105339382</v>
      </c>
      <c r="AZ94" s="63">
        <f t="shared" si="338"/>
        <v>12.374880128554029</v>
      </c>
      <c r="BA94" s="63">
        <f t="shared" si="339"/>
        <v>12.45764876659441</v>
      </c>
      <c r="BB94" s="63">
        <f t="shared" si="340"/>
        <v>16.045297038545364</v>
      </c>
      <c r="BC94" s="63">
        <f t="shared" si="341"/>
        <v>17.93248701673398</v>
      </c>
      <c r="BD94" s="63">
        <f t="shared" si="342"/>
        <v>15.140831903364868</v>
      </c>
      <c r="BE94" s="63">
        <f t="shared" si="343"/>
        <v>14.193786197534832</v>
      </c>
      <c r="BF94" s="63">
        <f t="shared" si="344"/>
        <v>14.886954966241875</v>
      </c>
      <c r="BG94" s="63">
        <f t="shared" si="345"/>
        <v>14.262193729314419</v>
      </c>
      <c r="BH94" s="63">
        <f t="shared" si="346"/>
        <v>9.454449295419769</v>
      </c>
      <c r="BI94" s="63">
        <f t="shared" si="347"/>
        <v>12.381795117651617</v>
      </c>
      <c r="BJ94" s="63">
        <f t="shared" si="348"/>
        <v>20.97992442568885</v>
      </c>
      <c r="BK94" s="63">
        <f t="shared" si="349"/>
        <v>31.603974576421763</v>
      </c>
      <c r="BL94" s="63">
        <f t="shared" si="350"/>
        <v>25.747054747815717</v>
      </c>
      <c r="BM94" s="63">
        <f t="shared" si="351"/>
        <v>32.840155565144833</v>
      </c>
      <c r="BN94" s="63">
        <f t="shared" si="352"/>
        <v>11.11557341973451</v>
      </c>
      <c r="BO94" s="63">
        <f t="shared" si="353"/>
        <v>10.311480351910825</v>
      </c>
      <c r="BP94" s="63">
        <f t="shared" si="354"/>
        <v>13.968630202832927</v>
      </c>
      <c r="BQ94" s="63">
        <f t="shared" si="355"/>
        <v>13.827940396893098</v>
      </c>
      <c r="BR94" s="63">
        <f t="shared" si="356"/>
        <v>15.768348270585603</v>
      </c>
      <c r="BS94" s="63">
        <f t="shared" si="357"/>
        <v>15.120197731993676</v>
      </c>
      <c r="BT94" s="63">
        <f t="shared" si="358"/>
        <v>15.089481263102272</v>
      </c>
      <c r="BU94" s="63">
        <f t="shared" si="359"/>
        <v>14.055789572228031</v>
      </c>
      <c r="BV94" s="63">
        <f t="shared" si="360"/>
        <v>14.129811697145248</v>
      </c>
      <c r="BW94" s="63">
        <f t="shared" si="361"/>
        <v>12.175155134148865</v>
      </c>
      <c r="BX94" s="63">
        <f t="shared" si="362"/>
        <v>14.001264639116503</v>
      </c>
      <c r="BY94" s="63">
        <f t="shared" si="363"/>
        <v>10.207777027217462</v>
      </c>
      <c r="BZ94" s="63">
        <f t="shared" si="364"/>
        <v>11.056533188536664</v>
      </c>
    </row>
    <row r="95" spans="1:78">
      <c r="A95" s="3" t="s">
        <v>9</v>
      </c>
      <c r="B95" s="136"/>
      <c r="C95" s="63"/>
      <c r="D95" s="63"/>
      <c r="E95" s="63"/>
      <c r="F95" s="63">
        <f t="shared" si="365"/>
        <v>28.324495000607204</v>
      </c>
      <c r="G95" s="63">
        <f t="shared" si="293"/>
        <v>19.069677068355798</v>
      </c>
      <c r="H95" s="63">
        <f t="shared" si="294"/>
        <v>16.323856650525521</v>
      </c>
      <c r="I95" s="63">
        <f t="shared" si="295"/>
        <v>14.099839486356341</v>
      </c>
      <c r="J95" s="63">
        <f t="shared" si="296"/>
        <v>9.3332807570977856</v>
      </c>
      <c r="K95" s="63">
        <f t="shared" si="297"/>
        <v>18.725726333379029</v>
      </c>
      <c r="L95" s="63">
        <f t="shared" si="298"/>
        <v>17.732793522267201</v>
      </c>
      <c r="M95" s="63">
        <f t="shared" si="299"/>
        <v>12.38784427481775</v>
      </c>
      <c r="N95" s="63">
        <f t="shared" si="300"/>
        <v>9.8773322099966414</v>
      </c>
      <c r="O95" s="63">
        <f t="shared" si="301"/>
        <v>12.574152367652788</v>
      </c>
      <c r="P95" s="63">
        <f t="shared" si="302"/>
        <v>9.0870013755158148</v>
      </c>
      <c r="Q95" s="63">
        <f t="shared" si="303"/>
        <v>15.095756665414944</v>
      </c>
      <c r="R95" s="63">
        <f t="shared" si="304"/>
        <v>14.122157449713782</v>
      </c>
      <c r="S95" s="63">
        <f t="shared" si="305"/>
        <v>13.962688025004887</v>
      </c>
      <c r="T95" s="63">
        <f t="shared" si="306"/>
        <v>15.127838510295765</v>
      </c>
      <c r="U95" s="63">
        <f t="shared" si="307"/>
        <v>16.664491571506247</v>
      </c>
      <c r="V95" s="63">
        <f t="shared" si="308"/>
        <v>18.871375977910716</v>
      </c>
      <c r="W95" s="63">
        <f t="shared" si="309"/>
        <v>20.777801585601026</v>
      </c>
      <c r="X95" s="63">
        <f t="shared" si="310"/>
        <v>21.94406415020536</v>
      </c>
      <c r="Y95" s="63">
        <f t="shared" si="311"/>
        <v>22.770874311336506</v>
      </c>
      <c r="Z95" s="63">
        <f t="shared" si="312"/>
        <v>18.240856343698894</v>
      </c>
      <c r="AA95" s="63">
        <f t="shared" si="313"/>
        <v>14.348821118739691</v>
      </c>
      <c r="AB95" s="63">
        <f t="shared" si="314"/>
        <v>7.8340016038492344</v>
      </c>
      <c r="AC95" s="63">
        <f t="shared" si="315"/>
        <v>11.784358390280941</v>
      </c>
      <c r="AD95" s="63">
        <f t="shared" si="316"/>
        <v>20.006548252435138</v>
      </c>
      <c r="AE95" s="63">
        <f t="shared" si="317"/>
        <v>17.113490031805139</v>
      </c>
      <c r="AF95" s="63">
        <f t="shared" si="318"/>
        <v>18.511329748864057</v>
      </c>
      <c r="AG95" s="63">
        <f t="shared" si="319"/>
        <v>19.808449938867007</v>
      </c>
      <c r="AH95" s="63">
        <f t="shared" si="320"/>
        <v>13.507079911603409</v>
      </c>
      <c r="AI95" s="63">
        <f t="shared" si="321"/>
        <v>12.243410986215892</v>
      </c>
      <c r="AJ95" s="63">
        <f t="shared" si="322"/>
        <v>11.731854092281049</v>
      </c>
      <c r="AK95" s="63">
        <f t="shared" si="323"/>
        <v>10.358199816307787</v>
      </c>
      <c r="AL95" s="63">
        <f t="shared" si="324"/>
        <v>14.179010305561391</v>
      </c>
      <c r="AM95" s="63">
        <f t="shared" si="325"/>
        <v>14.650497182142743</v>
      </c>
      <c r="AN95" s="63">
        <f t="shared" si="326"/>
        <v>11.94168159634274</v>
      </c>
      <c r="AO95" s="63">
        <f t="shared" si="327"/>
        <v>4.7202186466103573</v>
      </c>
      <c r="AP95" s="63">
        <f t="shared" si="328"/>
        <v>12.309287357047758</v>
      </c>
      <c r="AQ95" s="63">
        <f t="shared" si="329"/>
        <v>8.3173341706085591</v>
      </c>
      <c r="AR95" s="63">
        <f t="shared" si="330"/>
        <v>11.624523379490267</v>
      </c>
      <c r="AS95" s="63">
        <f t="shared" si="331"/>
        <v>19.328885400313972</v>
      </c>
      <c r="AT95" s="63">
        <f t="shared" si="332"/>
        <v>7.4011246485473361</v>
      </c>
      <c r="AU95" s="63">
        <f t="shared" si="333"/>
        <v>15.070328834822282</v>
      </c>
      <c r="AV95" s="63">
        <f t="shared" si="334"/>
        <v>15.421816710863412</v>
      </c>
      <c r="AW95" s="63">
        <f t="shared" si="335"/>
        <v>10.590363427067917</v>
      </c>
      <c r="AX95" s="63">
        <f t="shared" si="336"/>
        <v>5.9669973908566476</v>
      </c>
      <c r="AY95" s="63">
        <f t="shared" si="337"/>
        <v>7.4403065817620071</v>
      </c>
      <c r="AZ95" s="63">
        <f t="shared" si="338"/>
        <v>7.8418392380121622</v>
      </c>
      <c r="BA95" s="63">
        <f t="shared" si="339"/>
        <v>5.9107806691449811</v>
      </c>
      <c r="BB95" s="63">
        <f t="shared" si="340"/>
        <v>20.510972948490963</v>
      </c>
      <c r="BC95" s="63">
        <f t="shared" si="341"/>
        <v>22.652025014317516</v>
      </c>
      <c r="BD95" s="63">
        <f t="shared" si="342"/>
        <v>15.373366072073374</v>
      </c>
      <c r="BE95" s="63">
        <f t="shared" si="343"/>
        <v>23.782028782028782</v>
      </c>
      <c r="BF95" s="63">
        <f t="shared" si="344"/>
        <v>9.4245314929019308</v>
      </c>
      <c r="BG95" s="63">
        <f t="shared" si="345"/>
        <v>5.750198210620332</v>
      </c>
      <c r="BH95" s="63">
        <f t="shared" si="346"/>
        <v>5.1000266028199102</v>
      </c>
      <c r="BI95" s="63">
        <f t="shared" si="347"/>
        <v>0.79221618862628018</v>
      </c>
      <c r="BJ95" s="63">
        <f t="shared" si="348"/>
        <v>6.3910768313367825</v>
      </c>
      <c r="BK95" s="63">
        <f t="shared" si="349"/>
        <v>10.729261398666367</v>
      </c>
      <c r="BL95" s="63">
        <f t="shared" si="350"/>
        <v>11.411896625580457</v>
      </c>
      <c r="BM95" s="63">
        <f t="shared" si="351"/>
        <v>15.201503428946825</v>
      </c>
      <c r="BN95" s="63">
        <f t="shared" si="352"/>
        <v>11.842256791907808</v>
      </c>
      <c r="BO95" s="63">
        <f t="shared" si="353"/>
        <v>10.678315993306317</v>
      </c>
      <c r="BP95" s="63">
        <f t="shared" si="354"/>
        <v>10.939632432002455</v>
      </c>
      <c r="BQ95" s="63">
        <f t="shared" si="355"/>
        <v>5.9355842809830506</v>
      </c>
      <c r="BR95" s="63">
        <f t="shared" si="356"/>
        <v>6.5512746907945871</v>
      </c>
      <c r="BS95" s="63">
        <f t="shared" si="357"/>
        <v>3.5152720821268941</v>
      </c>
      <c r="BT95" s="63">
        <f t="shared" si="358"/>
        <v>2.6169428129456365</v>
      </c>
      <c r="BU95" s="63">
        <f t="shared" si="359"/>
        <v>1.0455602779904767</v>
      </c>
      <c r="BV95" s="63">
        <f t="shared" si="360"/>
        <v>3.6956612806238325</v>
      </c>
      <c r="BW95" s="63">
        <f t="shared" si="361"/>
        <v>1.8231275310736377</v>
      </c>
      <c r="BX95" s="63">
        <f t="shared" si="362"/>
        <v>2.9410597691124356</v>
      </c>
      <c r="BY95" s="63">
        <f t="shared" si="363"/>
        <v>3.8480683983225803</v>
      </c>
      <c r="BZ95" s="63">
        <f t="shared" si="364"/>
        <v>5.9892701182433061</v>
      </c>
    </row>
    <row r="96" spans="1:78">
      <c r="A96" s="3" t="s">
        <v>10</v>
      </c>
      <c r="B96" s="136"/>
      <c r="C96" s="63"/>
      <c r="D96" s="63"/>
      <c r="E96" s="63"/>
      <c r="F96" s="63">
        <f t="shared" si="365"/>
        <v>16.215984243774873</v>
      </c>
      <c r="G96" s="63">
        <f t="shared" si="293"/>
        <v>16.130724833220896</v>
      </c>
      <c r="H96" s="63">
        <f t="shared" si="294"/>
        <v>15.945495397550191</v>
      </c>
      <c r="I96" s="63">
        <f t="shared" si="295"/>
        <v>14.09415537093718</v>
      </c>
      <c r="J96" s="63">
        <f t="shared" si="296"/>
        <v>15.403790197980202</v>
      </c>
      <c r="K96" s="63">
        <f t="shared" si="297"/>
        <v>18.01265087458853</v>
      </c>
      <c r="L96" s="63">
        <f t="shared" si="298"/>
        <v>19.228605363505658</v>
      </c>
      <c r="M96" s="63">
        <f t="shared" si="299"/>
        <v>19.985947879407256</v>
      </c>
      <c r="N96" s="63">
        <f t="shared" si="300"/>
        <v>11.390817890309885</v>
      </c>
      <c r="O96" s="63">
        <f t="shared" si="301"/>
        <v>10.386300365899681</v>
      </c>
      <c r="P96" s="63">
        <f t="shared" si="302"/>
        <v>4.0722487285691855</v>
      </c>
      <c r="Q96" s="63">
        <f t="shared" si="303"/>
        <v>7.2169284003194072</v>
      </c>
      <c r="R96" s="63">
        <f t="shared" si="304"/>
        <v>13.943982062871457</v>
      </c>
      <c r="S96" s="63">
        <f t="shared" si="305"/>
        <v>10.526837340890953</v>
      </c>
      <c r="T96" s="63">
        <f t="shared" si="306"/>
        <v>20.76756827559106</v>
      </c>
      <c r="U96" s="63">
        <f t="shared" si="307"/>
        <v>21.266887446811676</v>
      </c>
      <c r="V96" s="63">
        <f t="shared" si="308"/>
        <v>8.0642354526511149</v>
      </c>
      <c r="W96" s="63">
        <f t="shared" si="309"/>
        <v>10.582634384259865</v>
      </c>
      <c r="X96" s="63">
        <f t="shared" si="310"/>
        <v>12.134990822626397</v>
      </c>
      <c r="Y96" s="63">
        <f t="shared" si="311"/>
        <v>11.357680969538158</v>
      </c>
      <c r="Z96" s="63">
        <f t="shared" si="312"/>
        <v>14.936453799971931</v>
      </c>
      <c r="AA96" s="63">
        <f t="shared" si="313"/>
        <v>14.318144965137019</v>
      </c>
      <c r="AB96" s="63">
        <f t="shared" si="314"/>
        <v>8.3962650199025344</v>
      </c>
      <c r="AC96" s="63">
        <f t="shared" si="315"/>
        <v>9.813221560408854</v>
      </c>
      <c r="AD96" s="63">
        <f t="shared" si="316"/>
        <v>14.750323322316431</v>
      </c>
      <c r="AE96" s="63">
        <f t="shared" si="317"/>
        <v>13.492907801418438</v>
      </c>
      <c r="AF96" s="63">
        <f t="shared" si="318"/>
        <v>17.259249090534698</v>
      </c>
      <c r="AG96" s="63">
        <f t="shared" si="319"/>
        <v>22.8881374091807</v>
      </c>
      <c r="AH96" s="63">
        <f t="shared" si="320"/>
        <v>18.555878016022838</v>
      </c>
      <c r="AI96" s="63">
        <f t="shared" si="321"/>
        <v>17.012966723949383</v>
      </c>
      <c r="AJ96" s="63">
        <f t="shared" si="322"/>
        <v>6.2779875318289573</v>
      </c>
      <c r="AK96" s="63">
        <f t="shared" si="323"/>
        <v>-2.1199901915374726</v>
      </c>
      <c r="AL96" s="63">
        <f t="shared" si="324"/>
        <v>9.5067205365866503</v>
      </c>
      <c r="AM96" s="63">
        <f t="shared" si="325"/>
        <v>5.1698264352469918</v>
      </c>
      <c r="AN96" s="63">
        <f t="shared" si="326"/>
        <v>15.289986781229342</v>
      </c>
      <c r="AO96" s="63">
        <f t="shared" si="327"/>
        <v>15.855576494297821</v>
      </c>
      <c r="AP96" s="63">
        <f t="shared" si="328"/>
        <v>11.386550467697639</v>
      </c>
      <c r="AQ96" s="63">
        <f t="shared" si="329"/>
        <v>15.693099849947068</v>
      </c>
      <c r="AR96" s="63">
        <f t="shared" si="330"/>
        <v>10.168617025088322</v>
      </c>
      <c r="AS96" s="63">
        <f t="shared" si="331"/>
        <v>7.3763244515989497</v>
      </c>
      <c r="AT96" s="63">
        <f t="shared" si="332"/>
        <v>9.3351518694117903</v>
      </c>
      <c r="AU96" s="63">
        <f t="shared" si="333"/>
        <v>10.814844075756579</v>
      </c>
      <c r="AV96" s="63">
        <f t="shared" si="334"/>
        <v>19.702262088284975</v>
      </c>
      <c r="AW96" s="63">
        <f t="shared" si="335"/>
        <v>21.805012631150277</v>
      </c>
      <c r="AX96" s="63">
        <f t="shared" si="336"/>
        <v>24.897550640556009</v>
      </c>
      <c r="AY96" s="63">
        <f t="shared" si="337"/>
        <v>18.867214575700565</v>
      </c>
      <c r="AZ96" s="63">
        <f t="shared" si="338"/>
        <v>18.169468193015508</v>
      </c>
      <c r="BA96" s="63">
        <f t="shared" si="339"/>
        <v>23.796752149312955</v>
      </c>
      <c r="BB96" s="63">
        <f t="shared" si="340"/>
        <v>8.7480208716297714</v>
      </c>
      <c r="BC96" s="63">
        <f t="shared" si="341"/>
        <v>10.783546033121189</v>
      </c>
      <c r="BD96" s="63">
        <f t="shared" si="342"/>
        <v>2.5193519213967197</v>
      </c>
      <c r="BE96" s="63">
        <f t="shared" si="343"/>
        <v>2.3668200029677995</v>
      </c>
      <c r="BF96" s="63">
        <f t="shared" si="344"/>
        <v>8.0019534951527103</v>
      </c>
      <c r="BG96" s="63">
        <f t="shared" si="345"/>
        <v>8.3095594372466799</v>
      </c>
      <c r="BH96" s="63">
        <f t="shared" si="346"/>
        <v>8.3673631108838435</v>
      </c>
      <c r="BI96" s="63">
        <f t="shared" si="347"/>
        <v>8.6017250126839091</v>
      </c>
      <c r="BJ96" s="63">
        <f t="shared" si="348"/>
        <v>6.0215479900232083</v>
      </c>
      <c r="BK96" s="63">
        <f t="shared" si="349"/>
        <v>7.1273634092799494</v>
      </c>
      <c r="BL96" s="63">
        <f t="shared" si="350"/>
        <v>6.3274820220116395</v>
      </c>
      <c r="BM96" s="63">
        <f t="shared" si="351"/>
        <v>8.6921991646967669</v>
      </c>
      <c r="BN96" s="63">
        <f t="shared" si="352"/>
        <v>4.9842294105769263</v>
      </c>
      <c r="BO96" s="63">
        <f t="shared" si="353"/>
        <v>5.3605419463813506</v>
      </c>
      <c r="BP96" s="63">
        <f t="shared" si="354"/>
        <v>7.0406799455005444</v>
      </c>
      <c r="BQ96" s="63">
        <f t="shared" si="355"/>
        <v>6.2715673392197075</v>
      </c>
      <c r="BR96" s="63">
        <f t="shared" si="356"/>
        <v>7.995532368499549</v>
      </c>
      <c r="BS96" s="63">
        <f t="shared" si="357"/>
        <v>8.9594832451785482</v>
      </c>
      <c r="BT96" s="63">
        <f t="shared" si="358"/>
        <v>10.049593349084567</v>
      </c>
      <c r="BU96" s="63">
        <f t="shared" si="359"/>
        <v>10.015137858513016</v>
      </c>
      <c r="BV96" s="63">
        <f t="shared" si="360"/>
        <v>12.189496355536997</v>
      </c>
      <c r="BW96" s="63">
        <f t="shared" si="361"/>
        <v>13.890522840765533</v>
      </c>
      <c r="BX96" s="63">
        <f t="shared" si="362"/>
        <v>11.839605027048648</v>
      </c>
      <c r="BY96" s="63">
        <f t="shared" si="363"/>
        <v>5.2487844638248724</v>
      </c>
      <c r="BZ96" s="63">
        <f t="shared" si="364"/>
        <v>8.3146494775193176</v>
      </c>
    </row>
    <row r="97" spans="1:78">
      <c r="A97" s="3" t="s">
        <v>11</v>
      </c>
      <c r="B97" s="136"/>
      <c r="C97" s="63"/>
      <c r="D97" s="63"/>
      <c r="E97" s="63"/>
      <c r="F97" s="63">
        <f t="shared" si="365"/>
        <v>14.077765347977882</v>
      </c>
      <c r="G97" s="63">
        <f t="shared" si="293"/>
        <v>14.70527648184447</v>
      </c>
      <c r="H97" s="63">
        <f t="shared" si="294"/>
        <v>14.025331415884178</v>
      </c>
      <c r="I97" s="63">
        <f t="shared" si="295"/>
        <v>14.14014987403521</v>
      </c>
      <c r="J97" s="63">
        <f t="shared" si="296"/>
        <v>9.9528702773700299</v>
      </c>
      <c r="K97" s="63">
        <f t="shared" si="297"/>
        <v>9.731488666230689</v>
      </c>
      <c r="L97" s="63">
        <f t="shared" si="298"/>
        <v>9.5622143350962929</v>
      </c>
      <c r="M97" s="63">
        <f t="shared" si="299"/>
        <v>9.3754427097132673</v>
      </c>
      <c r="N97" s="63">
        <f t="shared" si="300"/>
        <v>17.302395170740763</v>
      </c>
      <c r="O97" s="63">
        <f t="shared" si="301"/>
        <v>14.004623672958513</v>
      </c>
      <c r="P97" s="63">
        <f t="shared" si="302"/>
        <v>13.980149204810196</v>
      </c>
      <c r="Q97" s="63">
        <f t="shared" si="303"/>
        <v>12.347463609775772</v>
      </c>
      <c r="R97" s="63">
        <f t="shared" si="304"/>
        <v>11.488553839348254</v>
      </c>
      <c r="S97" s="63">
        <f t="shared" si="305"/>
        <v>12.831578757290677</v>
      </c>
      <c r="T97" s="63">
        <f t="shared" si="306"/>
        <v>17.137051641898985</v>
      </c>
      <c r="U97" s="63">
        <f t="shared" si="307"/>
        <v>17.229908121237735</v>
      </c>
      <c r="V97" s="63">
        <f t="shared" si="308"/>
        <v>20.923504224048152</v>
      </c>
      <c r="W97" s="63">
        <f t="shared" si="309"/>
        <v>22.94822757461791</v>
      </c>
      <c r="X97" s="63">
        <f t="shared" si="310"/>
        <v>19.948842337375972</v>
      </c>
      <c r="Y97" s="63">
        <f t="shared" si="311"/>
        <v>20.135129048241062</v>
      </c>
      <c r="Z97" s="63">
        <f t="shared" si="312"/>
        <v>16.938599729297398</v>
      </c>
      <c r="AA97" s="63">
        <f t="shared" si="313"/>
        <v>9.530069951916186</v>
      </c>
      <c r="AB97" s="63">
        <f t="shared" si="314"/>
        <v>4.476243700609837</v>
      </c>
      <c r="AC97" s="63">
        <f t="shared" si="315"/>
        <v>6.5748822700141085</v>
      </c>
      <c r="AD97" s="63">
        <f t="shared" si="316"/>
        <v>18.621715279823789</v>
      </c>
      <c r="AE97" s="63">
        <f t="shared" si="317"/>
        <v>24.674373942309519</v>
      </c>
      <c r="AF97" s="63">
        <f t="shared" si="318"/>
        <v>27.044045814779544</v>
      </c>
      <c r="AG97" s="63">
        <f t="shared" si="319"/>
        <v>28.690439334665495</v>
      </c>
      <c r="AH97" s="63">
        <f t="shared" si="320"/>
        <v>17.535974768381635</v>
      </c>
      <c r="AI97" s="63">
        <f t="shared" si="321"/>
        <v>16.324779807069056</v>
      </c>
      <c r="AJ97" s="63">
        <f t="shared" si="322"/>
        <v>13.141031559897312</v>
      </c>
      <c r="AK97" s="63">
        <f t="shared" si="323"/>
        <v>12.422088572990713</v>
      </c>
      <c r="AL97" s="63">
        <f t="shared" si="324"/>
        <v>6.953342501593256</v>
      </c>
      <c r="AM97" s="63">
        <f t="shared" si="325"/>
        <v>12.332628611698379</v>
      </c>
      <c r="AN97" s="63">
        <f t="shared" si="326"/>
        <v>15.104379192713868</v>
      </c>
      <c r="AO97" s="63">
        <f t="shared" si="327"/>
        <v>14.888305288071841</v>
      </c>
      <c r="AP97" s="63">
        <f t="shared" si="328"/>
        <v>10.936602270588997</v>
      </c>
      <c r="AQ97" s="63">
        <f t="shared" si="329"/>
        <v>12.288071547372423</v>
      </c>
      <c r="AR97" s="63">
        <f t="shared" si="330"/>
        <v>13.816437656868169</v>
      </c>
      <c r="AS97" s="63">
        <f t="shared" si="331"/>
        <v>15.866360942570912</v>
      </c>
      <c r="AT97" s="63">
        <f t="shared" si="332"/>
        <v>8.3389437412371841</v>
      </c>
      <c r="AU97" s="63">
        <f t="shared" si="333"/>
        <v>11.87756847346094</v>
      </c>
      <c r="AV97" s="63">
        <f t="shared" si="334"/>
        <v>12.510526136776049</v>
      </c>
      <c r="AW97" s="63">
        <f t="shared" si="335"/>
        <v>10.026866147497216</v>
      </c>
      <c r="AX97" s="63">
        <f t="shared" si="336"/>
        <v>11.4696135479999</v>
      </c>
      <c r="AY97" s="63">
        <f t="shared" si="337"/>
        <v>16.714282396116399</v>
      </c>
      <c r="AZ97" s="63">
        <f t="shared" si="338"/>
        <v>14.941753593338206</v>
      </c>
      <c r="BA97" s="63">
        <f t="shared" si="339"/>
        <v>0.27892150351973177</v>
      </c>
      <c r="BB97" s="63">
        <f t="shared" si="340"/>
        <v>5.6730690450273142</v>
      </c>
      <c r="BC97" s="63">
        <f t="shared" si="341"/>
        <v>8.1742920257119547</v>
      </c>
      <c r="BD97" s="63">
        <f t="shared" si="342"/>
        <v>6.9583320889447267</v>
      </c>
      <c r="BE97" s="63">
        <f t="shared" si="343"/>
        <v>6.6909492273730757</v>
      </c>
      <c r="BF97" s="63">
        <f t="shared" si="344"/>
        <v>19.284169159728382</v>
      </c>
      <c r="BG97" s="63">
        <f t="shared" si="345"/>
        <v>22.462263022821563</v>
      </c>
      <c r="BH97" s="63">
        <f t="shared" si="346"/>
        <v>21.432328727639558</v>
      </c>
      <c r="BI97" s="63">
        <f t="shared" si="347"/>
        <v>25.054312966832871</v>
      </c>
      <c r="BJ97" s="63">
        <f t="shared" si="348"/>
        <v>14.174153902152764</v>
      </c>
      <c r="BK97" s="63">
        <f t="shared" si="349"/>
        <v>16.229618034377808</v>
      </c>
      <c r="BL97" s="63">
        <f t="shared" si="350"/>
        <v>15.041337639430175</v>
      </c>
      <c r="BM97" s="63">
        <f t="shared" si="351"/>
        <v>17.306278954334893</v>
      </c>
      <c r="BN97" s="63">
        <f t="shared" si="352"/>
        <v>-0.44260220689520186</v>
      </c>
      <c r="BO97" s="63">
        <f t="shared" si="353"/>
        <v>-2.4228754327924937</v>
      </c>
      <c r="BP97" s="63">
        <f t="shared" si="354"/>
        <v>3.6060778819047337</v>
      </c>
      <c r="BQ97" s="63">
        <f t="shared" si="355"/>
        <v>5.9062976309633006</v>
      </c>
      <c r="BR97" s="63">
        <f t="shared" si="356"/>
        <v>13.701569947134725</v>
      </c>
      <c r="BS97" s="63">
        <f t="shared" si="357"/>
        <v>9.0437825940157346</v>
      </c>
      <c r="BT97" s="63">
        <f t="shared" si="358"/>
        <v>6.9355916938488109</v>
      </c>
      <c r="BU97" s="63">
        <f t="shared" si="359"/>
        <v>6.692307871585772</v>
      </c>
      <c r="BV97" s="63">
        <f t="shared" si="360"/>
        <v>10.488051675823133</v>
      </c>
      <c r="BW97" s="63">
        <f t="shared" si="361"/>
        <v>5.1517698403404752</v>
      </c>
      <c r="BX97" s="63">
        <f t="shared" si="362"/>
        <v>2.0713424644559106</v>
      </c>
      <c r="BY97" s="63">
        <f t="shared" si="363"/>
        <v>2.5869102173242209</v>
      </c>
      <c r="BZ97" s="63">
        <f t="shared" si="364"/>
        <v>7.2992455653639734</v>
      </c>
    </row>
    <row r="98" spans="1:78">
      <c r="A98" s="68" t="s">
        <v>12</v>
      </c>
      <c r="B98" s="137"/>
      <c r="C98" s="64"/>
      <c r="D98" s="64"/>
      <c r="E98" s="64"/>
      <c r="F98" s="64">
        <f t="shared" si="365"/>
        <v>11.277857868740099</v>
      </c>
      <c r="G98" s="64">
        <f t="shared" si="293"/>
        <v>12.661658971355058</v>
      </c>
      <c r="H98" s="64">
        <f t="shared" si="294"/>
        <v>13.748320644872368</v>
      </c>
      <c r="I98" s="64">
        <f t="shared" si="295"/>
        <v>12.735229759299783</v>
      </c>
      <c r="J98" s="64">
        <f t="shared" si="296"/>
        <v>12.702559201444204</v>
      </c>
      <c r="K98" s="64">
        <f t="shared" si="297"/>
        <v>13.12060352737282</v>
      </c>
      <c r="L98" s="64">
        <f t="shared" si="298"/>
        <v>16.614173228346456</v>
      </c>
      <c r="M98" s="64">
        <f t="shared" si="299"/>
        <v>14.091614906832298</v>
      </c>
      <c r="N98" s="64">
        <f t="shared" si="300"/>
        <v>12.312968755888885</v>
      </c>
      <c r="O98" s="64">
        <f t="shared" si="301"/>
        <v>14.744051910598413</v>
      </c>
      <c r="P98" s="64">
        <f t="shared" si="302"/>
        <v>13.639432815665092</v>
      </c>
      <c r="Q98" s="64">
        <f t="shared" si="303"/>
        <v>17.012589316093909</v>
      </c>
      <c r="R98" s="64">
        <f t="shared" si="304"/>
        <v>17.348993288590602</v>
      </c>
      <c r="S98" s="64">
        <f t="shared" si="305"/>
        <v>12.943763744894754</v>
      </c>
      <c r="T98" s="64">
        <f t="shared" si="306"/>
        <v>12.626262626262626</v>
      </c>
      <c r="U98" s="64">
        <f t="shared" si="307"/>
        <v>11.253271299796452</v>
      </c>
      <c r="V98" s="64">
        <f t="shared" si="308"/>
        <v>12.496425507577925</v>
      </c>
      <c r="W98" s="64">
        <f t="shared" si="309"/>
        <v>13.240611961057025</v>
      </c>
      <c r="X98" s="64">
        <f t="shared" si="310"/>
        <v>14.217884463202321</v>
      </c>
      <c r="Y98" s="64">
        <f t="shared" si="311"/>
        <v>14.375326711970725</v>
      </c>
      <c r="Z98" s="64">
        <f t="shared" si="312"/>
        <v>15.531265887137774</v>
      </c>
      <c r="AA98" s="64">
        <f t="shared" si="313"/>
        <v>11.717022844509948</v>
      </c>
      <c r="AB98" s="64">
        <f t="shared" si="314"/>
        <v>8.1986143187066975</v>
      </c>
      <c r="AC98" s="64">
        <f t="shared" si="315"/>
        <v>10.671846435100548</v>
      </c>
      <c r="AD98" s="64">
        <f t="shared" si="316"/>
        <v>14.431243124312424</v>
      </c>
      <c r="AE98" s="64">
        <f t="shared" si="317"/>
        <v>15.894898856640275</v>
      </c>
      <c r="AF98" s="64">
        <f t="shared" si="318"/>
        <v>16.670224119530417</v>
      </c>
      <c r="AG98" s="64">
        <f t="shared" si="319"/>
        <v>15.734049143093124</v>
      </c>
      <c r="AH98" s="64">
        <f t="shared" si="320"/>
        <v>9.4252917764233271</v>
      </c>
      <c r="AI98" s="64">
        <f t="shared" si="321"/>
        <v>8.8068451308125884</v>
      </c>
      <c r="AJ98" s="64">
        <f t="shared" si="322"/>
        <v>6.0208562019758576</v>
      </c>
      <c r="AK98" s="64">
        <f t="shared" si="323"/>
        <v>4.3015165031222189</v>
      </c>
      <c r="AL98" s="64">
        <f t="shared" si="324"/>
        <v>4.8668974363479736</v>
      </c>
      <c r="AM98" s="64">
        <f t="shared" si="325"/>
        <v>2.6674338721207924</v>
      </c>
      <c r="AN98" s="64">
        <f t="shared" si="326"/>
        <v>6.0906628013321606</v>
      </c>
      <c r="AO98" s="64">
        <f t="shared" si="327"/>
        <v>7.2865671131181395</v>
      </c>
      <c r="AP98" s="64">
        <f t="shared" si="328"/>
        <v>7.4549939008860475</v>
      </c>
      <c r="AQ98" s="64">
        <f t="shared" si="329"/>
        <v>11.190744690968874</v>
      </c>
      <c r="AR98" s="64">
        <f t="shared" si="330"/>
        <v>10.945566568966465</v>
      </c>
      <c r="AS98" s="64">
        <f t="shared" si="331"/>
        <v>11.844874427622099</v>
      </c>
      <c r="AT98" s="64">
        <f t="shared" si="332"/>
        <v>12.41228754093248</v>
      </c>
      <c r="AU98" s="64">
        <f t="shared" si="333"/>
        <v>12.753933099129371</v>
      </c>
      <c r="AV98" s="64">
        <f t="shared" si="334"/>
        <v>11.933734056589943</v>
      </c>
      <c r="AW98" s="64">
        <f t="shared" si="335"/>
        <v>12.61582323592302</v>
      </c>
      <c r="AX98" s="64">
        <f t="shared" si="336"/>
        <v>13.386045221251214</v>
      </c>
      <c r="AY98" s="64">
        <f t="shared" si="337"/>
        <v>14.860471416960172</v>
      </c>
      <c r="AZ98" s="64">
        <f t="shared" si="338"/>
        <v>16.411263916175507</v>
      </c>
      <c r="BA98" s="64">
        <f t="shared" si="339"/>
        <v>14.443037974683545</v>
      </c>
      <c r="BB98" s="64">
        <f t="shared" si="340"/>
        <v>13.616344506973329</v>
      </c>
      <c r="BC98" s="64">
        <f t="shared" si="341"/>
        <v>17.160042457837012</v>
      </c>
      <c r="BD98" s="64">
        <f t="shared" si="342"/>
        <v>19.374437443744373</v>
      </c>
      <c r="BE98" s="64">
        <f t="shared" si="343"/>
        <v>20.395973896692844</v>
      </c>
      <c r="BF98" s="64">
        <f t="shared" si="344"/>
        <v>17.454506299127814</v>
      </c>
      <c r="BG98" s="64">
        <f t="shared" si="345"/>
        <v>9.4121199919468488</v>
      </c>
      <c r="BH98" s="64">
        <f t="shared" si="346"/>
        <v>3.9962299717247878</v>
      </c>
      <c r="BI98" s="64">
        <f t="shared" si="347"/>
        <v>3.4634818557648139</v>
      </c>
      <c r="BJ98" s="64">
        <f t="shared" si="348"/>
        <v>4.6021268793546026</v>
      </c>
      <c r="BK98" s="64">
        <f t="shared" si="349"/>
        <v>6.5967430306375929</v>
      </c>
      <c r="BL98" s="64">
        <f t="shared" si="350"/>
        <v>7.8212796809860432</v>
      </c>
      <c r="BM98" s="64">
        <f t="shared" si="351"/>
        <v>5.9048126442905344</v>
      </c>
      <c r="BN98" s="64">
        <f t="shared" si="352"/>
        <v>7.8527607361963199</v>
      </c>
      <c r="BO98" s="64">
        <f t="shared" si="353"/>
        <v>7.1638184015190749</v>
      </c>
      <c r="BP98" s="64">
        <f t="shared" si="354"/>
        <v>7.2875514835672854</v>
      </c>
      <c r="BQ98" s="64">
        <f t="shared" si="355"/>
        <v>10.698415360107319</v>
      </c>
      <c r="BR98" s="64">
        <f t="shared" si="356"/>
        <v>8.9874857792946532</v>
      </c>
      <c r="BS98" s="64">
        <f t="shared" si="357"/>
        <v>8.8998067010309274</v>
      </c>
      <c r="BT98" s="64">
        <f t="shared" si="358"/>
        <v>9.4406142275148852</v>
      </c>
      <c r="BU98" s="64">
        <f t="shared" si="359"/>
        <v>6.119821252745588</v>
      </c>
      <c r="BV98" s="64">
        <f t="shared" si="360"/>
        <v>6.4121682075753057</v>
      </c>
      <c r="BW98" s="64">
        <f t="shared" si="361"/>
        <v>8.9416463279343237</v>
      </c>
      <c r="BX98" s="64">
        <f t="shared" si="362"/>
        <v>7.9962774715441327</v>
      </c>
      <c r="BY98" s="64">
        <f t="shared" si="363"/>
        <v>8.7074441510241947</v>
      </c>
      <c r="BZ98" s="64">
        <f t="shared" si="364"/>
        <v>9.9285313901345287</v>
      </c>
    </row>
    <row r="99" spans="1:78" hidden="1">
      <c r="A99" s="2" t="s">
        <v>13</v>
      </c>
      <c r="B99" s="140"/>
      <c r="C99" s="62"/>
      <c r="D99" s="62"/>
      <c r="E99" s="62"/>
      <c r="F99" s="62">
        <f>(F19-B19)/B19*100</f>
        <v>14.019796728082282</v>
      </c>
      <c r="G99" s="62">
        <f t="shared" si="293"/>
        <v>18.144963962679952</v>
      </c>
      <c r="H99" s="62">
        <f t="shared" si="294"/>
        <v>11.622426412597559</v>
      </c>
      <c r="I99" s="62">
        <f t="shared" si="295"/>
        <v>12.566081594636294</v>
      </c>
      <c r="J99" s="62">
        <f t="shared" si="296"/>
        <v>12.055092034567886</v>
      </c>
      <c r="K99" s="62">
        <f t="shared" si="297"/>
        <v>12.69559182624973</v>
      </c>
      <c r="L99" s="62">
        <f t="shared" si="298"/>
        <v>11.96602593189793</v>
      </c>
      <c r="M99" s="62">
        <f t="shared" si="299"/>
        <v>9.5003992868979363</v>
      </c>
      <c r="N99" s="62">
        <f t="shared" si="300"/>
        <v>7.0694297091861937</v>
      </c>
      <c r="O99" s="62">
        <f t="shared" si="301"/>
        <v>6.3121729605465564</v>
      </c>
      <c r="P99" s="62">
        <f t="shared" si="302"/>
        <v>4.7897509857321259</v>
      </c>
      <c r="Q99" s="62">
        <f t="shared" si="303"/>
        <v>3.147266437090706</v>
      </c>
      <c r="R99" s="62">
        <f t="shared" si="304"/>
        <v>7.2396229258372049</v>
      </c>
      <c r="S99" s="62">
        <f t="shared" si="305"/>
        <v>5.8299810459061456</v>
      </c>
      <c r="T99" s="62">
        <f t="shared" si="306"/>
        <v>12.193505155088799</v>
      </c>
      <c r="U99" s="62">
        <f t="shared" si="307"/>
        <v>17.451787608392362</v>
      </c>
      <c r="V99" s="62">
        <f t="shared" si="308"/>
        <v>16.533693137849394</v>
      </c>
      <c r="W99" s="62">
        <f t="shared" si="309"/>
        <v>16.81342600708588</v>
      </c>
      <c r="X99" s="62">
        <f t="shared" si="310"/>
        <v>20.328777106772073</v>
      </c>
      <c r="Y99" s="62">
        <f t="shared" si="311"/>
        <v>19.538470668988214</v>
      </c>
      <c r="Z99" s="62">
        <f t="shared" si="312"/>
        <v>19.005151679983541</v>
      </c>
      <c r="AA99" s="62">
        <f t="shared" si="313"/>
        <v>17.676387824195334</v>
      </c>
      <c r="AB99" s="62">
        <f t="shared" si="314"/>
        <v>9.6570624116206449</v>
      </c>
      <c r="AC99" s="62">
        <f t="shared" si="315"/>
        <v>12.460370838740628</v>
      </c>
      <c r="AD99" s="62">
        <f t="shared" si="316"/>
        <v>13.907722194287247</v>
      </c>
      <c r="AE99" s="62">
        <f t="shared" si="317"/>
        <v>18.261916276485717</v>
      </c>
      <c r="AF99" s="62">
        <f t="shared" si="318"/>
        <v>20.935081232988829</v>
      </c>
      <c r="AG99" s="62">
        <f t="shared" si="319"/>
        <v>20.298104108350444</v>
      </c>
      <c r="AH99" s="62">
        <f t="shared" si="320"/>
        <v>14.44315813347149</v>
      </c>
      <c r="AI99" s="62">
        <f t="shared" si="321"/>
        <v>8.0029827682376951</v>
      </c>
      <c r="AJ99" s="62">
        <f t="shared" si="322"/>
        <v>5.5849814288509485</v>
      </c>
      <c r="AK99" s="62">
        <f t="shared" si="323"/>
        <v>2.2349569994068612</v>
      </c>
      <c r="AL99" s="62">
        <f t="shared" si="324"/>
        <v>8.4134616950518417</v>
      </c>
      <c r="AM99" s="62">
        <f t="shared" si="325"/>
        <v>6.7323563392963681</v>
      </c>
      <c r="AN99" s="62">
        <f t="shared" si="326"/>
        <v>12.939254593373617</v>
      </c>
      <c r="AO99" s="62">
        <f t="shared" si="327"/>
        <v>11.769363911696017</v>
      </c>
      <c r="AP99" s="62">
        <f t="shared" si="328"/>
        <v>10.262329196506743</v>
      </c>
      <c r="AQ99" s="62">
        <f t="shared" si="329"/>
        <v>11.706766116291709</v>
      </c>
      <c r="AR99" s="62">
        <f t="shared" si="330"/>
        <v>10.006046626566652</v>
      </c>
      <c r="AS99" s="62">
        <f t="shared" si="331"/>
        <v>11.22887533189758</v>
      </c>
      <c r="AT99" s="62">
        <f t="shared" si="332"/>
        <v>9.700913921441062</v>
      </c>
      <c r="AU99" s="62">
        <f t="shared" si="333"/>
        <v>9.970059313767079</v>
      </c>
      <c r="AV99" s="62">
        <f t="shared" si="334"/>
        <v>16.973393787829043</v>
      </c>
      <c r="AW99" s="62">
        <f t="shared" si="335"/>
        <v>15.772154198914029</v>
      </c>
      <c r="AX99" s="62">
        <f t="shared" si="336"/>
        <v>20.063534291600376</v>
      </c>
      <c r="AY99" s="62">
        <f t="shared" si="337"/>
        <v>16.531959152065355</v>
      </c>
      <c r="AZ99" s="62">
        <f t="shared" si="338"/>
        <v>9.7949977307857949</v>
      </c>
      <c r="BA99" s="62">
        <f t="shared" si="339"/>
        <v>12.464293612168188</v>
      </c>
      <c r="BB99" s="62">
        <f t="shared" si="340"/>
        <v>11.570671159688981</v>
      </c>
      <c r="BC99" s="62">
        <f t="shared" si="341"/>
        <v>17.571918646357325</v>
      </c>
      <c r="BD99" s="62">
        <f t="shared" si="342"/>
        <v>15.343208598284747</v>
      </c>
      <c r="BE99" s="62">
        <f t="shared" si="343"/>
        <v>10.896089367665255</v>
      </c>
      <c r="BF99" s="62">
        <f t="shared" si="344"/>
        <v>9.4680989564528986</v>
      </c>
      <c r="BG99" s="62">
        <f t="shared" si="345"/>
        <v>6.4591524743701179</v>
      </c>
      <c r="BH99" s="62">
        <f t="shared" si="346"/>
        <v>2.9700861852248162</v>
      </c>
      <c r="BI99" s="62">
        <f t="shared" si="347"/>
        <v>4.9427495714128558</v>
      </c>
      <c r="BJ99" s="62">
        <f t="shared" si="348"/>
        <v>6.2969547753297146</v>
      </c>
      <c r="BK99" s="62">
        <f t="shared" si="349"/>
        <v>11.609971849701473</v>
      </c>
      <c r="BL99" s="62">
        <f t="shared" si="350"/>
        <v>10.023545385201597</v>
      </c>
      <c r="BM99" s="62">
        <f t="shared" si="351"/>
        <v>13.45540237465905</v>
      </c>
      <c r="BN99" s="62">
        <f t="shared" si="352"/>
        <v>7.6032335563920643</v>
      </c>
      <c r="BO99" s="62">
        <f t="shared" si="353"/>
        <v>5.1266152369731</v>
      </c>
      <c r="BP99" s="62">
        <f t="shared" si="354"/>
        <v>9.1651935673931604</v>
      </c>
      <c r="BQ99" s="62">
        <f t="shared" si="355"/>
        <v>7.9378168698360865</v>
      </c>
      <c r="BR99" s="62">
        <f t="shared" si="356"/>
        <v>7.3807460679700831</v>
      </c>
      <c r="BS99" s="62">
        <f t="shared" si="357"/>
        <v>6.8410000256662746</v>
      </c>
      <c r="BT99" s="62">
        <f t="shared" si="358"/>
        <v>4.0673744913375875</v>
      </c>
      <c r="BU99" s="62">
        <f t="shared" si="359"/>
        <v>2.8699614675765721</v>
      </c>
      <c r="BV99" s="62">
        <f t="shared" si="360"/>
        <v>6.457012175233805</v>
      </c>
      <c r="BW99" s="62">
        <f t="shared" si="361"/>
        <v>5.9176984482558277</v>
      </c>
      <c r="BX99" s="62">
        <f t="shared" si="362"/>
        <v>6.4068681260661924</v>
      </c>
      <c r="BY99" s="62">
        <f t="shared" si="363"/>
        <v>6.020343499650977</v>
      </c>
      <c r="BZ99" s="62">
        <f t="shared" si="364"/>
        <v>8.164563899681422</v>
      </c>
    </row>
    <row r="100" spans="1:78" hidden="1">
      <c r="A100" s="3"/>
      <c r="B100" s="136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63"/>
      <c r="BF100" s="63"/>
      <c r="BG100" s="63"/>
      <c r="BH100" s="63"/>
      <c r="BI100" s="63"/>
      <c r="BJ100" s="63"/>
      <c r="BK100" s="63"/>
      <c r="BL100" s="63"/>
      <c r="BM100" s="63"/>
      <c r="BN100" s="63"/>
      <c r="BO100" s="63"/>
      <c r="BP100" s="63"/>
      <c r="BQ100" s="63"/>
      <c r="BR100" s="63"/>
      <c r="BS100" s="63"/>
      <c r="BT100" s="63"/>
      <c r="BU100" s="63"/>
      <c r="BV100" s="63"/>
      <c r="BW100" s="63"/>
      <c r="BX100" s="63"/>
      <c r="BY100" s="63"/>
      <c r="BZ100" s="63"/>
    </row>
    <row r="101" spans="1:78" ht="13.5" thickBot="1">
      <c r="A101" s="22" t="str">
        <f>A61</f>
        <v>SA - Gross Operating Surplus</v>
      </c>
      <c r="B101" s="139"/>
      <c r="C101" s="65"/>
      <c r="D101" s="65"/>
      <c r="E101" s="65"/>
      <c r="F101" s="65">
        <f t="shared" si="365"/>
        <v>14.019796728082282</v>
      </c>
      <c r="G101" s="65">
        <f t="shared" si="293"/>
        <v>18.144963962679952</v>
      </c>
      <c r="H101" s="65">
        <f t="shared" si="294"/>
        <v>11.622426412597559</v>
      </c>
      <c r="I101" s="65">
        <f t="shared" si="295"/>
        <v>12.566081594636294</v>
      </c>
      <c r="J101" s="65">
        <f t="shared" si="296"/>
        <v>12.055092034567886</v>
      </c>
      <c r="K101" s="65">
        <f t="shared" si="297"/>
        <v>12.69559182624973</v>
      </c>
      <c r="L101" s="65">
        <f t="shared" si="298"/>
        <v>11.96602593189793</v>
      </c>
      <c r="M101" s="65">
        <f t="shared" si="299"/>
        <v>9.5003992868979363</v>
      </c>
      <c r="N101" s="65">
        <f t="shared" si="300"/>
        <v>7.0694297091861937</v>
      </c>
      <c r="O101" s="65">
        <f t="shared" si="301"/>
        <v>6.3121729605465564</v>
      </c>
      <c r="P101" s="65">
        <f t="shared" si="302"/>
        <v>4.7897509857321259</v>
      </c>
      <c r="Q101" s="65">
        <f t="shared" si="303"/>
        <v>3.147266437090706</v>
      </c>
      <c r="R101" s="65">
        <f t="shared" si="304"/>
        <v>7.2396229258372049</v>
      </c>
      <c r="S101" s="65">
        <f t="shared" si="305"/>
        <v>5.8299810459061456</v>
      </c>
      <c r="T101" s="65">
        <f t="shared" si="306"/>
        <v>12.193505155088799</v>
      </c>
      <c r="U101" s="65">
        <f t="shared" si="307"/>
        <v>17.451787608392362</v>
      </c>
      <c r="V101" s="65">
        <f t="shared" si="308"/>
        <v>16.533693137849394</v>
      </c>
      <c r="W101" s="65">
        <f t="shared" si="309"/>
        <v>16.81342600708588</v>
      </c>
      <c r="X101" s="65">
        <f t="shared" si="310"/>
        <v>20.328777106772073</v>
      </c>
      <c r="Y101" s="65">
        <f t="shared" si="311"/>
        <v>19.538470668988214</v>
      </c>
      <c r="Z101" s="65">
        <f t="shared" si="312"/>
        <v>19.005151679983541</v>
      </c>
      <c r="AA101" s="65">
        <f t="shared" si="313"/>
        <v>17.676387824195334</v>
      </c>
      <c r="AB101" s="65">
        <f t="shared" si="314"/>
        <v>9.6570624116206449</v>
      </c>
      <c r="AC101" s="65">
        <f t="shared" si="315"/>
        <v>12.460370838740628</v>
      </c>
      <c r="AD101" s="65">
        <f t="shared" si="316"/>
        <v>13.907722194287247</v>
      </c>
      <c r="AE101" s="65">
        <f t="shared" si="317"/>
        <v>18.261916276485717</v>
      </c>
      <c r="AF101" s="65">
        <f t="shared" si="318"/>
        <v>20.935081232988829</v>
      </c>
      <c r="AG101" s="65">
        <f t="shared" si="319"/>
        <v>20.298104108350444</v>
      </c>
      <c r="AH101" s="65">
        <f t="shared" si="320"/>
        <v>14.44315813347149</v>
      </c>
      <c r="AI101" s="65">
        <f t="shared" si="321"/>
        <v>8.0029827682376951</v>
      </c>
      <c r="AJ101" s="65">
        <f t="shared" si="322"/>
        <v>5.5849814288509485</v>
      </c>
      <c r="AK101" s="65">
        <f t="shared" si="323"/>
        <v>2.2349569994068612</v>
      </c>
      <c r="AL101" s="65">
        <f t="shared" si="324"/>
        <v>8.4134616950518417</v>
      </c>
      <c r="AM101" s="65">
        <f t="shared" si="325"/>
        <v>6.7323563392963681</v>
      </c>
      <c r="AN101" s="65">
        <f t="shared" si="326"/>
        <v>12.939254593373617</v>
      </c>
      <c r="AO101" s="65">
        <f t="shared" si="327"/>
        <v>11.769363911696017</v>
      </c>
      <c r="AP101" s="65">
        <f t="shared" si="328"/>
        <v>10.262329196506743</v>
      </c>
      <c r="AQ101" s="65">
        <f t="shared" si="329"/>
        <v>11.706766116291709</v>
      </c>
      <c r="AR101" s="65">
        <f t="shared" si="330"/>
        <v>10.006046626566652</v>
      </c>
      <c r="AS101" s="65">
        <f t="shared" si="331"/>
        <v>11.22887533189758</v>
      </c>
      <c r="AT101" s="65">
        <f t="shared" si="332"/>
        <v>9.700913921441062</v>
      </c>
      <c r="AU101" s="65">
        <f t="shared" si="333"/>
        <v>9.970059313767079</v>
      </c>
      <c r="AV101" s="65">
        <f t="shared" si="334"/>
        <v>16.973393787829043</v>
      </c>
      <c r="AW101" s="65">
        <f t="shared" si="335"/>
        <v>15.772154198914029</v>
      </c>
      <c r="AX101" s="65">
        <f t="shared" si="336"/>
        <v>20.063534291600376</v>
      </c>
      <c r="AY101" s="65">
        <f t="shared" si="337"/>
        <v>16.531959152065355</v>
      </c>
      <c r="AZ101" s="65">
        <f t="shared" si="338"/>
        <v>9.7949977307857949</v>
      </c>
      <c r="BA101" s="65">
        <f t="shared" si="339"/>
        <v>12.464293612168188</v>
      </c>
      <c r="BB101" s="65">
        <f t="shared" si="340"/>
        <v>11.570671159688981</v>
      </c>
      <c r="BC101" s="65">
        <f t="shared" si="341"/>
        <v>17.571918646357325</v>
      </c>
      <c r="BD101" s="65">
        <f t="shared" si="342"/>
        <v>15.343208598284747</v>
      </c>
      <c r="BE101" s="65">
        <f t="shared" si="343"/>
        <v>10.896089367665255</v>
      </c>
      <c r="BF101" s="65">
        <f t="shared" si="344"/>
        <v>9.4680989564528986</v>
      </c>
      <c r="BG101" s="65">
        <f t="shared" si="345"/>
        <v>6.4591524743701179</v>
      </c>
      <c r="BH101" s="65">
        <f t="shared" si="346"/>
        <v>2.9700861852248162</v>
      </c>
      <c r="BI101" s="65">
        <f t="shared" si="347"/>
        <v>4.9427495714128558</v>
      </c>
      <c r="BJ101" s="65">
        <f t="shared" si="348"/>
        <v>6.2969547753297146</v>
      </c>
      <c r="BK101" s="65">
        <f t="shared" si="349"/>
        <v>11.609971849701473</v>
      </c>
      <c r="BL101" s="65">
        <f t="shared" si="350"/>
        <v>10.023545385201597</v>
      </c>
      <c r="BM101" s="65">
        <f t="shared" si="351"/>
        <v>13.45540237465905</v>
      </c>
      <c r="BN101" s="65">
        <f t="shared" ref="BN101" si="366">(BN21-BJ21)/BJ21*100</f>
        <v>7.6032335563920643</v>
      </c>
      <c r="BO101" s="65">
        <f t="shared" ref="BO101" si="367">(BO21-BK21)/BK21*100</f>
        <v>5.1266152369731</v>
      </c>
      <c r="BP101" s="65">
        <f t="shared" ref="BP101" si="368">(BP21-BL21)/BL21*100</f>
        <v>9.1651935673931604</v>
      </c>
      <c r="BQ101" s="65">
        <f t="shared" ref="BQ101" si="369">(BQ21-BM21)/BM21*100</f>
        <v>7.9378168698360865</v>
      </c>
      <c r="BR101" s="65">
        <f t="shared" ref="BR101" si="370">(BR21-BN21)/BN21*100</f>
        <v>7.3807460679700831</v>
      </c>
      <c r="BS101" s="65">
        <f t="shared" ref="BS101" si="371">(BS21-BO21)/BO21*100</f>
        <v>6.8410000256662746</v>
      </c>
      <c r="BT101" s="65">
        <f t="shared" ref="BT101" si="372">(BT21-BP21)/BP21*100</f>
        <v>4.0673744913375875</v>
      </c>
      <c r="BU101" s="65">
        <f t="shared" ref="BU101" si="373">(BU21-BQ21)/BQ21*100</f>
        <v>2.8699614675765721</v>
      </c>
      <c r="BV101" s="65">
        <f t="shared" ref="BV101" si="374">(BV21-BR21)/BR21*100</f>
        <v>6.457012175233805</v>
      </c>
      <c r="BW101" s="65">
        <f t="shared" ref="BW101" si="375">(BW21-BS21)/BS21*100</f>
        <v>5.9176984482558277</v>
      </c>
      <c r="BX101" s="65">
        <f t="shared" ref="BX101" si="376">(BX21-BT21)/BT21*100</f>
        <v>6.4068681260661924</v>
      </c>
      <c r="BY101" s="65">
        <f t="shared" ref="BY101" si="377">(BY21-BU21)/BU21*100</f>
        <v>6.020343499650977</v>
      </c>
      <c r="BZ101" s="65">
        <f t="shared" ref="BZ101" si="378">(BZ21-BV21)/BV21*100</f>
        <v>8.164563899681422</v>
      </c>
    </row>
    <row r="103" spans="1:78" ht="18">
      <c r="A103" s="204" t="str">
        <f>A63</f>
        <v>KZN – Annual Gross Operating Surplus</v>
      </c>
      <c r="B103" s="208"/>
      <c r="C103" s="208"/>
      <c r="D103" s="208"/>
      <c r="E103" s="208"/>
      <c r="F103" s="208"/>
      <c r="G103" s="208"/>
      <c r="H103" s="208"/>
      <c r="I103" s="208"/>
      <c r="J103" s="208"/>
      <c r="K103" s="208"/>
      <c r="L103" s="208"/>
      <c r="M103" s="208"/>
      <c r="N103" s="208"/>
      <c r="O103" s="208"/>
      <c r="P103" s="208"/>
      <c r="Q103" s="208"/>
      <c r="R103" s="208"/>
      <c r="S103" s="208"/>
      <c r="T103" s="208"/>
      <c r="U103" s="208"/>
      <c r="V103" s="208"/>
      <c r="W103" s="208"/>
      <c r="X103" s="208"/>
      <c r="Y103" s="208"/>
      <c r="Z103" s="209"/>
      <c r="AA103" s="209"/>
      <c r="AB103" s="209"/>
      <c r="AC103" s="209"/>
      <c r="AD103" s="209"/>
      <c r="AE103" s="209"/>
      <c r="AF103" s="209"/>
      <c r="AG103" s="209"/>
      <c r="AH103" s="209"/>
      <c r="AI103" s="209"/>
      <c r="AJ103" s="209"/>
      <c r="AK103" s="209"/>
      <c r="AL103" s="209"/>
      <c r="AM103" s="209"/>
      <c r="AN103" s="209"/>
      <c r="AO103" s="209"/>
      <c r="AP103" s="209"/>
      <c r="AQ103" s="209"/>
      <c r="AR103" s="209"/>
      <c r="AS103" s="209"/>
      <c r="AT103" s="209"/>
      <c r="AU103" s="209"/>
      <c r="AV103" s="209"/>
      <c r="AW103" s="209"/>
      <c r="AX103" s="209"/>
      <c r="AY103" s="209"/>
      <c r="AZ103" s="209"/>
      <c r="BA103" s="209"/>
      <c r="BB103" s="209"/>
      <c r="BC103" s="209"/>
      <c r="BD103" s="209"/>
      <c r="BE103" s="209"/>
      <c r="BF103" s="209"/>
      <c r="BG103" s="209"/>
      <c r="BH103" s="209"/>
    </row>
    <row r="104" spans="1:78" ht="13.5" thickBot="1">
      <c r="A104" s="1" t="s">
        <v>56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78" ht="13.5" thickBot="1">
      <c r="A105" s="52" t="s">
        <v>24</v>
      </c>
      <c r="B105" s="133" t="str">
        <f>B85</f>
        <v>1995q1</v>
      </c>
      <c r="C105" s="132" t="str">
        <f t="shared" ref="C105:BH105" si="379">C85</f>
        <v>1995q2</v>
      </c>
      <c r="D105" s="132" t="str">
        <f t="shared" si="379"/>
        <v>1995q3</v>
      </c>
      <c r="E105" s="132" t="str">
        <f t="shared" si="379"/>
        <v>1995q4</v>
      </c>
      <c r="F105" s="132" t="str">
        <f t="shared" si="379"/>
        <v>1996q1</v>
      </c>
      <c r="G105" s="132" t="str">
        <f t="shared" si="379"/>
        <v>1996q2</v>
      </c>
      <c r="H105" s="132" t="str">
        <f t="shared" si="379"/>
        <v>1996q3</v>
      </c>
      <c r="I105" s="132" t="str">
        <f t="shared" si="379"/>
        <v>1996q4</v>
      </c>
      <c r="J105" s="132" t="str">
        <f t="shared" si="379"/>
        <v>1997q1</v>
      </c>
      <c r="K105" s="132" t="str">
        <f t="shared" si="379"/>
        <v>1997q2</v>
      </c>
      <c r="L105" s="132" t="str">
        <f t="shared" si="379"/>
        <v>1997q3</v>
      </c>
      <c r="M105" s="132" t="str">
        <f t="shared" si="379"/>
        <v>1997q4</v>
      </c>
      <c r="N105" s="132" t="str">
        <f t="shared" si="379"/>
        <v>1998q1</v>
      </c>
      <c r="O105" s="132" t="str">
        <f t="shared" si="379"/>
        <v>1998q2</v>
      </c>
      <c r="P105" s="132" t="str">
        <f t="shared" si="379"/>
        <v>1998q3</v>
      </c>
      <c r="Q105" s="132" t="str">
        <f t="shared" si="379"/>
        <v>1998q4</v>
      </c>
      <c r="R105" s="132" t="str">
        <f t="shared" si="379"/>
        <v>1999q1</v>
      </c>
      <c r="S105" s="132" t="str">
        <f t="shared" si="379"/>
        <v>1999q2</v>
      </c>
      <c r="T105" s="132" t="str">
        <f t="shared" si="379"/>
        <v>1999q3</v>
      </c>
      <c r="U105" s="132" t="str">
        <f t="shared" si="379"/>
        <v>1999q4</v>
      </c>
      <c r="V105" s="132" t="str">
        <f t="shared" si="379"/>
        <v>2000q1</v>
      </c>
      <c r="W105" s="132" t="str">
        <f t="shared" si="379"/>
        <v>2000q2</v>
      </c>
      <c r="X105" s="132" t="str">
        <f t="shared" si="379"/>
        <v>2000q3</v>
      </c>
      <c r="Y105" s="132" t="str">
        <f t="shared" si="379"/>
        <v>2000q4</v>
      </c>
      <c r="Z105" s="132" t="str">
        <f t="shared" si="379"/>
        <v>2001q1</v>
      </c>
      <c r="AA105" s="132" t="str">
        <f t="shared" si="379"/>
        <v>2001q2</v>
      </c>
      <c r="AB105" s="132" t="str">
        <f t="shared" si="379"/>
        <v>2001q3</v>
      </c>
      <c r="AC105" s="132" t="str">
        <f t="shared" si="379"/>
        <v>2001q4</v>
      </c>
      <c r="AD105" s="132" t="str">
        <f t="shared" si="379"/>
        <v>2002q1</v>
      </c>
      <c r="AE105" s="132" t="str">
        <f t="shared" si="379"/>
        <v>2002q2</v>
      </c>
      <c r="AF105" s="132" t="str">
        <f t="shared" si="379"/>
        <v>2002q3</v>
      </c>
      <c r="AG105" s="132" t="str">
        <f t="shared" si="379"/>
        <v>2002q4</v>
      </c>
      <c r="AH105" s="132" t="str">
        <f t="shared" si="379"/>
        <v>2003q1</v>
      </c>
      <c r="AI105" s="132" t="str">
        <f t="shared" si="379"/>
        <v>2003q2</v>
      </c>
      <c r="AJ105" s="132" t="str">
        <f t="shared" si="379"/>
        <v>2003q3</v>
      </c>
      <c r="AK105" s="132" t="str">
        <f t="shared" si="379"/>
        <v>2003q4</v>
      </c>
      <c r="AL105" s="132" t="str">
        <f t="shared" si="379"/>
        <v>2004q1</v>
      </c>
      <c r="AM105" s="132" t="str">
        <f t="shared" si="379"/>
        <v>2004q2</v>
      </c>
      <c r="AN105" s="132" t="str">
        <f t="shared" si="379"/>
        <v>2004q3</v>
      </c>
      <c r="AO105" s="132" t="str">
        <f t="shared" si="379"/>
        <v>2004q4</v>
      </c>
      <c r="AP105" s="132" t="str">
        <f t="shared" si="379"/>
        <v>2005q1</v>
      </c>
      <c r="AQ105" s="132" t="str">
        <f t="shared" si="379"/>
        <v>2005q2</v>
      </c>
      <c r="AR105" s="132" t="str">
        <f t="shared" si="379"/>
        <v>2005q3</v>
      </c>
      <c r="AS105" s="132" t="str">
        <f t="shared" si="379"/>
        <v>2005q4</v>
      </c>
      <c r="AT105" s="132" t="str">
        <f t="shared" si="379"/>
        <v>2006q1</v>
      </c>
      <c r="AU105" s="132" t="str">
        <f t="shared" si="379"/>
        <v>2006q2</v>
      </c>
      <c r="AV105" s="132" t="str">
        <f t="shared" si="379"/>
        <v>2006q3</v>
      </c>
      <c r="AW105" s="132" t="str">
        <f t="shared" si="379"/>
        <v>2006q4</v>
      </c>
      <c r="AX105" s="132" t="str">
        <f t="shared" si="379"/>
        <v>2007q1</v>
      </c>
      <c r="AY105" s="132" t="str">
        <f t="shared" si="379"/>
        <v>2007q2</v>
      </c>
      <c r="AZ105" s="132" t="str">
        <f t="shared" si="379"/>
        <v>2007q3</v>
      </c>
      <c r="BA105" s="132" t="str">
        <f t="shared" si="379"/>
        <v>2007q4</v>
      </c>
      <c r="BB105" s="132" t="str">
        <f t="shared" si="379"/>
        <v>2008q1</v>
      </c>
      <c r="BC105" s="132" t="str">
        <f t="shared" si="379"/>
        <v>2008q2</v>
      </c>
      <c r="BD105" s="132" t="str">
        <f t="shared" si="379"/>
        <v>2008q3</v>
      </c>
      <c r="BE105" s="132" t="str">
        <f t="shared" si="379"/>
        <v>2008q4</v>
      </c>
      <c r="BF105" s="132" t="str">
        <f t="shared" si="379"/>
        <v>2009q1</v>
      </c>
      <c r="BG105" s="132" t="str">
        <f t="shared" si="379"/>
        <v>2009q2</v>
      </c>
      <c r="BH105" s="132" t="str">
        <f t="shared" si="379"/>
        <v>2009q3</v>
      </c>
      <c r="BI105" s="132" t="str">
        <f>BI85</f>
        <v>2009q4</v>
      </c>
      <c r="BJ105" s="132" t="str">
        <f t="shared" ref="BJ105:BL105" si="380">BJ85</f>
        <v>2010q1</v>
      </c>
      <c r="BK105" s="132" t="str">
        <f t="shared" si="380"/>
        <v>2010q2</v>
      </c>
      <c r="BL105" s="132" t="str">
        <f t="shared" si="380"/>
        <v>2010q3</v>
      </c>
      <c r="BM105" s="132" t="str">
        <f t="shared" ref="BM105:BQ105" si="381">BM85</f>
        <v>2010q4</v>
      </c>
      <c r="BN105" s="132" t="str">
        <f t="shared" si="381"/>
        <v>2011q1</v>
      </c>
      <c r="BO105" s="132" t="str">
        <f t="shared" si="381"/>
        <v>2011q2</v>
      </c>
      <c r="BP105" s="132" t="str">
        <f t="shared" si="381"/>
        <v>2011q3</v>
      </c>
      <c r="BQ105" s="132" t="str">
        <f t="shared" si="381"/>
        <v>2011q4</v>
      </c>
      <c r="BR105" s="132" t="str">
        <f t="shared" ref="BR105" si="382">BR85</f>
        <v>2012q1</v>
      </c>
      <c r="BS105" s="132" t="str">
        <f t="shared" ref="BS105" si="383">BS85</f>
        <v>2012q2</v>
      </c>
      <c r="BT105" s="132" t="str">
        <f t="shared" ref="BT105:BY105" si="384">BT85</f>
        <v>2012q3</v>
      </c>
      <c r="BU105" s="132" t="str">
        <f t="shared" ref="BU105:BZ105" si="385">BU85</f>
        <v>2012q4</v>
      </c>
      <c r="BV105" s="132" t="str">
        <f t="shared" si="385"/>
        <v>2013q1</v>
      </c>
      <c r="BW105" s="132" t="str">
        <f t="shared" si="385"/>
        <v>2013q2</v>
      </c>
      <c r="BX105" s="132" t="str">
        <f t="shared" si="385"/>
        <v>2013q3</v>
      </c>
      <c r="BY105" s="132" t="str">
        <f t="shared" si="385"/>
        <v>2013q4</v>
      </c>
      <c r="BZ105" s="132" t="str">
        <f t="shared" si="385"/>
        <v>2014q1</v>
      </c>
    </row>
    <row r="106" spans="1:78" ht="13.5" thickTop="1">
      <c r="A106" s="53" t="s">
        <v>0</v>
      </c>
      <c r="B106" s="135"/>
      <c r="C106" s="61"/>
      <c r="D106" s="61"/>
      <c r="E106" s="61"/>
      <c r="F106" s="61">
        <f t="shared" ref="F106:F121" si="386">(F26-B26)/B26*100</f>
        <v>8.4372203385387454</v>
      </c>
      <c r="G106" s="61">
        <f t="shared" ref="G106:G121" si="387">(G26-C26)/C26*100</f>
        <v>67.425964897334751</v>
      </c>
      <c r="H106" s="61">
        <f t="shared" ref="H106:H121" si="388">(H26-D26)/D26*100</f>
        <v>14.830667975392442</v>
      </c>
      <c r="I106" s="61">
        <f t="shared" ref="I106:I121" si="389">(I26-E26)/E26*100</f>
        <v>9.7127742905999472</v>
      </c>
      <c r="J106" s="61">
        <f t="shared" ref="J106:J121" si="390">(J26-F26)/F26*100</f>
        <v>21.769240649428482</v>
      </c>
      <c r="K106" s="61">
        <f t="shared" ref="K106:K121" si="391">(K26-G26)/G26*100</f>
        <v>4.4563928097817582</v>
      </c>
      <c r="L106" s="61">
        <f t="shared" ref="L106:L121" si="392">(L26-H26)/H26*100</f>
        <v>-1.6747407353367236</v>
      </c>
      <c r="M106" s="61">
        <f t="shared" ref="M106:M121" si="393">(M26-I26)/I26*100</f>
        <v>-9.1459939293087071</v>
      </c>
      <c r="N106" s="61">
        <f t="shared" ref="N106:N121" si="394">(N26-J26)/J26*100</f>
        <v>15.233178659590957</v>
      </c>
      <c r="O106" s="61">
        <f t="shared" ref="O106:O121" si="395">(O26-K26)/K26*100</f>
        <v>4.6940822916658638</v>
      </c>
      <c r="P106" s="61">
        <f t="shared" ref="P106:P121" si="396">(P26-L26)/L26*100</f>
        <v>11.8810322335666</v>
      </c>
      <c r="Q106" s="61">
        <f t="shared" ref="Q106:Q121" si="397">(Q26-M26)/M26*100</f>
        <v>-10.853025932579213</v>
      </c>
      <c r="R106" s="61">
        <f t="shared" ref="R106:R121" si="398">(R26-N26)/N26*100</f>
        <v>-17.381548082163629</v>
      </c>
      <c r="S106" s="61">
        <f t="shared" ref="S106:S121" si="399">(S26-O26)/O26*100</f>
        <v>-2.7070622509303521</v>
      </c>
      <c r="T106" s="61">
        <f t="shared" ref="T106:T121" si="400">(T26-P26)/P26*100</f>
        <v>-6.6744875502140335</v>
      </c>
      <c r="U106" s="61">
        <f t="shared" ref="U106:U121" si="401">(U26-Q26)/Q26*100</f>
        <v>-14.907407333266805</v>
      </c>
      <c r="V106" s="61">
        <f t="shared" ref="V106:V119" si="402">(V26-R26)/R26*100</f>
        <v>1.1152897303198877</v>
      </c>
      <c r="W106" s="61">
        <f t="shared" ref="W106:W119" si="403">(W26-S26)/S26*100</f>
        <v>-9.299309784820295</v>
      </c>
      <c r="X106" s="61">
        <f t="shared" ref="X106:X119" si="404">(X26-T26)/T26*100</f>
        <v>30.257622590034732</v>
      </c>
      <c r="Y106" s="61">
        <f t="shared" ref="Y106:Y119" si="405">(Y26-U26)/U26*100</f>
        <v>29.102402056258303</v>
      </c>
      <c r="Z106" s="61">
        <f t="shared" ref="Z106:Z121" si="406">(Z26-V26)/V26*100</f>
        <v>26.4978140379589</v>
      </c>
      <c r="AA106" s="61">
        <f t="shared" ref="AA106:AA121" si="407">(AA26-W26)/W26*100</f>
        <v>41.420375381897124</v>
      </c>
      <c r="AB106" s="61">
        <f t="shared" ref="AB106:AB121" si="408">(AB26-X26)/X26*100</f>
        <v>8.3737603038299326</v>
      </c>
      <c r="AC106" s="61">
        <f t="shared" ref="AC106:AC121" si="409">(AC26-Y26)/Y26*100</f>
        <v>41.791681565803913</v>
      </c>
      <c r="AD106" s="61">
        <f t="shared" ref="AD106:AD121" si="410">(AD26-Z26)/Z26*100</f>
        <v>14.55821940774559</v>
      </c>
      <c r="AE106" s="61">
        <f t="shared" ref="AE106:AE121" si="411">(AE26-AA26)/AA26*100</f>
        <v>34.015490256081613</v>
      </c>
      <c r="AF106" s="61">
        <f t="shared" ref="AF106:AF121" si="412">(AF26-AB26)/AB26*100</f>
        <v>30.549745908405875</v>
      </c>
      <c r="AG106" s="61">
        <f t="shared" ref="AG106:AG121" si="413">(AG26-AC26)/AC26*100</f>
        <v>6.3564042490068831</v>
      </c>
      <c r="AH106" s="61">
        <f t="shared" ref="AH106:AH121" si="414">(AH26-AD26)/AD26*100</f>
        <v>-1.9252367629581379</v>
      </c>
      <c r="AI106" s="61">
        <f t="shared" ref="AI106:AI121" si="415">(AI26-AE26)/AE26*100</f>
        <v>-5.8594573571730049</v>
      </c>
      <c r="AJ106" s="61">
        <f t="shared" ref="AJ106:AJ121" si="416">(AJ26-AF26)/AF26*100</f>
        <v>-6.7846985113694762</v>
      </c>
      <c r="AK106" s="61">
        <f t="shared" ref="AK106:AK121" si="417">(AK26-AG26)/AG26*100</f>
        <v>-25.224253042902419</v>
      </c>
      <c r="AL106" s="61">
        <f t="shared" ref="AL106:AL121" si="418">(AL26-AH26)/AH26*100</f>
        <v>-2.1618350335043548</v>
      </c>
      <c r="AM106" s="61">
        <f t="shared" ref="AM106:AM121" si="419">(AM26-AI26)/AI26*100</f>
        <v>-8.1879206263069193</v>
      </c>
      <c r="AN106" s="61">
        <f t="shared" ref="AN106:AN121" si="420">(AN26-AJ26)/AJ26*100</f>
        <v>16.073266319330695</v>
      </c>
      <c r="AO106" s="61">
        <f t="shared" ref="AO106:AO121" si="421">(AO26-AK26)/AK26*100</f>
        <v>7.3039191988189849</v>
      </c>
      <c r="AP106" s="61">
        <f t="shared" ref="AP106:AP121" si="422">(AP26-AL26)/AL26*100</f>
        <v>15.50238734775618</v>
      </c>
      <c r="AQ106" s="61">
        <f t="shared" ref="AQ106:AQ121" si="423">(AQ26-AM26)/AM26*100</f>
        <v>-21.895844393904</v>
      </c>
      <c r="AR106" s="61">
        <f t="shared" ref="AR106:AR121" si="424">(AR26-AN26)/AN26*100</f>
        <v>-12.656692628235486</v>
      </c>
      <c r="AS106" s="61">
        <f t="shared" ref="AS106:AS121" si="425">(AS26-AO26)/AO26*100</f>
        <v>20.269581260105436</v>
      </c>
      <c r="AT106" s="61">
        <f t="shared" ref="AT106:AT121" si="426">(AT26-AP26)/AP26*100</f>
        <v>13.950717019884259</v>
      </c>
      <c r="AU106" s="61">
        <f t="shared" ref="AU106:AU121" si="427">(AU26-AQ26)/AQ26*100</f>
        <v>22.716050501304803</v>
      </c>
      <c r="AV106" s="61">
        <f t="shared" ref="AV106:AV121" si="428">(AV26-AR26)/AR26*100</f>
        <v>46.215377876470498</v>
      </c>
      <c r="AW106" s="61">
        <f t="shared" ref="AW106:AW121" si="429">(AW26-AS26)/AS26*100</f>
        <v>55.948203579893907</v>
      </c>
      <c r="AX106" s="61">
        <f t="shared" ref="AX106:AX121" si="430">(AX26-AT26)/AT26*100</f>
        <v>47.039106015585737</v>
      </c>
      <c r="AY106" s="61">
        <f t="shared" ref="AY106:AY121" si="431">(AY26-AU26)/AU26*100</f>
        <v>48.061308095051544</v>
      </c>
      <c r="AZ106" s="61">
        <f t="shared" ref="AZ106:AZ121" si="432">(AZ26-AV26)/AV26*100</f>
        <v>-0.17419134860345822</v>
      </c>
      <c r="BA106" s="61">
        <f t="shared" ref="BA106:BA121" si="433">(BA26-AW26)/AW26*100</f>
        <v>1.8105609216670229</v>
      </c>
      <c r="BB106" s="61">
        <f t="shared" ref="BB106:BB121" si="434">(BB26-AX26)/AX26*100</f>
        <v>2.5406082768773008</v>
      </c>
      <c r="BC106" s="61">
        <f t="shared" ref="BC106:BC121" si="435">(BC26-AY26)/AY26*100</f>
        <v>19.489979342582327</v>
      </c>
      <c r="BD106" s="61">
        <f t="shared" ref="BD106:BD121" si="436">(BD26-AZ26)/AZ26*100</f>
        <v>24.331136490098562</v>
      </c>
      <c r="BE106" s="61">
        <f t="shared" ref="BE106:BE121" si="437">(BE26-BA26)/BA26*100</f>
        <v>1.2949789904262285</v>
      </c>
      <c r="BF106" s="61">
        <f t="shared" ref="BF106:BF121" si="438">(BF26-BB26)/BB26*100</f>
        <v>10.798199459211496</v>
      </c>
      <c r="BG106" s="61">
        <f t="shared" ref="BG106:BG121" si="439">(BG26-BC26)/BC26*100</f>
        <v>9.3179488936649175</v>
      </c>
      <c r="BH106" s="61">
        <f t="shared" ref="BH106:BH121" si="440">(BH26-BD26)/BD26*100</f>
        <v>-14.06764368426666</v>
      </c>
      <c r="BI106" s="61">
        <f t="shared" ref="BI106:BI121" si="441">(BI26-BE26)/BE26*100</f>
        <v>-3.5572999986344582</v>
      </c>
      <c r="BJ106" s="61">
        <f t="shared" ref="BJ106:BJ121" si="442">(BJ26-BF26)/BF26*100</f>
        <v>-1.4803602803092055</v>
      </c>
      <c r="BK106" s="61">
        <f t="shared" ref="BK106:BK121" si="443">(BK26-BG26)/BG26*100</f>
        <v>8.485707695551941</v>
      </c>
      <c r="BL106" s="61">
        <f t="shared" ref="BL106:BL121" si="444">(BL26-BH26)/BH26*100</f>
        <v>-6.8925901881853893</v>
      </c>
      <c r="BM106" s="61">
        <f t="shared" ref="BM106:BM119" si="445">(BM26-BI26)/BI26*100</f>
        <v>-5.4432284982907326</v>
      </c>
      <c r="BN106" s="61">
        <f t="shared" ref="BN106:BN119" si="446">(BN26-BJ26)/BJ26*100</f>
        <v>0.14567935332668547</v>
      </c>
      <c r="BO106" s="61">
        <f t="shared" ref="BO106:BO119" si="447">(BO26-BK26)/BK26*100</f>
        <v>-7.8296833858679253</v>
      </c>
      <c r="BP106" s="61">
        <f t="shared" ref="BP106:BP119" si="448">(BP26-BL26)/BL26*100</f>
        <v>25.711193789295045</v>
      </c>
      <c r="BQ106" s="61">
        <f t="shared" ref="BQ106:BQ119" si="449">(BQ26-BM26)/BM26*100</f>
        <v>31.224554671417216</v>
      </c>
      <c r="BR106" s="61">
        <f t="shared" ref="BR106:BR119" si="450">(BR26-BN26)/BN26*100</f>
        <v>0.23755394805863253</v>
      </c>
      <c r="BS106" s="61">
        <f t="shared" ref="BS106:BS119" si="451">(BS26-BO26)/BO26*100</f>
        <v>16.769788225970366</v>
      </c>
      <c r="BT106" s="61">
        <f t="shared" ref="BT106:BT119" si="452">(BT26-BP26)/BP26*100</f>
        <v>-8.0799175004367108</v>
      </c>
      <c r="BU106" s="61">
        <f t="shared" ref="BU106:BU119" si="453">(BU26-BQ26)/BQ26*100</f>
        <v>-13.828833563581219</v>
      </c>
      <c r="BV106" s="61">
        <f t="shared" ref="BV106:BV119" si="454">(BV26-BR26)/BR26*100</f>
        <v>2.7472556425325036</v>
      </c>
      <c r="BW106" s="61">
        <f t="shared" ref="BW106:BW119" si="455">(BW26-BS26)/BS26*100</f>
        <v>4.6256708215258344</v>
      </c>
      <c r="BX106" s="61">
        <f t="shared" ref="BX106:BX119" si="456">(BX26-BT26)/BT26*100</f>
        <v>-7.3884125675368635</v>
      </c>
      <c r="BY106" s="61">
        <f t="shared" ref="BY106:BY119" si="457">(BY26-BU26)/BU26*100</f>
        <v>-8.1678871517318292</v>
      </c>
      <c r="BZ106" s="61">
        <f t="shared" ref="BZ106:BZ119" si="458">(BZ26-BV26)/BV26*100</f>
        <v>4.1887733799764302</v>
      </c>
    </row>
    <row r="107" spans="1:78">
      <c r="A107" s="54" t="s">
        <v>1</v>
      </c>
      <c r="B107" s="136"/>
      <c r="C107" s="63"/>
      <c r="D107" s="63"/>
      <c r="E107" s="63"/>
      <c r="F107" s="63">
        <f t="shared" si="386"/>
        <v>-1.8182527983344701</v>
      </c>
      <c r="G107" s="63">
        <f t="shared" si="387"/>
        <v>67.832277082462596</v>
      </c>
      <c r="H107" s="63">
        <f t="shared" si="388"/>
        <v>7.2128896287778117</v>
      </c>
      <c r="I107" s="63">
        <f t="shared" si="389"/>
        <v>0.17214915900948599</v>
      </c>
      <c r="J107" s="63">
        <f t="shared" si="390"/>
        <v>28.119464078612271</v>
      </c>
      <c r="K107" s="63">
        <f t="shared" si="391"/>
        <v>5.7979499013491713</v>
      </c>
      <c r="L107" s="63">
        <f t="shared" si="392"/>
        <v>-1.1826382282444134</v>
      </c>
      <c r="M107" s="63">
        <f t="shared" si="393"/>
        <v>-10.526656935621192</v>
      </c>
      <c r="N107" s="63">
        <f t="shared" si="394"/>
        <v>20.341371142959769</v>
      </c>
      <c r="O107" s="63">
        <f t="shared" si="395"/>
        <v>2.9856395161653007</v>
      </c>
      <c r="P107" s="63">
        <f t="shared" si="396"/>
        <v>7.9532348394932448</v>
      </c>
      <c r="Q107" s="63">
        <f t="shared" si="397"/>
        <v>-25.464450534112427</v>
      </c>
      <c r="R107" s="63">
        <f t="shared" si="398"/>
        <v>-21.514039339024563</v>
      </c>
      <c r="S107" s="63">
        <f t="shared" si="399"/>
        <v>-0.4103701527753934</v>
      </c>
      <c r="T107" s="63">
        <f t="shared" si="400"/>
        <v>-1.8284156355156573</v>
      </c>
      <c r="U107" s="63">
        <f t="shared" si="401"/>
        <v>-17.003090609765252</v>
      </c>
      <c r="V107" s="63">
        <f t="shared" si="402"/>
        <v>-8.4418207846871631</v>
      </c>
      <c r="W107" s="63">
        <f t="shared" si="403"/>
        <v>-16.141043869158953</v>
      </c>
      <c r="X107" s="63">
        <f t="shared" si="404"/>
        <v>31.131631085016775</v>
      </c>
      <c r="Y107" s="63">
        <f t="shared" si="405"/>
        <v>29.16020888986986</v>
      </c>
      <c r="Z107" s="63">
        <f t="shared" si="406"/>
        <v>24.293175919042643</v>
      </c>
      <c r="AA107" s="63">
        <f t="shared" si="407"/>
        <v>45.314383853264218</v>
      </c>
      <c r="AB107" s="63">
        <f t="shared" si="408"/>
        <v>4.2966692687960935</v>
      </c>
      <c r="AC107" s="63">
        <f t="shared" si="409"/>
        <v>58.349179192695352</v>
      </c>
      <c r="AD107" s="63">
        <f t="shared" si="410"/>
        <v>18.21208908790684</v>
      </c>
      <c r="AE107" s="63">
        <f t="shared" si="411"/>
        <v>38.553947858865989</v>
      </c>
      <c r="AF107" s="63">
        <f t="shared" si="412"/>
        <v>33.11520307766601</v>
      </c>
      <c r="AG107" s="63">
        <f t="shared" si="413"/>
        <v>4.9512346853162912</v>
      </c>
      <c r="AH107" s="63">
        <f t="shared" si="414"/>
        <v>-0.96014967750678282</v>
      </c>
      <c r="AI107" s="63">
        <f t="shared" si="415"/>
        <v>-4.31889693278469</v>
      </c>
      <c r="AJ107" s="63">
        <f t="shared" si="416"/>
        <v>-5.8277733021769276</v>
      </c>
      <c r="AK107" s="63">
        <f t="shared" si="417"/>
        <v>-30.894075162114266</v>
      </c>
      <c r="AL107" s="63">
        <f t="shared" si="418"/>
        <v>-2.5118760145109733</v>
      </c>
      <c r="AM107" s="63">
        <f t="shared" si="419"/>
        <v>-10.411456546488413</v>
      </c>
      <c r="AN107" s="63">
        <f t="shared" si="420"/>
        <v>18.434357571347803</v>
      </c>
      <c r="AO107" s="63">
        <f t="shared" si="421"/>
        <v>4.9014315380399953</v>
      </c>
      <c r="AP107" s="63">
        <f t="shared" si="422"/>
        <v>20.648724895611192</v>
      </c>
      <c r="AQ107" s="63">
        <f t="shared" si="423"/>
        <v>-28.623960368866292</v>
      </c>
      <c r="AR107" s="63">
        <f t="shared" si="424"/>
        <v>-17.479464494363942</v>
      </c>
      <c r="AS107" s="63">
        <f t="shared" si="425"/>
        <v>19.910142930240848</v>
      </c>
      <c r="AT107" s="63">
        <f t="shared" si="426"/>
        <v>13.33876148783005</v>
      </c>
      <c r="AU107" s="63">
        <f t="shared" si="427"/>
        <v>26.403625107966093</v>
      </c>
      <c r="AV107" s="63">
        <f t="shared" si="428"/>
        <v>47.84919133406531</v>
      </c>
      <c r="AW107" s="63">
        <f t="shared" si="429"/>
        <v>69.28079759840351</v>
      </c>
      <c r="AX107" s="63">
        <f t="shared" si="430"/>
        <v>46.081591264750251</v>
      </c>
      <c r="AY107" s="63">
        <f t="shared" si="431"/>
        <v>52.152744540521368</v>
      </c>
      <c r="AZ107" s="63">
        <f t="shared" si="432"/>
        <v>-1.5898850592921934</v>
      </c>
      <c r="BA107" s="63">
        <f t="shared" si="433"/>
        <v>-4.2503344543333368</v>
      </c>
      <c r="BB107" s="63">
        <f t="shared" si="434"/>
        <v>-1.9870959375988828</v>
      </c>
      <c r="BC107" s="63">
        <f t="shared" si="435"/>
        <v>16.992903134945646</v>
      </c>
      <c r="BD107" s="63">
        <f t="shared" si="436"/>
        <v>21.110484475964213</v>
      </c>
      <c r="BE107" s="63">
        <f t="shared" si="437"/>
        <v>-11.341928601082889</v>
      </c>
      <c r="BF107" s="63">
        <f t="shared" si="438"/>
        <v>15.650552413350043</v>
      </c>
      <c r="BG107" s="63">
        <f t="shared" si="439"/>
        <v>13.139776157349974</v>
      </c>
      <c r="BH107" s="63">
        <f t="shared" si="440"/>
        <v>-16.177108433954597</v>
      </c>
      <c r="BI107" s="63">
        <f t="shared" si="441"/>
        <v>-3.976145024727177</v>
      </c>
      <c r="BJ107" s="63">
        <f t="shared" si="442"/>
        <v>-1.1422657535138272</v>
      </c>
      <c r="BK107" s="63">
        <f t="shared" si="443"/>
        <v>7.3498490660152447</v>
      </c>
      <c r="BL107" s="63">
        <f t="shared" si="444"/>
        <v>-16.458898289473645</v>
      </c>
      <c r="BM107" s="63">
        <f t="shared" si="445"/>
        <v>-36.924342401339963</v>
      </c>
      <c r="BN107" s="63">
        <f t="shared" si="446"/>
        <v>-15.311292498147397</v>
      </c>
      <c r="BO107" s="63">
        <f t="shared" si="447"/>
        <v>-12.739206157523098</v>
      </c>
      <c r="BP107" s="63">
        <f t="shared" si="448"/>
        <v>29.545805181014007</v>
      </c>
      <c r="BQ107" s="63">
        <f t="shared" si="449"/>
        <v>60.661911855645712</v>
      </c>
      <c r="BR107" s="63">
        <f t="shared" si="450"/>
        <v>-0.39234273637408318</v>
      </c>
      <c r="BS107" s="63">
        <f t="shared" si="451"/>
        <v>22.393557746509568</v>
      </c>
      <c r="BT107" s="63">
        <f t="shared" si="452"/>
        <v>-7.6436167333736265</v>
      </c>
      <c r="BU107" s="63">
        <f t="shared" si="453"/>
        <v>-9.7550402660032418</v>
      </c>
      <c r="BV107" s="63">
        <f t="shared" si="454"/>
        <v>4.0892032999471422</v>
      </c>
      <c r="BW107" s="63">
        <f t="shared" si="455"/>
        <v>7.5599744563727702</v>
      </c>
      <c r="BX107" s="63">
        <f t="shared" si="456"/>
        <v>-11.004542020200278</v>
      </c>
      <c r="BY107" s="63">
        <f t="shared" si="457"/>
        <v>-27.842255575135194</v>
      </c>
      <c r="BZ107" s="63">
        <f t="shared" si="458"/>
        <v>3.2483812376179406</v>
      </c>
    </row>
    <row r="108" spans="1:78">
      <c r="A108" s="57" t="s">
        <v>2</v>
      </c>
      <c r="B108" s="137"/>
      <c r="C108" s="64"/>
      <c r="D108" s="64"/>
      <c r="E108" s="64"/>
      <c r="F108" s="64">
        <f t="shared" si="386"/>
        <v>54.895462584795332</v>
      </c>
      <c r="G108" s="64">
        <f t="shared" si="387"/>
        <v>64.933776125658227</v>
      </c>
      <c r="H108" s="64">
        <f t="shared" si="388"/>
        <v>60.357069950720067</v>
      </c>
      <c r="I108" s="64">
        <f t="shared" si="389"/>
        <v>63.816852387267552</v>
      </c>
      <c r="J108" s="64">
        <f t="shared" si="390"/>
        <v>3.5349808126674209</v>
      </c>
      <c r="K108" s="64">
        <f t="shared" si="391"/>
        <v>-3.9168971803680455</v>
      </c>
      <c r="L108" s="64">
        <f t="shared" si="392"/>
        <v>-3.6410393061990933</v>
      </c>
      <c r="M108" s="64">
        <f t="shared" si="393"/>
        <v>-4.3582681019470026</v>
      </c>
      <c r="N108" s="64">
        <f t="shared" si="394"/>
        <v>-2.9175637264517813</v>
      </c>
      <c r="O108" s="64">
        <f t="shared" si="395"/>
        <v>16.435421701963033</v>
      </c>
      <c r="P108" s="64">
        <f t="shared" si="396"/>
        <v>27.975777645240186</v>
      </c>
      <c r="Q108" s="64">
        <f t="shared" si="397"/>
        <v>36.547196304736801</v>
      </c>
      <c r="R108" s="64">
        <f t="shared" si="398"/>
        <v>0.82021141495276761</v>
      </c>
      <c r="S108" s="64">
        <f t="shared" si="399"/>
        <v>-16.667901672816477</v>
      </c>
      <c r="T108" s="64">
        <f t="shared" si="400"/>
        <v>-23.425180265718261</v>
      </c>
      <c r="U108" s="64">
        <f t="shared" si="401"/>
        <v>-11.19638016023135</v>
      </c>
      <c r="V108" s="64">
        <f t="shared" si="402"/>
        <v>33.88498560821359</v>
      </c>
      <c r="W108" s="64">
        <f t="shared" si="403"/>
        <v>40.40302001610732</v>
      </c>
      <c r="X108" s="64">
        <f t="shared" si="404"/>
        <v>26.38452546569296</v>
      </c>
      <c r="Y108" s="64">
        <f t="shared" si="405"/>
        <v>29.00673136330537</v>
      </c>
      <c r="Z108" s="64">
        <f t="shared" si="406"/>
        <v>31.667312211892639</v>
      </c>
      <c r="AA108" s="64">
        <f t="shared" si="407"/>
        <v>24.524509602256188</v>
      </c>
      <c r="AB108" s="64">
        <f t="shared" si="408"/>
        <v>27.119677905224965</v>
      </c>
      <c r="AC108" s="64">
        <f t="shared" si="409"/>
        <v>14.356312502968569</v>
      </c>
      <c r="AD108" s="64">
        <f t="shared" si="410"/>
        <v>6.4703628048707937</v>
      </c>
      <c r="AE108" s="64">
        <f t="shared" si="411"/>
        <v>11.035724029890719</v>
      </c>
      <c r="AF108" s="64">
        <f t="shared" si="412"/>
        <v>20.871899640446859</v>
      </c>
      <c r="AG108" s="64">
        <f t="shared" si="413"/>
        <v>9.5804449315280582</v>
      </c>
      <c r="AH108" s="64">
        <f t="shared" si="414"/>
        <v>-4.2970476133153586</v>
      </c>
      <c r="AI108" s="64">
        <f t="shared" si="415"/>
        <v>-15.593029151482938</v>
      </c>
      <c r="AJ108" s="64">
        <f t="shared" si="416"/>
        <v>-10.760221396943201</v>
      </c>
      <c r="AK108" s="64">
        <f t="shared" si="417"/>
        <v>-12.764893872960389</v>
      </c>
      <c r="AL108" s="64">
        <f t="shared" si="418"/>
        <v>-1.2715745852091547</v>
      </c>
      <c r="AM108" s="64">
        <f t="shared" si="419"/>
        <v>7.7373018378315823</v>
      </c>
      <c r="AN108" s="64">
        <f t="shared" si="420"/>
        <v>5.7220022134217627</v>
      </c>
      <c r="AO108" s="64">
        <f t="shared" si="421"/>
        <v>11.486183040661768</v>
      </c>
      <c r="AP108" s="64">
        <f t="shared" si="422"/>
        <v>2.5781192701373339</v>
      </c>
      <c r="AQ108" s="64">
        <f t="shared" si="423"/>
        <v>18.174327733146999</v>
      </c>
      <c r="AR108" s="64">
        <f t="shared" si="424"/>
        <v>11.029195043263707</v>
      </c>
      <c r="AS108" s="64">
        <f t="shared" si="425"/>
        <v>20.858336814196768</v>
      </c>
      <c r="AT108" s="64">
        <f t="shared" si="426"/>
        <v>15.758288826253544</v>
      </c>
      <c r="AU108" s="64">
        <f t="shared" si="427"/>
        <v>9.4513373934708724</v>
      </c>
      <c r="AV108" s="64">
        <f t="shared" si="428"/>
        <v>40.251616446093344</v>
      </c>
      <c r="AW108" s="64">
        <f t="shared" si="429"/>
        <v>34.280913801517151</v>
      </c>
      <c r="AX108" s="64">
        <f t="shared" si="430"/>
        <v>49.808262708849092</v>
      </c>
      <c r="AY108" s="64">
        <f t="shared" si="431"/>
        <v>31.064345771807496</v>
      </c>
      <c r="AZ108" s="64">
        <f t="shared" si="432"/>
        <v>5.273320377783886</v>
      </c>
      <c r="BA108" s="64">
        <f t="shared" si="433"/>
        <v>14.227659601861319</v>
      </c>
      <c r="BB108" s="64">
        <f t="shared" si="434"/>
        <v>15.30910674827286</v>
      </c>
      <c r="BC108" s="64">
        <f t="shared" si="435"/>
        <v>31.532642128358194</v>
      </c>
      <c r="BD108" s="64">
        <f t="shared" si="436"/>
        <v>35.916084568657908</v>
      </c>
      <c r="BE108" s="64">
        <f t="shared" si="437"/>
        <v>22.996498418380273</v>
      </c>
      <c r="BF108" s="64">
        <f t="shared" si="438"/>
        <v>-0.83324936096708413</v>
      </c>
      <c r="BG108" s="64">
        <f t="shared" si="439"/>
        <v>-7.0761577970240896</v>
      </c>
      <c r="BH108" s="64">
        <f t="shared" si="440"/>
        <v>-7.3062932120357376</v>
      </c>
      <c r="BI108" s="64">
        <f t="shared" si="441"/>
        <v>-3.0388245133625968</v>
      </c>
      <c r="BJ108" s="64">
        <f t="shared" si="442"/>
        <v>-2.4255112830792598</v>
      </c>
      <c r="BK108" s="64">
        <f t="shared" si="443"/>
        <v>14.418090143144019</v>
      </c>
      <c r="BL108" s="64">
        <f t="shared" si="444"/>
        <v>20.835370397890131</v>
      </c>
      <c r="BM108" s="64">
        <f t="shared" si="445"/>
        <v>33.149565410112224</v>
      </c>
      <c r="BN108" s="64">
        <f t="shared" si="446"/>
        <v>43.924276760920513</v>
      </c>
      <c r="BO108" s="64">
        <f t="shared" si="447"/>
        <v>16.227838081393219</v>
      </c>
      <c r="BP108" s="64">
        <f t="shared" si="448"/>
        <v>18.026951628479441</v>
      </c>
      <c r="BQ108" s="64">
        <f t="shared" si="449"/>
        <v>14.129244662475438</v>
      </c>
      <c r="BR108" s="64">
        <f t="shared" si="450"/>
        <v>1.2873337167451955</v>
      </c>
      <c r="BS108" s="64">
        <f t="shared" si="451"/>
        <v>-3.9196222857898464</v>
      </c>
      <c r="BT108" s="64">
        <f t="shared" si="452"/>
        <v>-9.0395563587853687</v>
      </c>
      <c r="BU108" s="64">
        <f t="shared" si="453"/>
        <v>-17.159208582820646</v>
      </c>
      <c r="BV108" s="64">
        <f t="shared" si="454"/>
        <v>0.54786668734022981</v>
      </c>
      <c r="BW108" s="64">
        <f t="shared" si="455"/>
        <v>-9.1258114140835644</v>
      </c>
      <c r="BX108" s="64">
        <f t="shared" si="456"/>
        <v>0.68728721684034977</v>
      </c>
      <c r="BY108" s="64">
        <f t="shared" si="457"/>
        <v>9.3537090297495329</v>
      </c>
      <c r="BZ108" s="64">
        <f t="shared" si="458"/>
        <v>5.7843155193399189</v>
      </c>
    </row>
    <row r="109" spans="1:78">
      <c r="A109" s="53" t="s">
        <v>3</v>
      </c>
      <c r="B109" s="140"/>
      <c r="C109" s="62"/>
      <c r="D109" s="62"/>
      <c r="E109" s="62"/>
      <c r="F109" s="62">
        <f t="shared" si="386"/>
        <v>11.633858922925208</v>
      </c>
      <c r="G109" s="62">
        <f t="shared" si="387"/>
        <v>9.2750730822474381</v>
      </c>
      <c r="H109" s="62">
        <f t="shared" si="388"/>
        <v>5.1502939986333836</v>
      </c>
      <c r="I109" s="62">
        <f t="shared" si="389"/>
        <v>9.8847599360840146</v>
      </c>
      <c r="J109" s="62">
        <f t="shared" si="390"/>
        <v>12.347558564035591</v>
      </c>
      <c r="K109" s="62">
        <f t="shared" si="391"/>
        <v>14.237116651831322</v>
      </c>
      <c r="L109" s="62">
        <f t="shared" si="392"/>
        <v>12.782485440412906</v>
      </c>
      <c r="M109" s="62">
        <f t="shared" si="393"/>
        <v>10.492805625714114</v>
      </c>
      <c r="N109" s="62">
        <f t="shared" si="394"/>
        <v>2.1953545584641936</v>
      </c>
      <c r="O109" s="62">
        <f t="shared" si="395"/>
        <v>-3.2697571884797441</v>
      </c>
      <c r="P109" s="62">
        <f t="shared" si="396"/>
        <v>-3.2566315428086141</v>
      </c>
      <c r="Q109" s="62">
        <f t="shared" si="397"/>
        <v>-7.9409628187607506</v>
      </c>
      <c r="R109" s="62">
        <f t="shared" si="398"/>
        <v>-3.8578658648806927</v>
      </c>
      <c r="S109" s="62">
        <f t="shared" si="399"/>
        <v>-1.5203612572222762</v>
      </c>
      <c r="T109" s="62">
        <f t="shared" si="400"/>
        <v>8.1769229527007337</v>
      </c>
      <c r="U109" s="62">
        <f t="shared" si="401"/>
        <v>13.149216379520517</v>
      </c>
      <c r="V109" s="62">
        <f t="shared" si="402"/>
        <v>19.460138666828271</v>
      </c>
      <c r="W109" s="62">
        <f t="shared" si="403"/>
        <v>20.863334449773166</v>
      </c>
      <c r="X109" s="62">
        <f t="shared" si="404"/>
        <v>21.48023398757924</v>
      </c>
      <c r="Y109" s="62">
        <f t="shared" si="405"/>
        <v>23.610698628474644</v>
      </c>
      <c r="Z109" s="62">
        <f t="shared" si="406"/>
        <v>22.218223132527978</v>
      </c>
      <c r="AA109" s="62">
        <f t="shared" si="407"/>
        <v>18.248884640350347</v>
      </c>
      <c r="AB109" s="62">
        <f t="shared" si="408"/>
        <v>10.45712479873024</v>
      </c>
      <c r="AC109" s="62">
        <f t="shared" si="409"/>
        <v>14.559760234169955</v>
      </c>
      <c r="AD109" s="62">
        <f t="shared" si="410"/>
        <v>7.9689412264935182</v>
      </c>
      <c r="AE109" s="62">
        <f t="shared" si="411"/>
        <v>14.866436265877425</v>
      </c>
      <c r="AF109" s="62">
        <f t="shared" si="412"/>
        <v>19.419146481620434</v>
      </c>
      <c r="AG109" s="62">
        <f t="shared" si="413"/>
        <v>20.339490366654555</v>
      </c>
      <c r="AH109" s="62">
        <f t="shared" si="414"/>
        <v>20.737453704470248</v>
      </c>
      <c r="AI109" s="62">
        <f t="shared" si="415"/>
        <v>11.624840443556977</v>
      </c>
      <c r="AJ109" s="62">
        <f t="shared" si="416"/>
        <v>8.4725581280809497</v>
      </c>
      <c r="AK109" s="62">
        <f t="shared" si="417"/>
        <v>6.6569405921612397</v>
      </c>
      <c r="AL109" s="62">
        <f t="shared" si="418"/>
        <v>8.825621036238017</v>
      </c>
      <c r="AM109" s="62">
        <f t="shared" si="419"/>
        <v>8.8167406822589598</v>
      </c>
      <c r="AN109" s="62">
        <f t="shared" si="420"/>
        <v>12.2270530750924</v>
      </c>
      <c r="AO109" s="62">
        <f t="shared" si="421"/>
        <v>12.85535467351783</v>
      </c>
      <c r="AP109" s="62">
        <f t="shared" si="422"/>
        <v>5.0371634038774804</v>
      </c>
      <c r="AQ109" s="62">
        <f t="shared" si="423"/>
        <v>11.911635527304213</v>
      </c>
      <c r="AR109" s="62">
        <f t="shared" si="424"/>
        <v>9.8913025102236407</v>
      </c>
      <c r="AS109" s="62">
        <f t="shared" si="425"/>
        <v>2.4147115314206218</v>
      </c>
      <c r="AT109" s="62">
        <f t="shared" si="426"/>
        <v>7.1492314358854339</v>
      </c>
      <c r="AU109" s="62">
        <f t="shared" si="427"/>
        <v>1.4277862008762163</v>
      </c>
      <c r="AV109" s="62">
        <f t="shared" si="428"/>
        <v>4.2349756347031695</v>
      </c>
      <c r="AW109" s="62">
        <f t="shared" si="429"/>
        <v>4.5485589810900482</v>
      </c>
      <c r="AX109" s="62">
        <f t="shared" si="430"/>
        <v>15.982671817289937</v>
      </c>
      <c r="AY109" s="62">
        <f t="shared" si="431"/>
        <v>7.6461760737280411</v>
      </c>
      <c r="AZ109" s="62">
        <f t="shared" si="432"/>
        <v>4.5216603579218635</v>
      </c>
      <c r="BA109" s="62">
        <f t="shared" si="433"/>
        <v>7.7338544731081109</v>
      </c>
      <c r="BB109" s="62">
        <f t="shared" si="434"/>
        <v>7.8057107811781838</v>
      </c>
      <c r="BC109" s="62">
        <f t="shared" si="435"/>
        <v>16.031546543756924</v>
      </c>
      <c r="BD109" s="62">
        <f t="shared" si="436"/>
        <v>18.17377589902059</v>
      </c>
      <c r="BE109" s="62">
        <f t="shared" si="437"/>
        <v>5.3754100924711201</v>
      </c>
      <c r="BF109" s="62">
        <f t="shared" si="438"/>
        <v>5.3397739357108165</v>
      </c>
      <c r="BG109" s="62">
        <f t="shared" si="439"/>
        <v>-1.9830938055301353</v>
      </c>
      <c r="BH109" s="62">
        <f t="shared" si="440"/>
        <v>-4.1162009554198455</v>
      </c>
      <c r="BI109" s="62">
        <f t="shared" si="441"/>
        <v>-3.2533153305317564</v>
      </c>
      <c r="BJ109" s="62">
        <f t="shared" si="442"/>
        <v>-1.0672124913512089</v>
      </c>
      <c r="BK109" s="62">
        <f t="shared" si="443"/>
        <v>1.884387007575876</v>
      </c>
      <c r="BL109" s="62">
        <f t="shared" si="444"/>
        <v>0.59866540316934447</v>
      </c>
      <c r="BM109" s="62">
        <f t="shared" si="445"/>
        <v>-6.9860816381331832</v>
      </c>
      <c r="BN109" s="62">
        <f t="shared" si="446"/>
        <v>-8.3472126202491861</v>
      </c>
      <c r="BO109" s="62">
        <f t="shared" si="447"/>
        <v>-7.2301165078225509</v>
      </c>
      <c r="BP109" s="62">
        <f t="shared" si="448"/>
        <v>-5.3522044544336076</v>
      </c>
      <c r="BQ109" s="62">
        <f t="shared" si="449"/>
        <v>-9.7370030955324598</v>
      </c>
      <c r="BR109" s="62">
        <f t="shared" si="450"/>
        <v>0.38300777241816547</v>
      </c>
      <c r="BS109" s="62">
        <f t="shared" si="451"/>
        <v>-3.1903980799701368</v>
      </c>
      <c r="BT109" s="62">
        <f t="shared" si="452"/>
        <v>-4.2686317709009263</v>
      </c>
      <c r="BU109" s="62">
        <f t="shared" si="453"/>
        <v>-8.9818114051107756</v>
      </c>
      <c r="BV109" s="62">
        <f t="shared" si="454"/>
        <v>-7.0024289740017913</v>
      </c>
      <c r="BW109" s="62">
        <f t="shared" si="455"/>
        <v>-2.338328425603438</v>
      </c>
      <c r="BX109" s="62">
        <f t="shared" si="456"/>
        <v>-0.43969021172196415</v>
      </c>
      <c r="BY109" s="62">
        <f t="shared" si="457"/>
        <v>1.3091252745994248</v>
      </c>
      <c r="BZ109" s="62">
        <f t="shared" si="458"/>
        <v>5.8408133461068736</v>
      </c>
    </row>
    <row r="110" spans="1:78">
      <c r="A110" s="54" t="s">
        <v>4</v>
      </c>
      <c r="B110" s="136"/>
      <c r="C110" s="63"/>
      <c r="D110" s="63"/>
      <c r="E110" s="63"/>
      <c r="F110" s="63">
        <f t="shared" si="386"/>
        <v>12.602969243938917</v>
      </c>
      <c r="G110" s="63">
        <f t="shared" si="387"/>
        <v>9.5156708288122136</v>
      </c>
      <c r="H110" s="63">
        <f t="shared" si="388"/>
        <v>4.9851956959823536</v>
      </c>
      <c r="I110" s="63">
        <f t="shared" si="389"/>
        <v>11.189767051206541</v>
      </c>
      <c r="J110" s="63">
        <f t="shared" si="390"/>
        <v>13.851335069541273</v>
      </c>
      <c r="K110" s="63">
        <f t="shared" si="391"/>
        <v>15.059879038789262</v>
      </c>
      <c r="L110" s="63">
        <f t="shared" si="392"/>
        <v>12.767298561892225</v>
      </c>
      <c r="M110" s="63">
        <f t="shared" si="393"/>
        <v>9.2496030512024685</v>
      </c>
      <c r="N110" s="63">
        <f t="shared" si="394"/>
        <v>2.3132329136243794</v>
      </c>
      <c r="O110" s="63">
        <f t="shared" si="395"/>
        <v>-4.7055356126767389</v>
      </c>
      <c r="P110" s="63">
        <f t="shared" si="396"/>
        <v>-3.9172208167453606</v>
      </c>
      <c r="Q110" s="63">
        <f t="shared" si="397"/>
        <v>-9.6231360036546416</v>
      </c>
      <c r="R110" s="63">
        <f t="shared" si="398"/>
        <v>-3.0758797647566563</v>
      </c>
      <c r="S110" s="63">
        <f t="shared" si="399"/>
        <v>-1.066297978822476</v>
      </c>
      <c r="T110" s="63">
        <f t="shared" si="400"/>
        <v>8.3676123951313937</v>
      </c>
      <c r="U110" s="63">
        <f t="shared" si="401"/>
        <v>18.618264914495093</v>
      </c>
      <c r="V110" s="63">
        <f t="shared" si="402"/>
        <v>21.762837917782729</v>
      </c>
      <c r="W110" s="63">
        <f t="shared" si="403"/>
        <v>24.043048213896405</v>
      </c>
      <c r="X110" s="63">
        <f t="shared" si="404"/>
        <v>25.921969789975908</v>
      </c>
      <c r="Y110" s="63">
        <f t="shared" si="405"/>
        <v>26.302758641328655</v>
      </c>
      <c r="Z110" s="63">
        <f t="shared" si="406"/>
        <v>23.13519033172744</v>
      </c>
      <c r="AA110" s="63">
        <f t="shared" si="407"/>
        <v>18.457428704546803</v>
      </c>
      <c r="AB110" s="63">
        <f t="shared" si="408"/>
        <v>9.1839253070394928</v>
      </c>
      <c r="AC110" s="63">
        <f t="shared" si="409"/>
        <v>13.409642973951897</v>
      </c>
      <c r="AD110" s="63">
        <f t="shared" si="410"/>
        <v>10.440920217593238</v>
      </c>
      <c r="AE110" s="63">
        <f t="shared" si="411"/>
        <v>18.852530459899132</v>
      </c>
      <c r="AF110" s="63">
        <f t="shared" si="412"/>
        <v>22.392712970663137</v>
      </c>
      <c r="AG110" s="63">
        <f t="shared" si="413"/>
        <v>22.191304272611596</v>
      </c>
      <c r="AH110" s="63">
        <f t="shared" si="414"/>
        <v>24.311059838943809</v>
      </c>
      <c r="AI110" s="63">
        <f t="shared" si="415"/>
        <v>13.506081042613005</v>
      </c>
      <c r="AJ110" s="63">
        <f t="shared" si="416"/>
        <v>10.470103894297967</v>
      </c>
      <c r="AK110" s="63">
        <f t="shared" si="417"/>
        <v>9.3075409660333577</v>
      </c>
      <c r="AL110" s="63">
        <f t="shared" si="418"/>
        <v>8.1746267803632069</v>
      </c>
      <c r="AM110" s="63">
        <f t="shared" si="419"/>
        <v>8.6811665046053665</v>
      </c>
      <c r="AN110" s="63">
        <f t="shared" si="420"/>
        <v>12.238460240062704</v>
      </c>
      <c r="AO110" s="63">
        <f t="shared" si="421"/>
        <v>12.637482112445708</v>
      </c>
      <c r="AP110" s="63">
        <f t="shared" si="422"/>
        <v>2.2082243785896618</v>
      </c>
      <c r="AQ110" s="63">
        <f t="shared" si="423"/>
        <v>10.672740613621935</v>
      </c>
      <c r="AR110" s="63">
        <f t="shared" si="424"/>
        <v>8.1794500446358391</v>
      </c>
      <c r="AS110" s="63">
        <f t="shared" si="425"/>
        <v>2.4184109062677667E-2</v>
      </c>
      <c r="AT110" s="63">
        <f t="shared" si="426"/>
        <v>5.8460010712120924</v>
      </c>
      <c r="AU110" s="63">
        <f t="shared" si="427"/>
        <v>-2.2106354358720637</v>
      </c>
      <c r="AV110" s="63">
        <f t="shared" si="428"/>
        <v>0.9017989234633752</v>
      </c>
      <c r="AW110" s="63">
        <f t="shared" si="429"/>
        <v>1.5865911141454441</v>
      </c>
      <c r="AX110" s="63">
        <f t="shared" si="430"/>
        <v>15.118026047991256</v>
      </c>
      <c r="AY110" s="63">
        <f t="shared" si="431"/>
        <v>5.822036167860337</v>
      </c>
      <c r="AZ110" s="63">
        <f t="shared" si="432"/>
        <v>2.5069634952003028</v>
      </c>
      <c r="BA110" s="63">
        <f t="shared" si="433"/>
        <v>8.597942090867889</v>
      </c>
      <c r="BB110" s="63">
        <f t="shared" si="434"/>
        <v>6.4013992502471808</v>
      </c>
      <c r="BC110" s="63">
        <f t="shared" si="435"/>
        <v>15.741178132473571</v>
      </c>
      <c r="BD110" s="63">
        <f t="shared" si="436"/>
        <v>15.757405526749462</v>
      </c>
      <c r="BE110" s="63">
        <f t="shared" si="437"/>
        <v>1.289719365186395</v>
      </c>
      <c r="BF110" s="63">
        <f t="shared" si="438"/>
        <v>-4.6023269183303945</v>
      </c>
      <c r="BG110" s="63">
        <f t="shared" si="439"/>
        <v>-14.493953857352777</v>
      </c>
      <c r="BH110" s="63">
        <f t="shared" si="440"/>
        <v>-15.11754316694012</v>
      </c>
      <c r="BI110" s="63">
        <f t="shared" si="441"/>
        <v>-10.378412191026007</v>
      </c>
      <c r="BJ110" s="63">
        <f t="shared" si="442"/>
        <v>-4.1943945518160035</v>
      </c>
      <c r="BK110" s="63">
        <f t="shared" si="443"/>
        <v>0.38964182734198521</v>
      </c>
      <c r="BL110" s="63">
        <f t="shared" si="444"/>
        <v>5.8603258785897588E-2</v>
      </c>
      <c r="BM110" s="63">
        <f t="shared" si="445"/>
        <v>-10.224205451669</v>
      </c>
      <c r="BN110" s="63">
        <f t="shared" si="446"/>
        <v>-14.274591125207134</v>
      </c>
      <c r="BO110" s="63">
        <f t="shared" si="447"/>
        <v>-17.12524589659122</v>
      </c>
      <c r="BP110" s="63">
        <f t="shared" si="448"/>
        <v>-13.79483946853323</v>
      </c>
      <c r="BQ110" s="63">
        <f t="shared" si="449"/>
        <v>-20.478361659205461</v>
      </c>
      <c r="BR110" s="63">
        <f t="shared" si="450"/>
        <v>-7.2878024453977783</v>
      </c>
      <c r="BS110" s="63">
        <f t="shared" si="451"/>
        <v>-12.877215530750908</v>
      </c>
      <c r="BT110" s="63">
        <f t="shared" si="452"/>
        <v>-13.795925531815758</v>
      </c>
      <c r="BU110" s="63">
        <f t="shared" si="453"/>
        <v>-21.085058953947264</v>
      </c>
      <c r="BV110" s="63">
        <f t="shared" si="454"/>
        <v>-15.683367931526909</v>
      </c>
      <c r="BW110" s="63">
        <f t="shared" si="455"/>
        <v>-11.829269607229968</v>
      </c>
      <c r="BX110" s="63">
        <f t="shared" si="456"/>
        <v>-9.2901159596425202</v>
      </c>
      <c r="BY110" s="63">
        <f t="shared" si="457"/>
        <v>-6.4807308357700739</v>
      </c>
      <c r="BZ110" s="63">
        <f t="shared" si="458"/>
        <v>1.6631064166109524</v>
      </c>
    </row>
    <row r="111" spans="1:78">
      <c r="A111" s="54" t="s">
        <v>5</v>
      </c>
      <c r="B111" s="136"/>
      <c r="C111" s="63"/>
      <c r="D111" s="63"/>
      <c r="E111" s="63"/>
      <c r="F111" s="63">
        <f t="shared" si="386"/>
        <v>-2.2496828383517898E-2</v>
      </c>
      <c r="G111" s="63">
        <f t="shared" si="387"/>
        <v>1.0515852201453022</v>
      </c>
      <c r="H111" s="63">
        <f t="shared" si="388"/>
        <v>2.136417304403941</v>
      </c>
      <c r="I111" s="63">
        <f t="shared" si="389"/>
        <v>-1.1579582840175067</v>
      </c>
      <c r="J111" s="63">
        <f t="shared" si="390"/>
        <v>1.138048807816086</v>
      </c>
      <c r="K111" s="63">
        <f t="shared" si="391"/>
        <v>9.0086493280216722</v>
      </c>
      <c r="L111" s="63">
        <f t="shared" si="392"/>
        <v>4.1607888831931241</v>
      </c>
      <c r="M111" s="63">
        <f t="shared" si="393"/>
        <v>8.4790977858046368</v>
      </c>
      <c r="N111" s="63">
        <f t="shared" si="394"/>
        <v>5.0703251973536716</v>
      </c>
      <c r="O111" s="63">
        <f t="shared" si="395"/>
        <v>5.2690275564049163</v>
      </c>
      <c r="P111" s="63">
        <f t="shared" si="396"/>
        <v>1.6643743789286343</v>
      </c>
      <c r="Q111" s="63">
        <f t="shared" si="397"/>
        <v>3.1581691656939666</v>
      </c>
      <c r="R111" s="63">
        <f t="shared" si="398"/>
        <v>-9.5938349514639683</v>
      </c>
      <c r="S111" s="63">
        <f t="shared" si="399"/>
        <v>-3.6297915422918567</v>
      </c>
      <c r="T111" s="63">
        <f t="shared" si="400"/>
        <v>12.411181477846672</v>
      </c>
      <c r="U111" s="63">
        <f t="shared" si="401"/>
        <v>-6.8958831732947523</v>
      </c>
      <c r="V111" s="63">
        <f t="shared" si="402"/>
        <v>16.786124147410153</v>
      </c>
      <c r="W111" s="63">
        <f t="shared" si="403"/>
        <v>13.599215973938399</v>
      </c>
      <c r="X111" s="63">
        <f t="shared" si="404"/>
        <v>5.4713691357949763</v>
      </c>
      <c r="Y111" s="63">
        <f t="shared" si="405"/>
        <v>12.940477842324757</v>
      </c>
      <c r="Z111" s="63">
        <f t="shared" si="406"/>
        <v>5.6447731493905229</v>
      </c>
      <c r="AA111" s="63">
        <f t="shared" si="407"/>
        <v>3.1648067613534572</v>
      </c>
      <c r="AB111" s="63">
        <f t="shared" si="408"/>
        <v>3.5805555604821571</v>
      </c>
      <c r="AC111" s="63">
        <f t="shared" si="409"/>
        <v>8.4892897116848847</v>
      </c>
      <c r="AD111" s="63">
        <f t="shared" si="410"/>
        <v>11.310424981202583</v>
      </c>
      <c r="AE111" s="63">
        <f t="shared" si="411"/>
        <v>15.796350382407898</v>
      </c>
      <c r="AF111" s="63">
        <f t="shared" si="412"/>
        <v>22.048642834360123</v>
      </c>
      <c r="AG111" s="63">
        <f t="shared" si="413"/>
        <v>26.243952046951957</v>
      </c>
      <c r="AH111" s="63">
        <f t="shared" si="414"/>
        <v>2.0250759856626734</v>
      </c>
      <c r="AI111" s="63">
        <f t="shared" si="415"/>
        <v>0.65600002612868258</v>
      </c>
      <c r="AJ111" s="63">
        <f t="shared" si="416"/>
        <v>-3.2068377415990272</v>
      </c>
      <c r="AK111" s="63">
        <f t="shared" si="417"/>
        <v>-9.4246109816566968</v>
      </c>
      <c r="AL111" s="63">
        <f t="shared" si="418"/>
        <v>4.6683771731866202</v>
      </c>
      <c r="AM111" s="63">
        <f t="shared" si="419"/>
        <v>-1.2899122578795168</v>
      </c>
      <c r="AN111" s="63">
        <f t="shared" si="420"/>
        <v>1.3914527885453769</v>
      </c>
      <c r="AO111" s="63">
        <f t="shared" si="421"/>
        <v>0.6907015126726449</v>
      </c>
      <c r="AP111" s="63">
        <f t="shared" si="422"/>
        <v>7.3935691405078039</v>
      </c>
      <c r="AQ111" s="63">
        <f t="shared" si="423"/>
        <v>12.528403575267017</v>
      </c>
      <c r="AR111" s="63">
        <f t="shared" si="424"/>
        <v>10.200029381581249</v>
      </c>
      <c r="AS111" s="63">
        <f t="shared" si="425"/>
        <v>11.369035706988068</v>
      </c>
      <c r="AT111" s="63">
        <f t="shared" si="426"/>
        <v>7.3182384388286001</v>
      </c>
      <c r="AU111" s="63">
        <f t="shared" si="427"/>
        <v>13.369137269509515</v>
      </c>
      <c r="AV111" s="63">
        <f t="shared" si="428"/>
        <v>15.251187184288364</v>
      </c>
      <c r="AW111" s="63">
        <f t="shared" si="429"/>
        <v>12.235090871663013</v>
      </c>
      <c r="AX111" s="63">
        <f t="shared" si="430"/>
        <v>19.506715900897316</v>
      </c>
      <c r="AY111" s="63">
        <f t="shared" si="431"/>
        <v>16.87751209653851</v>
      </c>
      <c r="AZ111" s="63">
        <f t="shared" si="432"/>
        <v>14.951607325258212</v>
      </c>
      <c r="BA111" s="63">
        <f t="shared" si="433"/>
        <v>5.0059714221475611</v>
      </c>
      <c r="BB111" s="63">
        <f t="shared" si="434"/>
        <v>3.9579230774928633</v>
      </c>
      <c r="BC111" s="63">
        <f t="shared" si="435"/>
        <v>5.6518856052745505</v>
      </c>
      <c r="BD111" s="63">
        <f t="shared" si="436"/>
        <v>7.6970489731548231</v>
      </c>
      <c r="BE111" s="63">
        <f t="shared" si="437"/>
        <v>1.0148454461423522</v>
      </c>
      <c r="BF111" s="63">
        <f t="shared" si="438"/>
        <v>37.38512038284081</v>
      </c>
      <c r="BG111" s="63">
        <f t="shared" si="439"/>
        <v>40.063873016080144</v>
      </c>
      <c r="BH111" s="63">
        <f t="shared" si="440"/>
        <v>47.795757448999396</v>
      </c>
      <c r="BI111" s="63">
        <f t="shared" si="441"/>
        <v>46.433144234152572</v>
      </c>
      <c r="BJ111" s="63">
        <f t="shared" si="442"/>
        <v>4.6485256147232583</v>
      </c>
      <c r="BK111" s="63">
        <f t="shared" si="443"/>
        <v>3.7256869318594856</v>
      </c>
      <c r="BL111" s="63">
        <f t="shared" si="444"/>
        <v>-1.7438015224715258</v>
      </c>
      <c r="BM111" s="63">
        <f t="shared" si="445"/>
        <v>-2.7450083554309783</v>
      </c>
      <c r="BN111" s="63">
        <f t="shared" si="446"/>
        <v>7.1326828449273352</v>
      </c>
      <c r="BO111" s="63">
        <f t="shared" si="447"/>
        <v>18.801784989790253</v>
      </c>
      <c r="BP111" s="63">
        <f t="shared" si="448"/>
        <v>17.198267078162292</v>
      </c>
      <c r="BQ111" s="63">
        <f t="shared" si="449"/>
        <v>16.2440255122888</v>
      </c>
      <c r="BR111" s="63">
        <f t="shared" si="450"/>
        <v>19.805904127070313</v>
      </c>
      <c r="BS111" s="63">
        <f t="shared" si="451"/>
        <v>17.622616117547793</v>
      </c>
      <c r="BT111" s="63">
        <f t="shared" si="452"/>
        <v>16.154707415554398</v>
      </c>
      <c r="BU111" s="63">
        <f t="shared" si="453"/>
        <v>18.786357587447892</v>
      </c>
      <c r="BV111" s="63">
        <f t="shared" si="454"/>
        <v>9.0071693425427402</v>
      </c>
      <c r="BW111" s="63">
        <f t="shared" si="455"/>
        <v>9.4451425461662346</v>
      </c>
      <c r="BX111" s="63">
        <f t="shared" si="456"/>
        <v>9.173087619231616</v>
      </c>
      <c r="BY111" s="63">
        <f t="shared" si="457"/>
        <v>8.4475724928426796</v>
      </c>
      <c r="BZ111" s="63">
        <f t="shared" si="458"/>
        <v>7.8416921387941043</v>
      </c>
    </row>
    <row r="112" spans="1:78">
      <c r="A112" s="57" t="s">
        <v>6</v>
      </c>
      <c r="B112" s="137"/>
      <c r="C112" s="64"/>
      <c r="D112" s="64"/>
      <c r="E112" s="64"/>
      <c r="F112" s="64">
        <f t="shared" si="386"/>
        <v>28.32789693614675</v>
      </c>
      <c r="G112" s="64">
        <f t="shared" si="387"/>
        <v>24.834363229303047</v>
      </c>
      <c r="H112" s="64">
        <f t="shared" si="388"/>
        <v>15.557259279185823</v>
      </c>
      <c r="I112" s="64">
        <f t="shared" si="389"/>
        <v>22.686021738759436</v>
      </c>
      <c r="J112" s="64">
        <f t="shared" si="390"/>
        <v>19.053750386718953</v>
      </c>
      <c r="K112" s="64">
        <f t="shared" si="391"/>
        <v>15.988248652245996</v>
      </c>
      <c r="L112" s="64">
        <f t="shared" si="392"/>
        <v>33.617494683498627</v>
      </c>
      <c r="M112" s="64">
        <f t="shared" si="393"/>
        <v>31.588305828872372</v>
      </c>
      <c r="N112" s="64">
        <f t="shared" si="394"/>
        <v>-3.0431566269919785</v>
      </c>
      <c r="O112" s="64">
        <f t="shared" si="395"/>
        <v>-4.4753921733898547</v>
      </c>
      <c r="P112" s="64">
        <f t="shared" si="396"/>
        <v>-5.5693549752992482</v>
      </c>
      <c r="Q112" s="64">
        <f t="shared" si="397"/>
        <v>-10.736107385454813</v>
      </c>
      <c r="R112" s="64">
        <f t="shared" si="398"/>
        <v>-1.3912097372969838</v>
      </c>
      <c r="S112" s="64">
        <f t="shared" si="399"/>
        <v>-1.7575251292820897</v>
      </c>
      <c r="T112" s="64">
        <f t="shared" si="400"/>
        <v>-2.3526506818646795</v>
      </c>
      <c r="U112" s="64">
        <f t="shared" si="401"/>
        <v>-3.2379542176400942</v>
      </c>
      <c r="V112" s="64">
        <f t="shared" si="402"/>
        <v>3.8157602114046005</v>
      </c>
      <c r="W112" s="64">
        <f t="shared" si="403"/>
        <v>4.9079429836967927</v>
      </c>
      <c r="X112" s="64">
        <f t="shared" si="404"/>
        <v>6.3274576532471922</v>
      </c>
      <c r="Y112" s="64">
        <f t="shared" si="405"/>
        <v>9.67763626911192</v>
      </c>
      <c r="Z112" s="64">
        <f t="shared" si="406"/>
        <v>40.589772112107156</v>
      </c>
      <c r="AA112" s="64">
        <f t="shared" si="407"/>
        <v>45.521219115995464</v>
      </c>
      <c r="AB112" s="64">
        <f t="shared" si="408"/>
        <v>43.958285689073826</v>
      </c>
      <c r="AC112" s="64">
        <f t="shared" si="409"/>
        <v>45.889409168933483</v>
      </c>
      <c r="AD112" s="64">
        <f t="shared" si="410"/>
        <v>-17.805972980011056</v>
      </c>
      <c r="AE112" s="64">
        <f t="shared" si="411"/>
        <v>-21.520648179924322</v>
      </c>
      <c r="AF112" s="64">
        <f t="shared" si="412"/>
        <v>-16.308406516552715</v>
      </c>
      <c r="AG112" s="64">
        <f t="shared" si="413"/>
        <v>-11.84559552473749</v>
      </c>
      <c r="AH112" s="64">
        <f t="shared" si="414"/>
        <v>10.391830773117983</v>
      </c>
      <c r="AI112" s="64">
        <f t="shared" si="415"/>
        <v>9.0004028023545075</v>
      </c>
      <c r="AJ112" s="64">
        <f t="shared" si="416"/>
        <v>5.7667590378337499</v>
      </c>
      <c r="AK112" s="64">
        <f t="shared" si="417"/>
        <v>-0.5775203459825019</v>
      </c>
      <c r="AL112" s="64">
        <f t="shared" si="418"/>
        <v>23.92745052085569</v>
      </c>
      <c r="AM112" s="64">
        <f t="shared" si="419"/>
        <v>29.810069629579527</v>
      </c>
      <c r="AN112" s="64">
        <f t="shared" si="420"/>
        <v>35.924345675661591</v>
      </c>
      <c r="AO112" s="64">
        <f t="shared" si="421"/>
        <v>42.764006408362661</v>
      </c>
      <c r="AP112" s="64">
        <f t="shared" si="422"/>
        <v>34.584540751530987</v>
      </c>
      <c r="AQ112" s="64">
        <f t="shared" si="423"/>
        <v>25.427412749158627</v>
      </c>
      <c r="AR112" s="64">
        <f t="shared" si="424"/>
        <v>32.172827947937982</v>
      </c>
      <c r="AS112" s="64">
        <f t="shared" si="425"/>
        <v>24.007656388371622</v>
      </c>
      <c r="AT112" s="64">
        <f t="shared" si="426"/>
        <v>18.396097175382518</v>
      </c>
      <c r="AU112" s="64">
        <f t="shared" si="427"/>
        <v>23.345555118382112</v>
      </c>
      <c r="AV112" s="64">
        <f t="shared" si="428"/>
        <v>25.452856629772434</v>
      </c>
      <c r="AW112" s="64">
        <f t="shared" si="429"/>
        <v>29.196606238262817</v>
      </c>
      <c r="AX112" s="64">
        <f t="shared" si="430"/>
        <v>19.396819123447262</v>
      </c>
      <c r="AY112" s="64">
        <f t="shared" si="431"/>
        <v>11.535595723654165</v>
      </c>
      <c r="AZ112" s="64">
        <f t="shared" si="432"/>
        <v>9.0437103084715744</v>
      </c>
      <c r="BA112" s="64">
        <f t="shared" si="433"/>
        <v>2.896882564958343</v>
      </c>
      <c r="BB112" s="64">
        <f t="shared" si="434"/>
        <v>22.091764958130913</v>
      </c>
      <c r="BC112" s="64">
        <f t="shared" si="435"/>
        <v>31.168343336642977</v>
      </c>
      <c r="BD112" s="64">
        <f t="shared" si="436"/>
        <v>51.987983405135388</v>
      </c>
      <c r="BE112" s="64">
        <f t="shared" si="437"/>
        <v>50.645106220841427</v>
      </c>
      <c r="BF112" s="64">
        <f t="shared" si="438"/>
        <v>44.754050162833771</v>
      </c>
      <c r="BG112" s="64">
        <f t="shared" si="439"/>
        <v>41.116708504289498</v>
      </c>
      <c r="BH112" s="64">
        <f t="shared" si="440"/>
        <v>16.080709124854707</v>
      </c>
      <c r="BI112" s="64">
        <f t="shared" si="441"/>
        <v>3.9472951506905773</v>
      </c>
      <c r="BJ112" s="64">
        <f t="shared" si="442"/>
        <v>8.0934175365284347</v>
      </c>
      <c r="BK112" s="64">
        <f t="shared" si="443"/>
        <v>6.2218097399684984</v>
      </c>
      <c r="BL112" s="64">
        <f t="shared" si="444"/>
        <v>5.8819245160547116</v>
      </c>
      <c r="BM112" s="64">
        <f t="shared" si="445"/>
        <v>6.6382753184503498</v>
      </c>
      <c r="BN112" s="64">
        <f t="shared" si="446"/>
        <v>2.8870608029804194</v>
      </c>
      <c r="BO112" s="64">
        <f t="shared" si="447"/>
        <v>6.0998795053365056</v>
      </c>
      <c r="BP112" s="64">
        <f t="shared" si="448"/>
        <v>6.1909132979228181</v>
      </c>
      <c r="BQ112" s="64">
        <f t="shared" si="449"/>
        <v>14.945376065180321</v>
      </c>
      <c r="BR112" s="64">
        <f t="shared" si="450"/>
        <v>9.856998857603644</v>
      </c>
      <c r="BS112" s="64">
        <f t="shared" si="451"/>
        <v>3.7054250464762788</v>
      </c>
      <c r="BT112" s="64">
        <f t="shared" si="452"/>
        <v>4.2141474951623268</v>
      </c>
      <c r="BU112" s="64">
        <f t="shared" si="453"/>
        <v>2.206973293768554</v>
      </c>
      <c r="BV112" s="64">
        <f t="shared" si="454"/>
        <v>2.894453205381514</v>
      </c>
      <c r="BW112" s="64">
        <f t="shared" si="455"/>
        <v>7.4285326271474013</v>
      </c>
      <c r="BX112" s="64">
        <f t="shared" si="456"/>
        <v>12.186232033560275</v>
      </c>
      <c r="BY112" s="64">
        <f t="shared" si="457"/>
        <v>12.592995826528744</v>
      </c>
      <c r="BZ112" s="64">
        <f t="shared" si="458"/>
        <v>13.301907989395151</v>
      </c>
    </row>
    <row r="113" spans="1:78">
      <c r="A113" s="53" t="s">
        <v>7</v>
      </c>
      <c r="B113" s="140"/>
      <c r="C113" s="62"/>
      <c r="D113" s="62"/>
      <c r="E113" s="62"/>
      <c r="F113" s="62">
        <f t="shared" si="386"/>
        <v>16.57960593849257</v>
      </c>
      <c r="G113" s="62">
        <f t="shared" si="387"/>
        <v>15.031899203492531</v>
      </c>
      <c r="H113" s="62">
        <f t="shared" si="388"/>
        <v>13.883896602247523</v>
      </c>
      <c r="I113" s="62">
        <f t="shared" si="389"/>
        <v>13.211276289132559</v>
      </c>
      <c r="J113" s="62">
        <f t="shared" si="390"/>
        <v>10.517496193216534</v>
      </c>
      <c r="K113" s="62">
        <f t="shared" si="391"/>
        <v>14.673114543421018</v>
      </c>
      <c r="L113" s="62">
        <f t="shared" si="392"/>
        <v>14.139978709829858</v>
      </c>
      <c r="M113" s="62">
        <f t="shared" si="393"/>
        <v>10.60309165599803</v>
      </c>
      <c r="N113" s="62">
        <f t="shared" si="394"/>
        <v>9.2964512764123697</v>
      </c>
      <c r="O113" s="62">
        <f t="shared" si="395"/>
        <v>10.991225578648496</v>
      </c>
      <c r="P113" s="62">
        <f t="shared" si="396"/>
        <v>5.9809141509472292</v>
      </c>
      <c r="Q113" s="62">
        <f t="shared" si="397"/>
        <v>6.8594707663618886</v>
      </c>
      <c r="R113" s="62">
        <f t="shared" si="398"/>
        <v>11.143622306778845</v>
      </c>
      <c r="S113" s="62">
        <f t="shared" si="399"/>
        <v>7.7808689986518882</v>
      </c>
      <c r="T113" s="62">
        <f t="shared" si="400"/>
        <v>15.30889638718531</v>
      </c>
      <c r="U113" s="62">
        <f t="shared" si="401"/>
        <v>19.718240437018903</v>
      </c>
      <c r="V113" s="62">
        <f t="shared" si="402"/>
        <v>14.501585992660882</v>
      </c>
      <c r="W113" s="62">
        <f t="shared" si="403"/>
        <v>16.574036045703277</v>
      </c>
      <c r="X113" s="62">
        <f t="shared" si="404"/>
        <v>17.682846394587308</v>
      </c>
      <c r="Y113" s="62">
        <f t="shared" si="405"/>
        <v>16.308160214009959</v>
      </c>
      <c r="Z113" s="62">
        <f t="shared" si="406"/>
        <v>16.916045884051766</v>
      </c>
      <c r="AA113" s="62">
        <f t="shared" si="407"/>
        <v>14.133724030687208</v>
      </c>
      <c r="AB113" s="62">
        <f t="shared" si="408"/>
        <v>7.983978695568231</v>
      </c>
      <c r="AC113" s="62">
        <f t="shared" si="409"/>
        <v>10.592122186928036</v>
      </c>
      <c r="AD113" s="62">
        <f t="shared" si="410"/>
        <v>14.090234305633611</v>
      </c>
      <c r="AE113" s="62">
        <f t="shared" si="411"/>
        <v>14.265598443990344</v>
      </c>
      <c r="AF113" s="62">
        <f t="shared" si="412"/>
        <v>16.550683753692592</v>
      </c>
      <c r="AG113" s="62">
        <f t="shared" si="413"/>
        <v>19.314747049191404</v>
      </c>
      <c r="AH113" s="62">
        <f t="shared" si="414"/>
        <v>16.461353233573043</v>
      </c>
      <c r="AI113" s="62">
        <f t="shared" si="415"/>
        <v>14.371194764247031</v>
      </c>
      <c r="AJ113" s="62">
        <f t="shared" si="416"/>
        <v>10.135988381924061</v>
      </c>
      <c r="AK113" s="62">
        <f t="shared" si="417"/>
        <v>5.6936019124363781</v>
      </c>
      <c r="AL113" s="62">
        <f t="shared" si="418"/>
        <v>10.213352565588989</v>
      </c>
      <c r="AM113" s="62">
        <f t="shared" si="419"/>
        <v>8.5709895397721265</v>
      </c>
      <c r="AN113" s="62">
        <f t="shared" si="420"/>
        <v>13.616806673970427</v>
      </c>
      <c r="AO113" s="62">
        <f t="shared" si="421"/>
        <v>10.641030075928384</v>
      </c>
      <c r="AP113" s="62">
        <f t="shared" si="422"/>
        <v>13.264725247507805</v>
      </c>
      <c r="AQ113" s="62">
        <f t="shared" si="423"/>
        <v>14.509118734311372</v>
      </c>
      <c r="AR113" s="62">
        <f t="shared" si="424"/>
        <v>12.20713817321192</v>
      </c>
      <c r="AS113" s="62">
        <f t="shared" si="425"/>
        <v>14.272358362068967</v>
      </c>
      <c r="AT113" s="62">
        <f t="shared" si="426"/>
        <v>8.5219053422319799</v>
      </c>
      <c r="AU113" s="62">
        <f t="shared" si="427"/>
        <v>11.397435447137287</v>
      </c>
      <c r="AV113" s="62">
        <f t="shared" si="428"/>
        <v>14.89768079770152</v>
      </c>
      <c r="AW113" s="62">
        <f t="shared" si="429"/>
        <v>13.685162716198221</v>
      </c>
      <c r="AX113" s="62">
        <f t="shared" si="430"/>
        <v>15.939516687970945</v>
      </c>
      <c r="AY113" s="62">
        <f t="shared" si="431"/>
        <v>14.452021488049949</v>
      </c>
      <c r="AZ113" s="62">
        <f t="shared" si="432"/>
        <v>13.870181269098403</v>
      </c>
      <c r="BA113" s="62">
        <f t="shared" si="433"/>
        <v>14.115310825967137</v>
      </c>
      <c r="BB113" s="62">
        <f t="shared" si="434"/>
        <v>13.506404625459153</v>
      </c>
      <c r="BC113" s="62">
        <f t="shared" si="435"/>
        <v>15.764681104414228</v>
      </c>
      <c r="BD113" s="62">
        <f t="shared" si="436"/>
        <v>10.0756959586921</v>
      </c>
      <c r="BE113" s="62">
        <f t="shared" si="437"/>
        <v>12.072194328695025</v>
      </c>
      <c r="BF113" s="62">
        <f t="shared" si="438"/>
        <v>11.324431535065118</v>
      </c>
      <c r="BG113" s="62">
        <f t="shared" si="439"/>
        <v>10.177183399034144</v>
      </c>
      <c r="BH113" s="62">
        <f t="shared" si="440"/>
        <v>8.5174028738504983</v>
      </c>
      <c r="BI113" s="62">
        <f t="shared" si="441"/>
        <v>8.1667828700389258</v>
      </c>
      <c r="BJ113" s="62">
        <f t="shared" si="442"/>
        <v>10.466552627411133</v>
      </c>
      <c r="BK113" s="62">
        <f t="shared" si="443"/>
        <v>14.935708432921334</v>
      </c>
      <c r="BL113" s="62">
        <f t="shared" si="444"/>
        <v>13.356138622996786</v>
      </c>
      <c r="BM113" s="62">
        <f t="shared" si="445"/>
        <v>17.472363910930255</v>
      </c>
      <c r="BN113" s="62">
        <f t="shared" si="446"/>
        <v>8.4216673567485323</v>
      </c>
      <c r="BO113" s="62">
        <f t="shared" si="447"/>
        <v>7.8535246316805054</v>
      </c>
      <c r="BP113" s="62">
        <f t="shared" si="448"/>
        <v>9.9568334527513187</v>
      </c>
      <c r="BQ113" s="62">
        <f t="shared" si="449"/>
        <v>8.941391571795986</v>
      </c>
      <c r="BR113" s="62">
        <f t="shared" si="450"/>
        <v>10.282272970441685</v>
      </c>
      <c r="BS113" s="62">
        <f t="shared" si="451"/>
        <v>9.3586050784525998</v>
      </c>
      <c r="BT113" s="62">
        <f t="shared" si="452"/>
        <v>9.3244833989054818</v>
      </c>
      <c r="BU113" s="62">
        <f t="shared" si="453"/>
        <v>8.6978322403907562</v>
      </c>
      <c r="BV113" s="62">
        <f t="shared" si="454"/>
        <v>10.287897459364045</v>
      </c>
      <c r="BW113" s="62">
        <f t="shared" si="455"/>
        <v>9.5073712189049413</v>
      </c>
      <c r="BX113" s="62">
        <f t="shared" si="456"/>
        <v>9.4140200645145011</v>
      </c>
      <c r="BY113" s="62">
        <f t="shared" si="457"/>
        <v>6.5946542585728531</v>
      </c>
      <c r="BZ113" s="62">
        <f t="shared" si="458"/>
        <v>8.7400742291247102</v>
      </c>
    </row>
    <row r="114" spans="1:78">
      <c r="A114" s="60" t="s">
        <v>8</v>
      </c>
      <c r="B114" s="136"/>
      <c r="C114" s="63"/>
      <c r="D114" s="63"/>
      <c r="E114" s="63"/>
      <c r="F114" s="63">
        <f t="shared" si="386"/>
        <v>10.080925405755066</v>
      </c>
      <c r="G114" s="63">
        <f t="shared" si="387"/>
        <v>11.611342121974101</v>
      </c>
      <c r="H114" s="63">
        <f t="shared" si="388"/>
        <v>10.059943731997718</v>
      </c>
      <c r="I114" s="63">
        <f t="shared" si="389"/>
        <v>12.434799379961287</v>
      </c>
      <c r="J114" s="63">
        <f t="shared" si="390"/>
        <v>7.9328053035709143</v>
      </c>
      <c r="K114" s="63">
        <f t="shared" si="391"/>
        <v>11.305964212127972</v>
      </c>
      <c r="L114" s="63">
        <f t="shared" si="392"/>
        <v>7.8658490662498703</v>
      </c>
      <c r="M114" s="63">
        <f t="shared" si="393"/>
        <v>1.153314912036824</v>
      </c>
      <c r="N114" s="63">
        <f t="shared" si="394"/>
        <v>3.2042746659608352</v>
      </c>
      <c r="O114" s="63">
        <f t="shared" si="395"/>
        <v>8.9207067463747034</v>
      </c>
      <c r="P114" s="63">
        <f t="shared" si="396"/>
        <v>2.1144551712785908</v>
      </c>
      <c r="Q114" s="63">
        <f t="shared" si="397"/>
        <v>-4.2597962596346335</v>
      </c>
      <c r="R114" s="63">
        <f t="shared" si="398"/>
        <v>2.9235621771500164</v>
      </c>
      <c r="S114" s="63">
        <f t="shared" si="399"/>
        <v>-4.2027157410167577</v>
      </c>
      <c r="T114" s="63">
        <f t="shared" si="400"/>
        <v>8.3510579347591385</v>
      </c>
      <c r="U114" s="63">
        <f t="shared" si="401"/>
        <v>24.638137358869184</v>
      </c>
      <c r="V114" s="63">
        <f t="shared" si="402"/>
        <v>25.891707007380827</v>
      </c>
      <c r="W114" s="63">
        <f t="shared" si="403"/>
        <v>27.568460671082079</v>
      </c>
      <c r="X114" s="63">
        <f t="shared" si="404"/>
        <v>28.717053979015251</v>
      </c>
      <c r="Y114" s="63">
        <f t="shared" si="405"/>
        <v>21.743690781702892</v>
      </c>
      <c r="Z114" s="63">
        <f t="shared" si="406"/>
        <v>24.146132756688253</v>
      </c>
      <c r="AA114" s="63">
        <f t="shared" si="407"/>
        <v>20.837796156054697</v>
      </c>
      <c r="AB114" s="63">
        <f t="shared" si="408"/>
        <v>13.360915986595712</v>
      </c>
      <c r="AC114" s="63">
        <f t="shared" si="409"/>
        <v>15.86699358827704</v>
      </c>
      <c r="AD114" s="63">
        <f t="shared" si="410"/>
        <v>7.8383845687541438</v>
      </c>
      <c r="AE114" s="63">
        <f t="shared" si="411"/>
        <v>10.957738616867646</v>
      </c>
      <c r="AF114" s="63">
        <f t="shared" si="412"/>
        <v>12.52853974478079</v>
      </c>
      <c r="AG114" s="63">
        <f t="shared" si="413"/>
        <v>14.653788369536844</v>
      </c>
      <c r="AH114" s="63">
        <f t="shared" si="414"/>
        <v>16.101886300214311</v>
      </c>
      <c r="AI114" s="63">
        <f t="shared" si="415"/>
        <v>11.829183744457293</v>
      </c>
      <c r="AJ114" s="63">
        <f t="shared" si="416"/>
        <v>12.364052291437961</v>
      </c>
      <c r="AK114" s="63">
        <f t="shared" si="417"/>
        <v>8.347182032863822</v>
      </c>
      <c r="AL114" s="63">
        <f t="shared" si="418"/>
        <v>9.5985663143133397</v>
      </c>
      <c r="AM114" s="63">
        <f t="shared" si="419"/>
        <v>7.6927440277785584</v>
      </c>
      <c r="AN114" s="63">
        <f t="shared" si="420"/>
        <v>14.723642696600869</v>
      </c>
      <c r="AO114" s="63">
        <f t="shared" si="421"/>
        <v>10.458816360043691</v>
      </c>
      <c r="AP114" s="63">
        <f t="shared" si="422"/>
        <v>10.730560815773568</v>
      </c>
      <c r="AQ114" s="63">
        <f t="shared" si="423"/>
        <v>12.858964155985525</v>
      </c>
      <c r="AR114" s="63">
        <f t="shared" si="424"/>
        <v>7.8375024774004283</v>
      </c>
      <c r="AS114" s="63">
        <f t="shared" si="425"/>
        <v>11.261974005926762</v>
      </c>
      <c r="AT114" s="63">
        <f t="shared" si="426"/>
        <v>10.665546635980675</v>
      </c>
      <c r="AU114" s="63">
        <f t="shared" si="427"/>
        <v>10.773427616663138</v>
      </c>
      <c r="AV114" s="63">
        <f t="shared" si="428"/>
        <v>11.611368870945798</v>
      </c>
      <c r="AW114" s="63">
        <f t="shared" si="429"/>
        <v>10.535407254034528</v>
      </c>
      <c r="AX114" s="63">
        <f t="shared" si="430"/>
        <v>14.401623728854428</v>
      </c>
      <c r="AY114" s="63">
        <f t="shared" si="431"/>
        <v>14.474088826359338</v>
      </c>
      <c r="AZ114" s="63">
        <f t="shared" si="432"/>
        <v>12.676675621595223</v>
      </c>
      <c r="BA114" s="63">
        <f t="shared" si="433"/>
        <v>12.759666544205755</v>
      </c>
      <c r="BB114" s="63">
        <f t="shared" si="434"/>
        <v>16.130213714705643</v>
      </c>
      <c r="BC114" s="63">
        <f t="shared" si="435"/>
        <v>18.018784652780802</v>
      </c>
      <c r="BD114" s="63">
        <f t="shared" si="436"/>
        <v>15.225086733031212</v>
      </c>
      <c r="BE114" s="63">
        <f t="shared" si="437"/>
        <v>14.277348022180192</v>
      </c>
      <c r="BF114" s="63">
        <f t="shared" si="438"/>
        <v>14.970962547368652</v>
      </c>
      <c r="BG114" s="63">
        <f t="shared" si="439"/>
        <v>14.345744472845398</v>
      </c>
      <c r="BH114" s="63">
        <f t="shared" si="440"/>
        <v>9.5344845224964523</v>
      </c>
      <c r="BI114" s="63">
        <f t="shared" si="441"/>
        <v>12.463970877060451</v>
      </c>
      <c r="BJ114" s="63">
        <f t="shared" si="442"/>
        <v>21.068322666346528</v>
      </c>
      <c r="BK114" s="63">
        <f t="shared" si="443"/>
        <v>31.700135653322203</v>
      </c>
      <c r="BL114" s="63">
        <f t="shared" si="444"/>
        <v>25.838936260061292</v>
      </c>
      <c r="BM114" s="63">
        <f t="shared" si="445"/>
        <v>32.937219901202198</v>
      </c>
      <c r="BN114" s="63">
        <f t="shared" si="446"/>
        <v>11.196704643688427</v>
      </c>
      <c r="BO114" s="63">
        <f t="shared" si="447"/>
        <v>10.39202446595066</v>
      </c>
      <c r="BP114" s="63">
        <f t="shared" si="448"/>
        <v>14.051844591024787</v>
      </c>
      <c r="BQ114" s="63">
        <f t="shared" si="449"/>
        <v>13.911052060185069</v>
      </c>
      <c r="BR114" s="63">
        <f t="shared" si="450"/>
        <v>15.937281834226964</v>
      </c>
      <c r="BS114" s="63">
        <f t="shared" si="451"/>
        <v>15.288185489791786</v>
      </c>
      <c r="BT114" s="63">
        <f t="shared" si="452"/>
        <v>15.257424198264214</v>
      </c>
      <c r="BU114" s="63">
        <f t="shared" si="453"/>
        <v>14.222224105277876</v>
      </c>
      <c r="BV114" s="63">
        <f t="shared" si="454"/>
        <v>14.129811697145245</v>
      </c>
      <c r="BW114" s="63">
        <f t="shared" si="455"/>
        <v>12.175155134148845</v>
      </c>
      <c r="BX114" s="63">
        <f t="shared" si="456"/>
        <v>14.001264639116501</v>
      </c>
      <c r="BY114" s="63">
        <f t="shared" si="457"/>
        <v>10.207777027217446</v>
      </c>
      <c r="BZ114" s="63">
        <f t="shared" si="458"/>
        <v>11.13744407250935</v>
      </c>
    </row>
    <row r="115" spans="1:78">
      <c r="A115" s="60" t="s">
        <v>9</v>
      </c>
      <c r="B115" s="136"/>
      <c r="C115" s="63"/>
      <c r="D115" s="63"/>
      <c r="E115" s="63"/>
      <c r="F115" s="63">
        <f t="shared" si="386"/>
        <v>26.349672365115808</v>
      </c>
      <c r="G115" s="63">
        <f t="shared" si="387"/>
        <v>17.237279493176334</v>
      </c>
      <c r="H115" s="63">
        <f t="shared" si="388"/>
        <v>14.533715297075991</v>
      </c>
      <c r="I115" s="63">
        <f t="shared" si="389"/>
        <v>12.343924173987276</v>
      </c>
      <c r="J115" s="63">
        <f t="shared" si="390"/>
        <v>7.2603012099458093</v>
      </c>
      <c r="K115" s="63">
        <f t="shared" si="391"/>
        <v>16.4746642532367</v>
      </c>
      <c r="L115" s="63">
        <f t="shared" si="392"/>
        <v>15.500557634798106</v>
      </c>
      <c r="M115" s="63">
        <f t="shared" si="393"/>
        <v>10.256949629409673</v>
      </c>
      <c r="N115" s="63">
        <f t="shared" si="394"/>
        <v>8.8656767237205614</v>
      </c>
      <c r="O115" s="63">
        <f t="shared" si="395"/>
        <v>11.537666892760159</v>
      </c>
      <c r="P115" s="63">
        <f t="shared" si="396"/>
        <v>8.0826225723243628</v>
      </c>
      <c r="Q115" s="63">
        <f t="shared" si="397"/>
        <v>14.036054438069897</v>
      </c>
      <c r="R115" s="63">
        <f t="shared" si="398"/>
        <v>12.333870637122077</v>
      </c>
      <c r="S115" s="63">
        <f t="shared" si="399"/>
        <v>12.176900087965404</v>
      </c>
      <c r="T115" s="63">
        <f t="shared" si="400"/>
        <v>13.32379274064872</v>
      </c>
      <c r="U115" s="63">
        <f t="shared" si="401"/>
        <v>14.836366547958837</v>
      </c>
      <c r="V115" s="63">
        <f t="shared" si="402"/>
        <v>16.845680051904488</v>
      </c>
      <c r="W115" s="63">
        <f t="shared" si="403"/>
        <v>18.719618119554468</v>
      </c>
      <c r="X115" s="63">
        <f t="shared" si="404"/>
        <v>19.866006317379256</v>
      </c>
      <c r="Y115" s="63">
        <f t="shared" si="405"/>
        <v>20.678726745290717</v>
      </c>
      <c r="Z115" s="63">
        <f t="shared" si="406"/>
        <v>16.469809726729899</v>
      </c>
      <c r="AA115" s="63">
        <f t="shared" si="407"/>
        <v>12.636070559761436</v>
      </c>
      <c r="AB115" s="63">
        <f t="shared" si="408"/>
        <v>6.2188319438833535</v>
      </c>
      <c r="AC115" s="63">
        <f t="shared" si="409"/>
        <v>10.110019114678197</v>
      </c>
      <c r="AD115" s="63">
        <f t="shared" si="410"/>
        <v>20.397551364199497</v>
      </c>
      <c r="AE115" s="63">
        <f t="shared" si="411"/>
        <v>17.495067034884134</v>
      </c>
      <c r="AF115" s="63">
        <f t="shared" si="412"/>
        <v>18.897461167406863</v>
      </c>
      <c r="AG115" s="63">
        <f t="shared" si="413"/>
        <v>20.19880761037691</v>
      </c>
      <c r="AH115" s="63">
        <f t="shared" si="414"/>
        <v>14.193582051175275</v>
      </c>
      <c r="AI115" s="63">
        <f t="shared" si="415"/>
        <v>12.922270330099039</v>
      </c>
      <c r="AJ115" s="63">
        <f t="shared" si="416"/>
        <v>12.407619489051184</v>
      </c>
      <c r="AK115" s="63">
        <f t="shared" si="417"/>
        <v>11.025657215019789</v>
      </c>
      <c r="AL115" s="63">
        <f t="shared" si="418"/>
        <v>13.734457373732475</v>
      </c>
      <c r="AM115" s="63">
        <f t="shared" si="419"/>
        <v>14.204108528732936</v>
      </c>
      <c r="AN115" s="63">
        <f t="shared" si="420"/>
        <v>11.505839644180634</v>
      </c>
      <c r="AO115" s="63">
        <f t="shared" si="421"/>
        <v>4.3124932678692902</v>
      </c>
      <c r="AP115" s="63">
        <f t="shared" si="422"/>
        <v>12.9719390048704</v>
      </c>
      <c r="AQ115" s="63">
        <f t="shared" si="423"/>
        <v>8.956432340181296</v>
      </c>
      <c r="AR115" s="63">
        <f t="shared" si="424"/>
        <v>12.283134756122733</v>
      </c>
      <c r="AS115" s="63">
        <f t="shared" si="425"/>
        <v>20.032954354931881</v>
      </c>
      <c r="AT115" s="63">
        <f t="shared" si="426"/>
        <v>7.4873110416208224</v>
      </c>
      <c r="AU115" s="63">
        <f t="shared" si="427"/>
        <v>15.162669549358654</v>
      </c>
      <c r="AV115" s="63">
        <f t="shared" si="428"/>
        <v>15.514439484571332</v>
      </c>
      <c r="AW115" s="63">
        <f t="shared" si="429"/>
        <v>10.679109094896415</v>
      </c>
      <c r="AX115" s="63">
        <f t="shared" si="430"/>
        <v>6.4920702637021144</v>
      </c>
      <c r="AY115" s="63">
        <f t="shared" si="431"/>
        <v>7.9726797906413669</v>
      </c>
      <c r="AZ115" s="63">
        <f t="shared" si="432"/>
        <v>8.3762020654572247</v>
      </c>
      <c r="BA115" s="63">
        <f t="shared" si="433"/>
        <v>6.4355749847386621</v>
      </c>
      <c r="BB115" s="63">
        <f t="shared" si="434"/>
        <v>20.743494373231439</v>
      </c>
      <c r="BC115" s="63">
        <f t="shared" si="435"/>
        <v>22.888677519113294</v>
      </c>
      <c r="BD115" s="63">
        <f t="shared" si="436"/>
        <v>15.595974676085319</v>
      </c>
      <c r="BE115" s="63">
        <f t="shared" si="437"/>
        <v>24.020861586921729</v>
      </c>
      <c r="BF115" s="63">
        <f t="shared" si="438"/>
        <v>9.6352554585811294</v>
      </c>
      <c r="BG115" s="63">
        <f t="shared" si="439"/>
        <v>5.9538463399225421</v>
      </c>
      <c r="BH115" s="63">
        <f t="shared" si="440"/>
        <v>5.30242266608448</v>
      </c>
      <c r="BI115" s="63">
        <f t="shared" si="441"/>
        <v>0.98631649881347105</v>
      </c>
      <c r="BJ115" s="63">
        <f t="shared" si="442"/>
        <v>6.5955653376024266</v>
      </c>
      <c r="BK115" s="63">
        <f t="shared" si="443"/>
        <v>10.942088093702166</v>
      </c>
      <c r="BL115" s="63">
        <f t="shared" si="444"/>
        <v>11.626035376683676</v>
      </c>
      <c r="BM115" s="63">
        <f t="shared" si="445"/>
        <v>15.42292597731606</v>
      </c>
      <c r="BN115" s="63">
        <f t="shared" si="446"/>
        <v>12.485917415771171</v>
      </c>
      <c r="BO115" s="63">
        <f t="shared" si="447"/>
        <v>11.315278050080119</v>
      </c>
      <c r="BP115" s="63">
        <f t="shared" si="448"/>
        <v>11.578098384591497</v>
      </c>
      <c r="BQ115" s="63">
        <f t="shared" si="449"/>
        <v>6.5452515590181672</v>
      </c>
      <c r="BR115" s="63">
        <f t="shared" si="450"/>
        <v>6.551274690794588</v>
      </c>
      <c r="BS115" s="63">
        <f t="shared" si="451"/>
        <v>3.5152720821269114</v>
      </c>
      <c r="BT115" s="63">
        <f t="shared" si="452"/>
        <v>2.61694281294564</v>
      </c>
      <c r="BU115" s="63">
        <f t="shared" si="453"/>
        <v>1.0455602779904838</v>
      </c>
      <c r="BV115" s="63">
        <f t="shared" si="454"/>
        <v>3.6956612806238271</v>
      </c>
      <c r="BW115" s="63">
        <f t="shared" si="455"/>
        <v>1.8231275310736206</v>
      </c>
      <c r="BX115" s="63">
        <f t="shared" si="456"/>
        <v>2.9410597691124227</v>
      </c>
      <c r="BY115" s="63">
        <f t="shared" si="457"/>
        <v>3.8480683983225759</v>
      </c>
      <c r="BZ115" s="63">
        <f t="shared" si="458"/>
        <v>6.1914320756226049</v>
      </c>
    </row>
    <row r="116" spans="1:78">
      <c r="A116" s="60" t="s">
        <v>10</v>
      </c>
      <c r="B116" s="136"/>
      <c r="C116" s="63"/>
      <c r="D116" s="63"/>
      <c r="E116" s="63"/>
      <c r="F116" s="63">
        <f t="shared" si="386"/>
        <v>16.281360238247569</v>
      </c>
      <c r="G116" s="63">
        <f t="shared" si="387"/>
        <v>16.196052865971367</v>
      </c>
      <c r="H116" s="63">
        <f t="shared" si="388"/>
        <v>16.010719231565513</v>
      </c>
      <c r="I116" s="63">
        <f t="shared" si="389"/>
        <v>14.158337754448652</v>
      </c>
      <c r="J116" s="63">
        <f t="shared" si="390"/>
        <v>14.889829464454479</v>
      </c>
      <c r="K116" s="63">
        <f t="shared" si="391"/>
        <v>17.487071355018486</v>
      </c>
      <c r="L116" s="63">
        <f t="shared" si="392"/>
        <v>18.697610485739943</v>
      </c>
      <c r="M116" s="63">
        <f t="shared" si="393"/>
        <v>19.451580111424185</v>
      </c>
      <c r="N116" s="63">
        <f t="shared" si="394"/>
        <v>11.526723349513954</v>
      </c>
      <c r="O116" s="63">
        <f t="shared" si="395"/>
        <v>10.520980235616015</v>
      </c>
      <c r="P116" s="63">
        <f t="shared" si="396"/>
        <v>4.1992249643284376</v>
      </c>
      <c r="Q116" s="63">
        <f t="shared" si="397"/>
        <v>7.3477413897980011</v>
      </c>
      <c r="R116" s="63">
        <f t="shared" si="398"/>
        <v>14.996342463096186</v>
      </c>
      <c r="S116" s="63">
        <f t="shared" si="399"/>
        <v>11.547637778736433</v>
      </c>
      <c r="T116" s="63">
        <f t="shared" si="400"/>
        <v>21.88294974799339</v>
      </c>
      <c r="U116" s="63">
        <f t="shared" si="401"/>
        <v>22.386880516187809</v>
      </c>
      <c r="V116" s="63">
        <f t="shared" si="402"/>
        <v>5.9832853355515425</v>
      </c>
      <c r="W116" s="63">
        <f t="shared" si="403"/>
        <v>8.4531884578883041</v>
      </c>
      <c r="X116" s="63">
        <f t="shared" si="404"/>
        <v>9.9756517840825403</v>
      </c>
      <c r="Y116" s="63">
        <f t="shared" si="405"/>
        <v>9.2133102785056931</v>
      </c>
      <c r="Z116" s="63">
        <f t="shared" si="406"/>
        <v>12.314585806811881</v>
      </c>
      <c r="AA116" s="63">
        <f t="shared" si="407"/>
        <v>11.710381497480787</v>
      </c>
      <c r="AB116" s="63">
        <f t="shared" si="408"/>
        <v>5.9235882629844774</v>
      </c>
      <c r="AC116" s="63">
        <f t="shared" si="409"/>
        <v>7.3082219600548921</v>
      </c>
      <c r="AD116" s="63">
        <f t="shared" si="410"/>
        <v>13.431380051122876</v>
      </c>
      <c r="AE116" s="63">
        <f t="shared" si="411"/>
        <v>12.188417297697498</v>
      </c>
      <c r="AF116" s="63">
        <f t="shared" si="412"/>
        <v>15.911468159767677</v>
      </c>
      <c r="AG116" s="63">
        <f t="shared" si="413"/>
        <v>21.475657886224742</v>
      </c>
      <c r="AH116" s="63">
        <f t="shared" si="414"/>
        <v>19.449989478317242</v>
      </c>
      <c r="AI116" s="63">
        <f t="shared" si="415"/>
        <v>17.895442030410489</v>
      </c>
      <c r="AJ116" s="63">
        <f t="shared" si="416"/>
        <v>7.0795029727499692</v>
      </c>
      <c r="AK116" s="63">
        <f t="shared" si="417"/>
        <v>-1.3818096798347259</v>
      </c>
      <c r="AL116" s="63">
        <f t="shared" si="418"/>
        <v>9.6811744164761162</v>
      </c>
      <c r="AM116" s="63">
        <f t="shared" si="419"/>
        <v>5.3373712597018699</v>
      </c>
      <c r="AN116" s="63">
        <f t="shared" si="420"/>
        <v>15.473653915153507</v>
      </c>
      <c r="AO116" s="63">
        <f t="shared" si="421"/>
        <v>16.04014466260039</v>
      </c>
      <c r="AP116" s="63">
        <f t="shared" si="422"/>
        <v>16.514601668804609</v>
      </c>
      <c r="AQ116" s="63">
        <f t="shared" si="423"/>
        <v>21.019417409420839</v>
      </c>
      <c r="AR116" s="63">
        <f t="shared" si="424"/>
        <v>15.24059659971061</v>
      </c>
      <c r="AS116" s="63">
        <f t="shared" si="425"/>
        <v>12.319751528408903</v>
      </c>
      <c r="AT116" s="63">
        <f t="shared" si="426"/>
        <v>7.39137059437435</v>
      </c>
      <c r="AU116" s="63">
        <f t="shared" si="427"/>
        <v>8.8447565492132547</v>
      </c>
      <c r="AV116" s="63">
        <f t="shared" si="428"/>
        <v>17.574172341771117</v>
      </c>
      <c r="AW116" s="63">
        <f t="shared" si="429"/>
        <v>19.639539782665889</v>
      </c>
      <c r="AX116" s="63">
        <f t="shared" si="430"/>
        <v>24.770260741809558</v>
      </c>
      <c r="AY116" s="63">
        <f t="shared" si="431"/>
        <v>18.746070520993207</v>
      </c>
      <c r="AZ116" s="63">
        <f t="shared" si="432"/>
        <v>18.049035249662595</v>
      </c>
      <c r="BA116" s="63">
        <f t="shared" si="433"/>
        <v>23.670584134284564</v>
      </c>
      <c r="BB116" s="63">
        <f t="shared" si="434"/>
        <v>8.7683591381612178</v>
      </c>
      <c r="BC116" s="63">
        <f t="shared" si="435"/>
        <v>10.804264987530303</v>
      </c>
      <c r="BD116" s="63">
        <f t="shared" si="436"/>
        <v>2.5385252901375526</v>
      </c>
      <c r="BE116" s="63">
        <f t="shared" si="437"/>
        <v>2.3859648448923845</v>
      </c>
      <c r="BF116" s="63">
        <f t="shared" si="438"/>
        <v>8.0221484538107912</v>
      </c>
      <c r="BG116" s="63">
        <f t="shared" si="439"/>
        <v>8.3298119142095732</v>
      </c>
      <c r="BH116" s="63">
        <f t="shared" si="440"/>
        <v>8.3876263963808739</v>
      </c>
      <c r="BI116" s="63">
        <f t="shared" si="441"/>
        <v>8.6220321208041675</v>
      </c>
      <c r="BJ116" s="63">
        <f t="shared" si="442"/>
        <v>6.0413689323870816</v>
      </c>
      <c r="BK116" s="63">
        <f t="shared" si="443"/>
        <v>7.1473910860681498</v>
      </c>
      <c r="BL116" s="63">
        <f t="shared" si="444"/>
        <v>6.3473601593602051</v>
      </c>
      <c r="BM116" s="63">
        <f t="shared" si="445"/>
        <v>8.7125193906875147</v>
      </c>
      <c r="BN116" s="63">
        <f t="shared" si="446"/>
        <v>5.0430994453910181</v>
      </c>
      <c r="BO116" s="63">
        <f t="shared" si="447"/>
        <v>5.4196229989093343</v>
      </c>
      <c r="BP116" s="63">
        <f t="shared" si="448"/>
        <v>7.1007031374627845</v>
      </c>
      <c r="BQ116" s="63">
        <f t="shared" si="449"/>
        <v>6.331159250348958</v>
      </c>
      <c r="BR116" s="63">
        <f t="shared" si="450"/>
        <v>7.9955323684995498</v>
      </c>
      <c r="BS116" s="63">
        <f t="shared" si="451"/>
        <v>8.9594832451785411</v>
      </c>
      <c r="BT116" s="63">
        <f t="shared" si="452"/>
        <v>10.049593349084553</v>
      </c>
      <c r="BU116" s="63">
        <f t="shared" si="453"/>
        <v>10.015137858513015</v>
      </c>
      <c r="BV116" s="63">
        <f t="shared" si="454"/>
        <v>12.189496355536997</v>
      </c>
      <c r="BW116" s="63">
        <f t="shared" si="455"/>
        <v>13.890522840765545</v>
      </c>
      <c r="BX116" s="63">
        <f t="shared" si="456"/>
        <v>11.839605027048638</v>
      </c>
      <c r="BY116" s="63">
        <f t="shared" si="457"/>
        <v>5.2487844638248813</v>
      </c>
      <c r="BZ116" s="63">
        <f t="shared" si="458"/>
        <v>8.3348839883035755</v>
      </c>
    </row>
    <row r="117" spans="1:78">
      <c r="A117" s="60" t="s">
        <v>11</v>
      </c>
      <c r="B117" s="136"/>
      <c r="C117" s="63"/>
      <c r="D117" s="63"/>
      <c r="E117" s="63"/>
      <c r="F117" s="63">
        <f t="shared" si="386"/>
        <v>14.01239699815633</v>
      </c>
      <c r="G117" s="63">
        <f t="shared" si="387"/>
        <v>14.639548558295376</v>
      </c>
      <c r="H117" s="63">
        <f t="shared" si="388"/>
        <v>13.959993111528604</v>
      </c>
      <c r="I117" s="63">
        <f t="shared" si="389"/>
        <v>14.074745776901187</v>
      </c>
      <c r="J117" s="63">
        <f t="shared" si="390"/>
        <v>9.8766282595105306</v>
      </c>
      <c r="K117" s="63">
        <f t="shared" si="391"/>
        <v>9.6554001557849194</v>
      </c>
      <c r="L117" s="63">
        <f t="shared" si="392"/>
        <v>9.4862432005457222</v>
      </c>
      <c r="M117" s="63">
        <f t="shared" si="393"/>
        <v>9.2996010837927372</v>
      </c>
      <c r="N117" s="63">
        <f t="shared" si="394"/>
        <v>17.31260598546347</v>
      </c>
      <c r="O117" s="63">
        <f t="shared" si="395"/>
        <v>14.014547426758803</v>
      </c>
      <c r="P117" s="63">
        <f t="shared" si="396"/>
        <v>13.990070828182869</v>
      </c>
      <c r="Q117" s="63">
        <f t="shared" si="397"/>
        <v>12.357243112861084</v>
      </c>
      <c r="R117" s="63">
        <f t="shared" si="398"/>
        <v>11.302499286081956</v>
      </c>
      <c r="S117" s="63">
        <f t="shared" si="399"/>
        <v>12.643282934472227</v>
      </c>
      <c r="T117" s="63">
        <f t="shared" si="400"/>
        <v>16.941570751138038</v>
      </c>
      <c r="U117" s="63">
        <f t="shared" si="401"/>
        <v>17.03427226953966</v>
      </c>
      <c r="V117" s="63">
        <f t="shared" si="402"/>
        <v>20.795774859366613</v>
      </c>
      <c r="W117" s="63">
        <f t="shared" si="403"/>
        <v>22.818359530372931</v>
      </c>
      <c r="X117" s="63">
        <f t="shared" si="404"/>
        <v>19.822142490854404</v>
      </c>
      <c r="Y117" s="63">
        <f t="shared" si="405"/>
        <v>20.0082324303525</v>
      </c>
      <c r="Z117" s="63">
        <f t="shared" si="406"/>
        <v>17.033641942815201</v>
      </c>
      <c r="AA117" s="63">
        <f t="shared" si="407"/>
        <v>9.619090859632621</v>
      </c>
      <c r="AB117" s="63">
        <f t="shared" si="408"/>
        <v>4.561157095197391</v>
      </c>
      <c r="AC117" s="63">
        <f t="shared" si="409"/>
        <v>6.6615013396779403</v>
      </c>
      <c r="AD117" s="63">
        <f t="shared" si="410"/>
        <v>18.561175591960144</v>
      </c>
      <c r="AE117" s="63">
        <f t="shared" si="411"/>
        <v>24.610745224201224</v>
      </c>
      <c r="AF117" s="63">
        <f t="shared" si="412"/>
        <v>26.97920771274725</v>
      </c>
      <c r="AG117" s="63">
        <f t="shared" si="413"/>
        <v>28.624760980495861</v>
      </c>
      <c r="AH117" s="63">
        <f t="shared" si="414"/>
        <v>17.55098576431363</v>
      </c>
      <c r="AI117" s="63">
        <f t="shared" si="415"/>
        <v>16.339636116381278</v>
      </c>
      <c r="AJ117" s="63">
        <f t="shared" si="416"/>
        <v>13.15548125981115</v>
      </c>
      <c r="AK117" s="63">
        <f t="shared" si="417"/>
        <v>12.436446453780489</v>
      </c>
      <c r="AL117" s="63">
        <f t="shared" si="418"/>
        <v>6.9759898265332909</v>
      </c>
      <c r="AM117" s="63">
        <f t="shared" si="419"/>
        <v>12.35641499819209</v>
      </c>
      <c r="AN117" s="63">
        <f t="shared" si="420"/>
        <v>15.128752496218247</v>
      </c>
      <c r="AO117" s="63">
        <f t="shared" si="421"/>
        <v>14.912632838018498</v>
      </c>
      <c r="AP117" s="63">
        <f t="shared" si="422"/>
        <v>10.487781092507241</v>
      </c>
      <c r="AQ117" s="63">
        <f t="shared" si="423"/>
        <v>11.833782669536657</v>
      </c>
      <c r="AR117" s="63">
        <f t="shared" si="424"/>
        <v>13.355965399843173</v>
      </c>
      <c r="AS117" s="63">
        <f t="shared" si="425"/>
        <v>15.397595219140456</v>
      </c>
      <c r="AT117" s="63">
        <f t="shared" si="426"/>
        <v>8.4259256482942995</v>
      </c>
      <c r="AU117" s="63">
        <f t="shared" si="427"/>
        <v>11.967391430254535</v>
      </c>
      <c r="AV117" s="63">
        <f t="shared" si="428"/>
        <v>12.600857275233063</v>
      </c>
      <c r="AW117" s="63">
        <f t="shared" si="429"/>
        <v>10.115203234001275</v>
      </c>
      <c r="AX117" s="63">
        <f t="shared" si="430"/>
        <v>11.415341237547619</v>
      </c>
      <c r="AY117" s="63">
        <f t="shared" si="431"/>
        <v>16.657456562000704</v>
      </c>
      <c r="AZ117" s="63">
        <f t="shared" si="432"/>
        <v>14.885790767807606</v>
      </c>
      <c r="BA117" s="63">
        <f t="shared" si="433"/>
        <v>0.2300977157049576</v>
      </c>
      <c r="BB117" s="63">
        <f t="shared" si="434"/>
        <v>5.5127752109895249</v>
      </c>
      <c r="BC117" s="63">
        <f t="shared" si="435"/>
        <v>8.0102041254567453</v>
      </c>
      <c r="BD117" s="63">
        <f t="shared" si="436"/>
        <v>6.796088659395827</v>
      </c>
      <c r="BE117" s="63">
        <f t="shared" si="437"/>
        <v>6.5291113867261084</v>
      </c>
      <c r="BF117" s="63">
        <f t="shared" si="438"/>
        <v>19.102953977240876</v>
      </c>
      <c r="BG117" s="63">
        <f t="shared" si="439"/>
        <v>22.276219715500574</v>
      </c>
      <c r="BH117" s="63">
        <f t="shared" si="440"/>
        <v>21.247850085039531</v>
      </c>
      <c r="BI117" s="63">
        <f t="shared" si="441"/>
        <v>24.864331846079228</v>
      </c>
      <c r="BJ117" s="63">
        <f t="shared" si="442"/>
        <v>14.000437890552517</v>
      </c>
      <c r="BK117" s="63">
        <f t="shared" si="443"/>
        <v>16.052774633444365</v>
      </c>
      <c r="BL117" s="63">
        <f t="shared" si="444"/>
        <v>14.866302207496885</v>
      </c>
      <c r="BM117" s="63">
        <f t="shared" si="445"/>
        <v>17.127797413468141</v>
      </c>
      <c r="BN117" s="63">
        <f t="shared" si="446"/>
        <v>-0.59430964232209016</v>
      </c>
      <c r="BO117" s="63">
        <f t="shared" si="447"/>
        <v>-2.5715652906289157</v>
      </c>
      <c r="BP117" s="63">
        <f t="shared" si="448"/>
        <v>3.4482009916030512</v>
      </c>
      <c r="BQ117" s="63">
        <f t="shared" si="449"/>
        <v>5.7449156225409785</v>
      </c>
      <c r="BR117" s="63">
        <f t="shared" si="450"/>
        <v>13.354519923768343</v>
      </c>
      <c r="BS117" s="63">
        <f t="shared" si="451"/>
        <v>8.7109494826101024</v>
      </c>
      <c r="BT117" s="63">
        <f t="shared" si="452"/>
        <v>6.6091933898209776</v>
      </c>
      <c r="BU117" s="63">
        <f t="shared" si="453"/>
        <v>6.3666521400328815</v>
      </c>
      <c r="BV117" s="63">
        <f t="shared" si="454"/>
        <v>10.488051675823137</v>
      </c>
      <c r="BW117" s="63">
        <f t="shared" si="455"/>
        <v>5.1517698403404593</v>
      </c>
      <c r="BX117" s="63">
        <f t="shared" si="456"/>
        <v>2.0713424644558915</v>
      </c>
      <c r="BY117" s="63">
        <f t="shared" si="457"/>
        <v>2.5869102173242347</v>
      </c>
      <c r="BZ117" s="63">
        <f t="shared" si="458"/>
        <v>7.1349900698367845</v>
      </c>
    </row>
    <row r="118" spans="1:78">
      <c r="A118" s="57" t="s">
        <v>12</v>
      </c>
      <c r="B118" s="137"/>
      <c r="C118" s="64"/>
      <c r="D118" s="64"/>
      <c r="E118" s="64"/>
      <c r="F118" s="64">
        <f t="shared" si="386"/>
        <v>13.300828586152319</v>
      </c>
      <c r="G118" s="64">
        <f t="shared" si="387"/>
        <v>14.709786437494579</v>
      </c>
      <c r="H118" s="64">
        <f t="shared" si="388"/>
        <v>15.816203027105344</v>
      </c>
      <c r="I118" s="64">
        <f t="shared" si="389"/>
        <v>14.784694702207043</v>
      </c>
      <c r="J118" s="64">
        <f t="shared" si="390"/>
        <v>9.1145255731566266</v>
      </c>
      <c r="K118" s="64">
        <f t="shared" si="391"/>
        <v>9.519260910272795</v>
      </c>
      <c r="L118" s="64">
        <f t="shared" si="392"/>
        <v>12.901608242751191</v>
      </c>
      <c r="M118" s="64">
        <f t="shared" si="393"/>
        <v>10.459358870306538</v>
      </c>
      <c r="N118" s="64">
        <f t="shared" si="394"/>
        <v>15.330763958281239</v>
      </c>
      <c r="O118" s="64">
        <f t="shared" si="395"/>
        <v>17.82716914269194</v>
      </c>
      <c r="P118" s="64">
        <f t="shared" si="396"/>
        <v>16.692869466414489</v>
      </c>
      <c r="Q118" s="64">
        <f t="shared" si="397"/>
        <v>20.156661052147108</v>
      </c>
      <c r="R118" s="64">
        <f t="shared" si="398"/>
        <v>14.238138420461871</v>
      </c>
      <c r="S118" s="64">
        <f t="shared" si="399"/>
        <v>9.9496889989229089</v>
      </c>
      <c r="T118" s="64">
        <f t="shared" si="400"/>
        <v>9.6406046538212102</v>
      </c>
      <c r="U118" s="64">
        <f t="shared" si="401"/>
        <v>8.3040105441707937</v>
      </c>
      <c r="V118" s="64">
        <f t="shared" si="402"/>
        <v>13.218001621445563</v>
      </c>
      <c r="W118" s="64">
        <f t="shared" si="403"/>
        <v>13.966961445871071</v>
      </c>
      <c r="X118" s="64">
        <f t="shared" si="404"/>
        <v>14.950502382689793</v>
      </c>
      <c r="Y118" s="64">
        <f t="shared" si="405"/>
        <v>15.108954499687458</v>
      </c>
      <c r="Z118" s="64">
        <f t="shared" si="406"/>
        <v>17.707293373272602</v>
      </c>
      <c r="AA118" s="64">
        <f t="shared" si="407"/>
        <v>13.821209191920788</v>
      </c>
      <c r="AB118" s="64">
        <f t="shared" si="408"/>
        <v>10.236531560513885</v>
      </c>
      <c r="AC118" s="64">
        <f t="shared" si="409"/>
        <v>12.756346920184235</v>
      </c>
      <c r="AD118" s="64">
        <f t="shared" si="410"/>
        <v>14.090046889526924</v>
      </c>
      <c r="AE118" s="64">
        <f t="shared" si="411"/>
        <v>15.549338483082382</v>
      </c>
      <c r="AF118" s="64">
        <f t="shared" si="412"/>
        <v>16.322351981691995</v>
      </c>
      <c r="AG118" s="64">
        <f t="shared" si="413"/>
        <v>15.388968370342926</v>
      </c>
      <c r="AH118" s="64">
        <f t="shared" si="414"/>
        <v>8.8185999763890237</v>
      </c>
      <c r="AI118" s="64">
        <f t="shared" si="415"/>
        <v>8.2035822136494971</v>
      </c>
      <c r="AJ118" s="64">
        <f t="shared" si="416"/>
        <v>5.4330397744740777</v>
      </c>
      <c r="AK118" s="64">
        <f t="shared" si="417"/>
        <v>3.7232326917079757</v>
      </c>
      <c r="AL118" s="64">
        <f t="shared" si="418"/>
        <v>4.2865898509055551</v>
      </c>
      <c r="AM118" s="64">
        <f t="shared" si="419"/>
        <v>2.0992975763935258</v>
      </c>
      <c r="AN118" s="64">
        <f t="shared" si="420"/>
        <v>5.5035831997296114</v>
      </c>
      <c r="AO118" s="64">
        <f t="shared" si="421"/>
        <v>6.6928696715626765</v>
      </c>
      <c r="AP118" s="64">
        <f t="shared" si="422"/>
        <v>7.6567905208552913</v>
      </c>
      <c r="AQ118" s="64">
        <f t="shared" si="423"/>
        <v>11.399556916775673</v>
      </c>
      <c r="AR118" s="64">
        <f t="shared" si="424"/>
        <v>11.153918359064205</v>
      </c>
      <c r="AS118" s="64">
        <f t="shared" si="425"/>
        <v>12.054915085585336</v>
      </c>
      <c r="AT118" s="64">
        <f t="shared" si="426"/>
        <v>12.322871656156613</v>
      </c>
      <c r="AU118" s="64">
        <f t="shared" si="427"/>
        <v>12.664245459899121</v>
      </c>
      <c r="AV118" s="64">
        <f t="shared" si="428"/>
        <v>11.844698826670847</v>
      </c>
      <c r="AW118" s="64">
        <f t="shared" si="429"/>
        <v>12.526245453149606</v>
      </c>
      <c r="AX118" s="64">
        <f t="shared" si="430"/>
        <v>13.594023372355748</v>
      </c>
      <c r="AY118" s="64">
        <f t="shared" si="431"/>
        <v>15.071154031683005</v>
      </c>
      <c r="AZ118" s="64">
        <f t="shared" si="432"/>
        <v>16.624791069272561</v>
      </c>
      <c r="BA118" s="64">
        <f t="shared" si="433"/>
        <v>14.652954912859817</v>
      </c>
      <c r="BB118" s="64">
        <f t="shared" si="434"/>
        <v>14.036943136758998</v>
      </c>
      <c r="BC118" s="64">
        <f t="shared" si="435"/>
        <v>17.593759574306748</v>
      </c>
      <c r="BD118" s="64">
        <f t="shared" si="436"/>
        <v>19.816352073528932</v>
      </c>
      <c r="BE118" s="64">
        <f t="shared" si="437"/>
        <v>20.84167017280874</v>
      </c>
      <c r="BF118" s="64">
        <f t="shared" si="438"/>
        <v>17.887709812416652</v>
      </c>
      <c r="BG118" s="64">
        <f t="shared" si="439"/>
        <v>9.8156610417570906</v>
      </c>
      <c r="BH118" s="64">
        <f t="shared" si="440"/>
        <v>4.3797957761547446</v>
      </c>
      <c r="BI118" s="64">
        <f t="shared" si="441"/>
        <v>3.8450827432000669</v>
      </c>
      <c r="BJ118" s="64">
        <f t="shared" si="442"/>
        <v>4.986509686805273</v>
      </c>
      <c r="BK118" s="64">
        <f t="shared" si="443"/>
        <v>6.9884554802177936</v>
      </c>
      <c r="BL118" s="64">
        <f t="shared" si="444"/>
        <v>8.2174919514544982</v>
      </c>
      <c r="BM118" s="64">
        <f t="shared" si="445"/>
        <v>6.2939824482057007</v>
      </c>
      <c r="BN118" s="64">
        <f t="shared" si="446"/>
        <v>9.0373914212268343</v>
      </c>
      <c r="BO118" s="64">
        <f t="shared" si="447"/>
        <v>8.3408818975012942</v>
      </c>
      <c r="BP118" s="64">
        <f t="shared" si="448"/>
        <v>8.465974036144301</v>
      </c>
      <c r="BQ118" s="64">
        <f t="shared" si="449"/>
        <v>11.914302081269636</v>
      </c>
      <c r="BR118" s="64">
        <f t="shared" si="450"/>
        <v>8.9874857792946621</v>
      </c>
      <c r="BS118" s="64">
        <f t="shared" si="451"/>
        <v>8.8998067010309345</v>
      </c>
      <c r="BT118" s="64">
        <f t="shared" si="452"/>
        <v>9.4406142275148852</v>
      </c>
      <c r="BU118" s="64">
        <f t="shared" si="453"/>
        <v>6.1198212527455951</v>
      </c>
      <c r="BV118" s="64">
        <f t="shared" si="454"/>
        <v>6.4121682075753101</v>
      </c>
      <c r="BW118" s="64">
        <f t="shared" si="455"/>
        <v>8.941646327934313</v>
      </c>
      <c r="BX118" s="64">
        <f t="shared" si="456"/>
        <v>7.9962774715441247</v>
      </c>
      <c r="BY118" s="64">
        <f t="shared" si="457"/>
        <v>8.7074441510241929</v>
      </c>
      <c r="BZ118" s="64">
        <f t="shared" si="458"/>
        <v>10.326635532049231</v>
      </c>
    </row>
    <row r="119" spans="1:78" hidden="1">
      <c r="A119" s="53" t="s">
        <v>13</v>
      </c>
      <c r="B119" s="140"/>
      <c r="C119" s="62"/>
      <c r="D119" s="62"/>
      <c r="E119" s="62"/>
      <c r="F119" s="62">
        <f t="shared" si="386"/>
        <v>14.062820122262535</v>
      </c>
      <c r="G119" s="62">
        <f t="shared" si="387"/>
        <v>20.542689204720791</v>
      </c>
      <c r="H119" s="62">
        <f t="shared" si="388"/>
        <v>10.947332203077632</v>
      </c>
      <c r="I119" s="62">
        <f t="shared" si="389"/>
        <v>11.76745587044446</v>
      </c>
      <c r="J119" s="62">
        <f t="shared" si="390"/>
        <v>12.184746004423065</v>
      </c>
      <c r="K119" s="62">
        <f t="shared" si="391"/>
        <v>12.507061509407555</v>
      </c>
      <c r="L119" s="62">
        <f t="shared" si="392"/>
        <v>11.477097325364435</v>
      </c>
      <c r="M119" s="62">
        <f t="shared" si="393"/>
        <v>8.5428216449080185</v>
      </c>
      <c r="N119" s="62">
        <f t="shared" si="394"/>
        <v>7.4699997871063459</v>
      </c>
      <c r="O119" s="62">
        <f t="shared" si="395"/>
        <v>5.306007380952555</v>
      </c>
      <c r="P119" s="62">
        <f t="shared" si="396"/>
        <v>3.6007018730409244</v>
      </c>
      <c r="Q119" s="62">
        <f t="shared" si="397"/>
        <v>0.53740027991953432</v>
      </c>
      <c r="R119" s="62">
        <f t="shared" si="398"/>
        <v>3.1953081014303808</v>
      </c>
      <c r="S119" s="62">
        <f t="shared" si="399"/>
        <v>3.1473715693860997</v>
      </c>
      <c r="T119" s="62">
        <f t="shared" si="400"/>
        <v>10.140130880765625</v>
      </c>
      <c r="U119" s="62">
        <f t="shared" si="401"/>
        <v>15.13148368710733</v>
      </c>
      <c r="V119" s="62">
        <f t="shared" si="402"/>
        <v>14.844455141201065</v>
      </c>
      <c r="W119" s="62">
        <f t="shared" si="403"/>
        <v>13.291653657952454</v>
      </c>
      <c r="X119" s="62">
        <f t="shared" si="404"/>
        <v>20.273823422692445</v>
      </c>
      <c r="Y119" s="62">
        <f t="shared" si="405"/>
        <v>19.159890298028014</v>
      </c>
      <c r="Z119" s="62">
        <f t="shared" si="406"/>
        <v>19.312954405607684</v>
      </c>
      <c r="AA119" s="62">
        <f t="shared" si="407"/>
        <v>19.1338858014187</v>
      </c>
      <c r="AB119" s="62">
        <f t="shared" si="408"/>
        <v>8.8024266101954147</v>
      </c>
      <c r="AC119" s="62">
        <f t="shared" si="409"/>
        <v>13.695195285271854</v>
      </c>
      <c r="AD119" s="62">
        <f t="shared" si="410"/>
        <v>12.155486861662999</v>
      </c>
      <c r="AE119" s="62">
        <f t="shared" si="411"/>
        <v>17.689372599629387</v>
      </c>
      <c r="AF119" s="62">
        <f t="shared" si="412"/>
        <v>19.162646922731732</v>
      </c>
      <c r="AG119" s="62">
        <f t="shared" si="413"/>
        <v>18.642580839905797</v>
      </c>
      <c r="AH119" s="62">
        <f t="shared" si="414"/>
        <v>16.272979180269207</v>
      </c>
      <c r="AI119" s="62">
        <f t="shared" si="415"/>
        <v>9.7944140741185759</v>
      </c>
      <c r="AJ119" s="62">
        <f t="shared" si="416"/>
        <v>7.3516180934767288</v>
      </c>
      <c r="AK119" s="62">
        <f t="shared" si="417"/>
        <v>3.8852517623928753</v>
      </c>
      <c r="AL119" s="62">
        <f t="shared" si="418"/>
        <v>8.906339954741469</v>
      </c>
      <c r="AM119" s="62">
        <f t="shared" si="419"/>
        <v>5.9528459850680111</v>
      </c>
      <c r="AN119" s="62">
        <f t="shared" si="420"/>
        <v>13.456028599264203</v>
      </c>
      <c r="AO119" s="62">
        <f t="shared" si="421"/>
        <v>11.181066508027616</v>
      </c>
      <c r="AP119" s="62">
        <f t="shared" si="422"/>
        <v>10.756147514462667</v>
      </c>
      <c r="AQ119" s="62">
        <f t="shared" si="423"/>
        <v>8.6658522841326349</v>
      </c>
      <c r="AR119" s="62">
        <f t="shared" si="424"/>
        <v>8.5270749458602815</v>
      </c>
      <c r="AS119" s="62">
        <f t="shared" si="425"/>
        <v>10.731206127320794</v>
      </c>
      <c r="AT119" s="62">
        <f t="shared" si="426"/>
        <v>8.4563365761398117</v>
      </c>
      <c r="AU119" s="62">
        <f t="shared" si="427"/>
        <v>9.4466569738983814</v>
      </c>
      <c r="AV119" s="62">
        <f t="shared" si="428"/>
        <v>14.462346942463894</v>
      </c>
      <c r="AW119" s="62">
        <f t="shared" si="429"/>
        <v>13.131943735766127</v>
      </c>
      <c r="AX119" s="62">
        <f t="shared" si="430"/>
        <v>18.079894731978158</v>
      </c>
      <c r="AY119" s="62">
        <f t="shared" si="431"/>
        <v>16.269323890326611</v>
      </c>
      <c r="AZ119" s="62">
        <f t="shared" si="432"/>
        <v>9.4273410223661376</v>
      </c>
      <c r="BA119" s="62">
        <f t="shared" si="433"/>
        <v>11.483875896427918</v>
      </c>
      <c r="BB119" s="62">
        <f t="shared" si="434"/>
        <v>10.883647894987972</v>
      </c>
      <c r="BC119" s="62">
        <f t="shared" si="435"/>
        <v>16.36722158324579</v>
      </c>
      <c r="BD119" s="62">
        <f t="shared" si="436"/>
        <v>13.920352786239064</v>
      </c>
      <c r="BE119" s="62">
        <f t="shared" si="437"/>
        <v>9.5904434261799736</v>
      </c>
      <c r="BF119" s="62">
        <f t="shared" si="438"/>
        <v>9.5593955064256679</v>
      </c>
      <c r="BG119" s="62">
        <f t="shared" si="439"/>
        <v>6.834827642265803</v>
      </c>
      <c r="BH119" s="62">
        <f t="shared" si="440"/>
        <v>2.1200269855502576</v>
      </c>
      <c r="BI119" s="62">
        <f t="shared" si="441"/>
        <v>4.5397376022007752</v>
      </c>
      <c r="BJ119" s="62">
        <f t="shared" si="442"/>
        <v>6.3210344381038714</v>
      </c>
      <c r="BK119" s="62">
        <f t="shared" si="443"/>
        <v>10.801183178220535</v>
      </c>
      <c r="BL119" s="62">
        <f t="shared" si="444"/>
        <v>7.8211231501822587</v>
      </c>
      <c r="BM119" s="62">
        <f t="shared" si="445"/>
        <v>10.408830191396614</v>
      </c>
      <c r="BN119" s="62">
        <f t="shared" si="446"/>
        <v>3.4899873918940041</v>
      </c>
      <c r="BO119" s="62">
        <f t="shared" si="447"/>
        <v>2.1847661881043381</v>
      </c>
      <c r="BP119" s="62">
        <f t="shared" si="448"/>
        <v>7.4618657333310301</v>
      </c>
      <c r="BQ119" s="62">
        <f t="shared" si="449"/>
        <v>6.2637004624135724</v>
      </c>
      <c r="BR119" s="62">
        <f t="shared" si="450"/>
        <v>7.305805652772988</v>
      </c>
      <c r="BS119" s="62">
        <f t="shared" si="451"/>
        <v>7.7980280305946188</v>
      </c>
      <c r="BT119" s="62">
        <f t="shared" si="452"/>
        <v>4.4931931293011029</v>
      </c>
      <c r="BU119" s="62">
        <f t="shared" si="453"/>
        <v>4.3835183295924827</v>
      </c>
      <c r="BV119" s="62">
        <f t="shared" si="454"/>
        <v>6.0937319089937532</v>
      </c>
      <c r="BW119" s="62">
        <f t="shared" si="455"/>
        <v>6.6518555159876076</v>
      </c>
      <c r="BX119" s="62">
        <f t="shared" si="456"/>
        <v>5.8732772945842369</v>
      </c>
      <c r="BY119" s="62">
        <f t="shared" si="457"/>
        <v>5.1014564447048381</v>
      </c>
      <c r="BZ119" s="62">
        <f t="shared" si="458"/>
        <v>7.9034466421890173</v>
      </c>
    </row>
    <row r="120" spans="1:78" hidden="1">
      <c r="A120" s="69"/>
      <c r="B120" s="136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  <c r="BB120" s="63"/>
      <c r="BC120" s="63"/>
      <c r="BD120" s="63"/>
      <c r="BE120" s="63"/>
      <c r="BF120" s="63"/>
      <c r="BG120" s="63"/>
      <c r="BH120" s="63"/>
      <c r="BI120" s="63"/>
      <c r="BJ120" s="63"/>
      <c r="BK120" s="63"/>
      <c r="BL120" s="63"/>
      <c r="BM120" s="63"/>
      <c r="BN120" s="63"/>
      <c r="BO120" s="63"/>
      <c r="BP120" s="63"/>
      <c r="BQ120" s="63"/>
      <c r="BR120" s="63"/>
      <c r="BS120" s="63"/>
      <c r="BT120" s="63"/>
      <c r="BU120" s="63"/>
      <c r="BV120" s="63"/>
      <c r="BW120" s="63"/>
      <c r="BX120" s="63"/>
      <c r="BY120" s="63"/>
      <c r="BZ120" s="63"/>
    </row>
    <row r="121" spans="1:78" ht="13.5" thickBot="1">
      <c r="A121" s="71" t="str">
        <f>A81</f>
        <v>KZN - Annual Gross Operating Surplus</v>
      </c>
      <c r="B121" s="139"/>
      <c r="C121" s="65"/>
      <c r="D121" s="65"/>
      <c r="E121" s="65"/>
      <c r="F121" s="65">
        <f t="shared" si="386"/>
        <v>14.062820122262535</v>
      </c>
      <c r="G121" s="65">
        <f t="shared" si="387"/>
        <v>20.542689204720791</v>
      </c>
      <c r="H121" s="65">
        <f t="shared" si="388"/>
        <v>10.947332203077632</v>
      </c>
      <c r="I121" s="65">
        <f t="shared" si="389"/>
        <v>11.76745587044446</v>
      </c>
      <c r="J121" s="65">
        <f t="shared" si="390"/>
        <v>12.184746004423065</v>
      </c>
      <c r="K121" s="65">
        <f t="shared" si="391"/>
        <v>12.507061509407555</v>
      </c>
      <c r="L121" s="65">
        <f t="shared" si="392"/>
        <v>11.477097325364435</v>
      </c>
      <c r="M121" s="65">
        <f t="shared" si="393"/>
        <v>8.5428216449080185</v>
      </c>
      <c r="N121" s="65">
        <f t="shared" si="394"/>
        <v>7.4699997871063459</v>
      </c>
      <c r="O121" s="65">
        <f t="shared" si="395"/>
        <v>5.306007380952555</v>
      </c>
      <c r="P121" s="65">
        <f t="shared" si="396"/>
        <v>3.6007018730409244</v>
      </c>
      <c r="Q121" s="65">
        <f t="shared" si="397"/>
        <v>0.53740027991953432</v>
      </c>
      <c r="R121" s="65">
        <f t="shared" si="398"/>
        <v>3.1953081014303808</v>
      </c>
      <c r="S121" s="65">
        <f t="shared" si="399"/>
        <v>3.1473715693860997</v>
      </c>
      <c r="T121" s="65">
        <f t="shared" si="400"/>
        <v>10.140130880765625</v>
      </c>
      <c r="U121" s="65">
        <f t="shared" si="401"/>
        <v>15.13148368710733</v>
      </c>
      <c r="V121" s="65">
        <f>V119</f>
        <v>14.844455141201065</v>
      </c>
      <c r="W121" s="65">
        <f>W119</f>
        <v>13.291653657952454</v>
      </c>
      <c r="X121" s="65">
        <f>X119</f>
        <v>20.273823422692445</v>
      </c>
      <c r="Y121" s="65">
        <f>Y119</f>
        <v>19.159890298028014</v>
      </c>
      <c r="Z121" s="65">
        <f t="shared" si="406"/>
        <v>19.312954405607684</v>
      </c>
      <c r="AA121" s="65">
        <f t="shared" si="407"/>
        <v>19.1338858014187</v>
      </c>
      <c r="AB121" s="65">
        <f t="shared" si="408"/>
        <v>8.8024266101954147</v>
      </c>
      <c r="AC121" s="65">
        <f t="shared" si="409"/>
        <v>13.695195285271854</v>
      </c>
      <c r="AD121" s="65">
        <f t="shared" si="410"/>
        <v>12.155486861662999</v>
      </c>
      <c r="AE121" s="65">
        <f t="shared" si="411"/>
        <v>17.689372599629387</v>
      </c>
      <c r="AF121" s="65">
        <f t="shared" si="412"/>
        <v>19.162646922731732</v>
      </c>
      <c r="AG121" s="65">
        <f t="shared" si="413"/>
        <v>18.642580839905797</v>
      </c>
      <c r="AH121" s="65">
        <f t="shared" si="414"/>
        <v>16.272979180269207</v>
      </c>
      <c r="AI121" s="65">
        <f t="shared" si="415"/>
        <v>9.7944140741185759</v>
      </c>
      <c r="AJ121" s="65">
        <f t="shared" si="416"/>
        <v>7.3516180934767288</v>
      </c>
      <c r="AK121" s="65">
        <f t="shared" si="417"/>
        <v>3.8852517623928753</v>
      </c>
      <c r="AL121" s="65">
        <f t="shared" si="418"/>
        <v>8.906339954741469</v>
      </c>
      <c r="AM121" s="65">
        <f t="shared" si="419"/>
        <v>5.9528459850680111</v>
      </c>
      <c r="AN121" s="65">
        <f t="shared" si="420"/>
        <v>13.456028599264203</v>
      </c>
      <c r="AO121" s="65">
        <f t="shared" si="421"/>
        <v>11.181066508027616</v>
      </c>
      <c r="AP121" s="65">
        <f t="shared" si="422"/>
        <v>10.756147514462667</v>
      </c>
      <c r="AQ121" s="65">
        <f t="shared" si="423"/>
        <v>8.6658522841326349</v>
      </c>
      <c r="AR121" s="65">
        <f t="shared" si="424"/>
        <v>8.5270749458602815</v>
      </c>
      <c r="AS121" s="65">
        <f t="shared" si="425"/>
        <v>10.731206127320794</v>
      </c>
      <c r="AT121" s="65">
        <f t="shared" si="426"/>
        <v>8.4563365761398117</v>
      </c>
      <c r="AU121" s="65">
        <f t="shared" si="427"/>
        <v>9.4466569738983814</v>
      </c>
      <c r="AV121" s="65">
        <f t="shared" si="428"/>
        <v>14.462346942463894</v>
      </c>
      <c r="AW121" s="65">
        <f t="shared" si="429"/>
        <v>13.131943735766127</v>
      </c>
      <c r="AX121" s="65">
        <f t="shared" si="430"/>
        <v>18.079894731978158</v>
      </c>
      <c r="AY121" s="65">
        <f t="shared" si="431"/>
        <v>16.269323890326611</v>
      </c>
      <c r="AZ121" s="65">
        <f t="shared" si="432"/>
        <v>9.4273410223661376</v>
      </c>
      <c r="BA121" s="65">
        <f t="shared" si="433"/>
        <v>11.483875896427918</v>
      </c>
      <c r="BB121" s="65">
        <f t="shared" si="434"/>
        <v>10.883647894987972</v>
      </c>
      <c r="BC121" s="65">
        <f t="shared" si="435"/>
        <v>16.36722158324579</v>
      </c>
      <c r="BD121" s="65">
        <f t="shared" si="436"/>
        <v>13.920352786239064</v>
      </c>
      <c r="BE121" s="65">
        <f t="shared" si="437"/>
        <v>9.5904434261799736</v>
      </c>
      <c r="BF121" s="65">
        <f t="shared" si="438"/>
        <v>9.5593955064256679</v>
      </c>
      <c r="BG121" s="65">
        <f t="shared" si="439"/>
        <v>6.834827642265803</v>
      </c>
      <c r="BH121" s="65">
        <f t="shared" si="440"/>
        <v>2.1200269855502576</v>
      </c>
      <c r="BI121" s="65">
        <f t="shared" si="441"/>
        <v>4.5397376022007752</v>
      </c>
      <c r="BJ121" s="65">
        <f t="shared" si="442"/>
        <v>6.3210344381038714</v>
      </c>
      <c r="BK121" s="65">
        <f t="shared" si="443"/>
        <v>10.801183178220535</v>
      </c>
      <c r="BL121" s="65">
        <f t="shared" si="444"/>
        <v>7.8211231501822587</v>
      </c>
      <c r="BM121" s="65">
        <f t="shared" ref="BM121" si="459">(BM41-BI41)/BI41*100</f>
        <v>10.408830191396614</v>
      </c>
      <c r="BN121" s="65">
        <f t="shared" ref="BN121" si="460">(BN41-BJ41)/BJ41*100</f>
        <v>3.4899873918940041</v>
      </c>
      <c r="BO121" s="65">
        <f t="shared" ref="BO121" si="461">(BO41-BK41)/BK41*100</f>
        <v>2.1847661881043381</v>
      </c>
      <c r="BP121" s="65">
        <f t="shared" ref="BP121" si="462">(BP41-BL41)/BL41*100</f>
        <v>7.4618657333310301</v>
      </c>
      <c r="BQ121" s="65">
        <f t="shared" ref="BQ121" si="463">(BQ41-BM41)/BM41*100</f>
        <v>6.2637004624135724</v>
      </c>
      <c r="BR121" s="65">
        <f t="shared" ref="BR121" si="464">(BR41-BN41)/BN41*100</f>
        <v>7.305805652772988</v>
      </c>
      <c r="BS121" s="65">
        <f t="shared" ref="BS121" si="465">(BS41-BO41)/BO41*100</f>
        <v>7.7980280305946188</v>
      </c>
      <c r="BT121" s="65">
        <f t="shared" ref="BT121" si="466">(BT41-BP41)/BP41*100</f>
        <v>4.4931931293011029</v>
      </c>
      <c r="BU121" s="65">
        <f t="shared" ref="BU121" si="467">(BU41-BQ41)/BQ41*100</f>
        <v>4.3835183295924827</v>
      </c>
      <c r="BV121" s="65">
        <f t="shared" ref="BV121" si="468">(BV41-BR41)/BR41*100</f>
        <v>6.0937319089937532</v>
      </c>
      <c r="BW121" s="65">
        <f t="shared" ref="BW121" si="469">(BW41-BS41)/BS41*100</f>
        <v>6.6518555159876076</v>
      </c>
      <c r="BX121" s="65">
        <f t="shared" ref="BX121" si="470">(BX41-BT41)/BT41*100</f>
        <v>5.8732772945842369</v>
      </c>
      <c r="BY121" s="65">
        <f t="shared" ref="BY121" si="471">(BY41-BU41)/BU41*100</f>
        <v>5.1014564447048381</v>
      </c>
      <c r="BZ121" s="65">
        <f t="shared" ref="BZ121" si="472">(BZ41-BV41)/BV41*100</f>
        <v>7.9034466421890173</v>
      </c>
    </row>
  </sheetData>
  <mergeCells count="7">
    <mergeCell ref="A103:BH103"/>
    <mergeCell ref="A3:BH3"/>
    <mergeCell ref="A23:BH23"/>
    <mergeCell ref="A43:BH43"/>
    <mergeCell ref="A63:BH63"/>
    <mergeCell ref="A83:BH83"/>
    <mergeCell ref="A1:BZ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Q21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0.5" customWidth="1"/>
  </cols>
  <sheetData>
    <row r="1" spans="1:17" ht="55.5" customHeight="1" thickBot="1">
      <c r="A1" s="210" t="s">
        <v>20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2"/>
      <c r="O1" s="212"/>
      <c r="P1" s="212"/>
      <c r="Q1" s="213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179</v>
      </c>
    </row>
    <row r="3" spans="1:17">
      <c r="A3" s="76">
        <v>1996</v>
      </c>
      <c r="B3" s="73">
        <v>28.051336767425063</v>
      </c>
      <c r="C3" s="87">
        <v>22.172749589969229</v>
      </c>
      <c r="D3" s="87">
        <v>61.167088100358256</v>
      </c>
      <c r="E3" s="74">
        <v>8.8346590639372771</v>
      </c>
      <c r="F3" s="87">
        <v>9.358310133334955</v>
      </c>
      <c r="G3" s="87">
        <v>0.55825804829353254</v>
      </c>
      <c r="H3" s="87">
        <v>23.092222867586678</v>
      </c>
      <c r="I3" s="74">
        <v>14.607259630908336</v>
      </c>
      <c r="J3" s="87">
        <v>11.107614385478147</v>
      </c>
      <c r="K3" s="87">
        <v>17.168155922803489</v>
      </c>
      <c r="L3" s="87">
        <v>15.651950468813894</v>
      </c>
      <c r="M3" s="87">
        <v>14.169276396231718</v>
      </c>
      <c r="N3" s="87">
        <v>14.671301022840932</v>
      </c>
      <c r="O3" s="74">
        <v>14.256427660440457</v>
      </c>
      <c r="P3" s="87" t="e">
        <v>#DIV/0!</v>
      </c>
      <c r="Q3" s="75">
        <v>14.256427660440457</v>
      </c>
    </row>
    <row r="4" spans="1:17">
      <c r="A4" s="76">
        <f>A3+1</f>
        <v>1997</v>
      </c>
      <c r="B4" s="73">
        <v>2.9323601522555487</v>
      </c>
      <c r="C4" s="87">
        <v>4.1708134609119618</v>
      </c>
      <c r="D4" s="87">
        <v>-2.3562222592219433</v>
      </c>
      <c r="E4" s="74">
        <v>12.486778879731101</v>
      </c>
      <c r="F4" s="87">
        <v>12.706564979483714</v>
      </c>
      <c r="G4" s="87">
        <v>5.6294037988616132</v>
      </c>
      <c r="H4" s="87">
        <v>24.025137789677302</v>
      </c>
      <c r="I4" s="74">
        <v>12.454363372810864</v>
      </c>
      <c r="J4" s="87">
        <v>6.6925814766514407</v>
      </c>
      <c r="K4" s="87">
        <v>12.346919602347723</v>
      </c>
      <c r="L4" s="87">
        <v>17.653328691264392</v>
      </c>
      <c r="M4" s="87">
        <v>9.5715739072513593</v>
      </c>
      <c r="N4" s="87">
        <v>10.533118950296592</v>
      </c>
      <c r="O4" s="74">
        <v>11.176681584197958</v>
      </c>
      <c r="P4" s="87" t="e">
        <v>#DIV/0!</v>
      </c>
      <c r="Q4" s="75">
        <v>11.176681584197958</v>
      </c>
    </row>
    <row r="5" spans="1:17">
      <c r="A5" s="76">
        <f t="shared" ref="A5:A16" si="0">A4+1</f>
        <v>1998</v>
      </c>
      <c r="B5" s="73">
        <v>5.8897128239005587</v>
      </c>
      <c r="C5" s="87">
        <v>2.8562640821494125</v>
      </c>
      <c r="D5" s="87">
        <v>19.709386284282051</v>
      </c>
      <c r="E5" s="74">
        <v>-3.0876760971714332</v>
      </c>
      <c r="F5" s="87">
        <v>-4.0466485358351445</v>
      </c>
      <c r="G5" s="87">
        <v>3.7576911233651185</v>
      </c>
      <c r="H5" s="87">
        <v>-5.6839252760891847</v>
      </c>
      <c r="I5" s="74">
        <v>8.2088160984380316</v>
      </c>
      <c r="J5" s="87">
        <v>2.2134479558231566</v>
      </c>
      <c r="K5" s="87">
        <v>10.657792079784597</v>
      </c>
      <c r="L5" s="87">
        <v>8.3200674103683312</v>
      </c>
      <c r="M5" s="87">
        <v>14.358239233650135</v>
      </c>
      <c r="N5" s="87">
        <v>17.550240495406641</v>
      </c>
      <c r="O5" s="74">
        <v>4.1958019717519566</v>
      </c>
      <c r="P5" s="87" t="e">
        <v>#DIV/0!</v>
      </c>
      <c r="Q5" s="75">
        <v>4.1958019717519566</v>
      </c>
    </row>
    <row r="6" spans="1:17">
      <c r="A6" s="76">
        <f t="shared" si="0"/>
        <v>1999</v>
      </c>
      <c r="B6" s="73">
        <v>-8.4427379522553014</v>
      </c>
      <c r="C6" s="87">
        <v>-6.9877558744423096</v>
      </c>
      <c r="D6" s="87">
        <v>-14.138099595407667</v>
      </c>
      <c r="E6" s="74">
        <v>3.8156012630169904</v>
      </c>
      <c r="F6" s="87">
        <v>5.4774481464892553</v>
      </c>
      <c r="G6" s="87">
        <v>-1.6119228389543783</v>
      </c>
      <c r="H6" s="87">
        <v>-2.0993450939470177</v>
      </c>
      <c r="I6" s="74">
        <v>13.59110856251012</v>
      </c>
      <c r="J6" s="87">
        <v>8.1349283779448811</v>
      </c>
      <c r="K6" s="87">
        <v>13.234516763608728</v>
      </c>
      <c r="L6" s="87">
        <v>17.700984973108454</v>
      </c>
      <c r="M6" s="87">
        <v>14.542183969569278</v>
      </c>
      <c r="N6" s="87">
        <v>10.418513271338199</v>
      </c>
      <c r="O6" s="74">
        <v>7.7901770836186381</v>
      </c>
      <c r="P6" s="87" t="e">
        <v>#DIV/0!</v>
      </c>
      <c r="Q6" s="75">
        <v>7.7901770836186381</v>
      </c>
    </row>
    <row r="7" spans="1:17">
      <c r="A7" s="76">
        <f t="shared" si="0"/>
        <v>2000</v>
      </c>
      <c r="B7" s="73">
        <v>8.5521140099705804</v>
      </c>
      <c r="C7" s="87">
        <v>2.9457801287358349</v>
      </c>
      <c r="D7" s="87">
        <v>32.32501856609592</v>
      </c>
      <c r="E7" s="74">
        <v>21.390803870671274</v>
      </c>
      <c r="F7" s="87">
        <v>24.620858507845345</v>
      </c>
      <c r="G7" s="87">
        <v>11.715137242605884</v>
      </c>
      <c r="H7" s="87">
        <v>5.8965999127682771</v>
      </c>
      <c r="I7" s="74">
        <v>16.305450568621485</v>
      </c>
      <c r="J7" s="87">
        <v>25.7235744109169</v>
      </c>
      <c r="K7" s="87">
        <v>19.1416534559459</v>
      </c>
      <c r="L7" s="87">
        <v>8.4500521758945428</v>
      </c>
      <c r="M7" s="87">
        <v>20.825655188947973</v>
      </c>
      <c r="N7" s="87">
        <v>14.339437930293212</v>
      </c>
      <c r="O7" s="74">
        <v>16.96828819447682</v>
      </c>
      <c r="P7" s="87" t="e">
        <v>#DIV/0!</v>
      </c>
      <c r="Q7" s="75">
        <v>16.96828819447682</v>
      </c>
    </row>
    <row r="8" spans="1:17">
      <c r="A8" s="76">
        <f t="shared" si="0"/>
        <v>2001</v>
      </c>
      <c r="B8" s="73">
        <v>27.983286127830993</v>
      </c>
      <c r="C8" s="87">
        <v>29.13631688044898</v>
      </c>
      <c r="D8" s="87">
        <v>24.179546645595934</v>
      </c>
      <c r="E8" s="74">
        <v>16.06085180587872</v>
      </c>
      <c r="F8" s="87">
        <v>15.600945015126092</v>
      </c>
      <c r="G8" s="87">
        <v>5.0485280925077234</v>
      </c>
      <c r="H8" s="87">
        <v>43.841601471233083</v>
      </c>
      <c r="I8" s="74">
        <v>12.19783784659387</v>
      </c>
      <c r="J8" s="87">
        <v>18.228462541692348</v>
      </c>
      <c r="K8" s="87">
        <v>11.076569486079018</v>
      </c>
      <c r="L8" s="87">
        <v>9.1789366115243034</v>
      </c>
      <c r="M8" s="87">
        <v>9.2755856088030573</v>
      </c>
      <c r="N8" s="87">
        <v>13.528369967716793</v>
      </c>
      <c r="O8" s="74">
        <v>14.965272777414981</v>
      </c>
      <c r="P8" s="87" t="e">
        <v>#DIV/0!</v>
      </c>
      <c r="Q8" s="75">
        <v>14.965272777414981</v>
      </c>
    </row>
    <row r="9" spans="1:17">
      <c r="A9" s="76">
        <f t="shared" si="0"/>
        <v>2002</v>
      </c>
      <c r="B9" s="73">
        <v>25.038582717566026</v>
      </c>
      <c r="C9" s="87">
        <v>28.775509195170134</v>
      </c>
      <c r="D9" s="87">
        <v>12.218738347745985</v>
      </c>
      <c r="E9" s="74">
        <v>15.774717098359231</v>
      </c>
      <c r="F9" s="87">
        <v>18.631952643586203</v>
      </c>
      <c r="G9" s="87">
        <v>18.923703304894271</v>
      </c>
      <c r="H9" s="87">
        <v>-17.202141121231271</v>
      </c>
      <c r="I9" s="74">
        <v>16.160817775819183</v>
      </c>
      <c r="J9" s="87">
        <v>11.659196888940407</v>
      </c>
      <c r="K9" s="87">
        <v>19.261723380585014</v>
      </c>
      <c r="L9" s="87">
        <v>15.843317567000559</v>
      </c>
      <c r="M9" s="87">
        <v>24.68941753000502</v>
      </c>
      <c r="N9" s="87">
        <v>15.345934556992436</v>
      </c>
      <c r="O9" s="74">
        <v>17.033115255172511</v>
      </c>
      <c r="P9" s="87" t="e">
        <v>#DIV/0!</v>
      </c>
      <c r="Q9" s="75">
        <v>17.033115255172511</v>
      </c>
    </row>
    <row r="10" spans="1:17">
      <c r="A10" s="76">
        <f t="shared" si="0"/>
        <v>2003</v>
      </c>
      <c r="B10" s="73">
        <v>-8.3645711509631333</v>
      </c>
      <c r="C10" s="87">
        <v>-7.6616576460648487</v>
      </c>
      <c r="D10" s="87">
        <v>-11.131754788926562</v>
      </c>
      <c r="E10" s="74">
        <v>11.522265021598905</v>
      </c>
      <c r="F10" s="87">
        <v>13.974980326466</v>
      </c>
      <c r="G10" s="87">
        <v>-2.6324821208354074</v>
      </c>
      <c r="H10" s="87">
        <v>6.4365649182597267</v>
      </c>
      <c r="I10" s="74">
        <v>11.386552039280764</v>
      </c>
      <c r="J10" s="87">
        <v>11.916330444355157</v>
      </c>
      <c r="K10" s="87">
        <v>12.558864859466675</v>
      </c>
      <c r="L10" s="87">
        <v>10.274543165520955</v>
      </c>
      <c r="M10" s="87">
        <v>14.807431791386922</v>
      </c>
      <c r="N10" s="87">
        <v>6.4834020067690927</v>
      </c>
      <c r="O10" s="74">
        <v>9.0708137092987187</v>
      </c>
      <c r="P10" s="87" t="e">
        <v>#DIV/0!</v>
      </c>
      <c r="Q10" s="75">
        <v>9.0708137092987187</v>
      </c>
    </row>
    <row r="11" spans="1:17">
      <c r="A11" s="76">
        <f t="shared" si="0"/>
        <v>2004</v>
      </c>
      <c r="B11" s="73">
        <v>1.8956220582433208</v>
      </c>
      <c r="C11" s="87">
        <v>0.92048150298010867</v>
      </c>
      <c r="D11" s="87">
        <v>5.8843901005505144</v>
      </c>
      <c r="E11" s="74">
        <v>10.72418337895534</v>
      </c>
      <c r="F11" s="87">
        <v>10.496892975874259</v>
      </c>
      <c r="G11" s="87">
        <v>1.2771655027361419</v>
      </c>
      <c r="H11" s="87">
        <v>32.378242478444157</v>
      </c>
      <c r="I11" s="74">
        <v>10.771435850920932</v>
      </c>
      <c r="J11" s="87">
        <v>10.66920507755129</v>
      </c>
      <c r="K11" s="87">
        <v>10.698465045799113</v>
      </c>
      <c r="L11" s="87">
        <v>11.552237692617588</v>
      </c>
      <c r="M11" s="87">
        <v>12.384011608455712</v>
      </c>
      <c r="N11" s="87">
        <v>4.6583530618335356</v>
      </c>
      <c r="O11" s="74">
        <v>9.8667053013570705</v>
      </c>
      <c r="P11" s="87" t="e">
        <v>#DIV/0!</v>
      </c>
      <c r="Q11" s="75">
        <v>9.8666773910224741</v>
      </c>
    </row>
    <row r="12" spans="1:17">
      <c r="A12" s="76">
        <f t="shared" si="0"/>
        <v>2005</v>
      </c>
      <c r="B12" s="73">
        <v>-7.5798650727439618</v>
      </c>
      <c r="C12" s="87">
        <v>-12.95383745363781</v>
      </c>
      <c r="D12" s="87">
        <v>13.371598563425808</v>
      </c>
      <c r="E12" s="74">
        <v>7.3274723647715989</v>
      </c>
      <c r="F12" s="87">
        <v>5.2488171520012914</v>
      </c>
      <c r="G12" s="87">
        <v>10.398433326605904</v>
      </c>
      <c r="H12" s="87">
        <v>29.227193989487652</v>
      </c>
      <c r="I12" s="74">
        <v>13.557382145208521</v>
      </c>
      <c r="J12" s="87">
        <v>10.618955926359916</v>
      </c>
      <c r="K12" s="87">
        <v>13.634694646831655</v>
      </c>
      <c r="L12" s="87">
        <v>16.206933666829666</v>
      </c>
      <c r="M12" s="87">
        <v>12.835138257282749</v>
      </c>
      <c r="N12" s="87">
        <v>10.586547067669327</v>
      </c>
      <c r="O12" s="74">
        <v>9.6277191035115752</v>
      </c>
      <c r="P12" s="87" t="e">
        <v>#DIV/0!</v>
      </c>
      <c r="Q12" s="75">
        <v>9.627640659657219</v>
      </c>
    </row>
    <row r="13" spans="1:17">
      <c r="A13" s="76">
        <f t="shared" si="0"/>
        <v>2006</v>
      </c>
      <c r="B13" s="73">
        <v>33.994436706849953</v>
      </c>
      <c r="C13" s="87">
        <v>36.868945484162033</v>
      </c>
      <c r="D13" s="87">
        <v>25.389891194238473</v>
      </c>
      <c r="E13" s="74">
        <v>4.28875555291296</v>
      </c>
      <c r="F13" s="87">
        <v>1.4338265249190814</v>
      </c>
      <c r="G13" s="87">
        <v>12.266480676969424</v>
      </c>
      <c r="H13" s="87">
        <v>23.805843055115059</v>
      </c>
      <c r="I13" s="74">
        <v>12.187282540388502</v>
      </c>
      <c r="J13" s="87">
        <v>10.889646632806789</v>
      </c>
      <c r="K13" s="87">
        <v>12.183435247831882</v>
      </c>
      <c r="L13" s="87">
        <v>13.325323200996861</v>
      </c>
      <c r="M13" s="87">
        <v>10.832904684316272</v>
      </c>
      <c r="N13" s="87">
        <v>12.337800175677641</v>
      </c>
      <c r="O13" s="74">
        <v>11.458900877329027</v>
      </c>
      <c r="P13" s="87" t="e">
        <v>#DIV/0!</v>
      </c>
      <c r="Q13" s="75">
        <v>11.459032755104733</v>
      </c>
    </row>
    <row r="14" spans="1:17">
      <c r="A14" s="76">
        <f t="shared" si="0"/>
        <v>2007</v>
      </c>
      <c r="B14" s="73">
        <v>22.151441510675792</v>
      </c>
      <c r="C14" s="87">
        <v>22.186926558597179</v>
      </c>
      <c r="D14" s="87">
        <v>22.035496493637538</v>
      </c>
      <c r="E14" s="74">
        <v>8.809183925346046</v>
      </c>
      <c r="F14" s="87">
        <v>7.8327943055137492</v>
      </c>
      <c r="G14" s="87">
        <v>14.158874960345283</v>
      </c>
      <c r="H14" s="87">
        <v>10.985649962084079</v>
      </c>
      <c r="I14" s="74">
        <v>14.560691086943542</v>
      </c>
      <c r="J14" s="87">
        <v>13.517703850956284</v>
      </c>
      <c r="K14" s="87">
        <v>7.3216215892796139</v>
      </c>
      <c r="L14" s="87">
        <v>21.280438223832942</v>
      </c>
      <c r="M14" s="87">
        <v>10.699615873679708</v>
      </c>
      <c r="N14" s="87">
        <v>15.001765822833596</v>
      </c>
      <c r="O14" s="74">
        <v>13.61506580879383</v>
      </c>
      <c r="P14" s="87" t="e">
        <v>#DIV/0!</v>
      </c>
      <c r="Q14" s="75">
        <v>13.61510309321012</v>
      </c>
    </row>
    <row r="15" spans="1:17">
      <c r="A15" s="76">
        <f t="shared" si="0"/>
        <v>2008</v>
      </c>
      <c r="B15" s="73">
        <v>14.587357442734913</v>
      </c>
      <c r="C15" s="87">
        <v>10.815218649382665</v>
      </c>
      <c r="D15" s="87">
        <v>26.927862236982314</v>
      </c>
      <c r="E15" s="74">
        <v>11.942502865862906</v>
      </c>
      <c r="F15" s="87">
        <v>9.7747744037328061</v>
      </c>
      <c r="G15" s="87">
        <v>4.8875360855555074</v>
      </c>
      <c r="H15" s="87">
        <v>38.090187637952667</v>
      </c>
      <c r="I15" s="74">
        <v>12.783086489107893</v>
      </c>
      <c r="J15" s="87">
        <v>15.818473688394349</v>
      </c>
      <c r="K15" s="87">
        <v>20.80584168785234</v>
      </c>
      <c r="L15" s="87">
        <v>5.9748132447011466</v>
      </c>
      <c r="M15" s="87">
        <v>6.7650254187489063</v>
      </c>
      <c r="N15" s="87">
        <v>18.173406335443438</v>
      </c>
      <c r="O15" s="74">
        <v>12.73310390588647</v>
      </c>
      <c r="P15" s="87" t="e">
        <v>#DIV/0!</v>
      </c>
      <c r="Q15" s="75">
        <v>12.733425978133484</v>
      </c>
    </row>
    <row r="16" spans="1:17">
      <c r="A16" s="76">
        <f t="shared" si="0"/>
        <v>2009</v>
      </c>
      <c r="B16" s="73">
        <v>0.49850111569774502</v>
      </c>
      <c r="C16" s="167">
        <v>2.3859306415134935</v>
      </c>
      <c r="D16" s="167">
        <v>-4.8923637809596885</v>
      </c>
      <c r="E16" s="74">
        <v>-1.0611271800539015</v>
      </c>
      <c r="F16" s="167">
        <v>-11.265101092690008</v>
      </c>
      <c r="G16" s="167">
        <v>43.091549026672375</v>
      </c>
      <c r="H16" s="167">
        <v>26.420691723674715</v>
      </c>
      <c r="I16" s="74">
        <v>9.5021645411036708</v>
      </c>
      <c r="J16" s="167">
        <v>12.774600256164842</v>
      </c>
      <c r="K16" s="167">
        <v>5.2664523117085453</v>
      </c>
      <c r="L16" s="167">
        <v>8.3406217531644096</v>
      </c>
      <c r="M16" s="167">
        <v>21.906164556938869</v>
      </c>
      <c r="N16" s="167">
        <v>8.6441520940530143</v>
      </c>
      <c r="O16" s="74">
        <v>6.1734765582375317</v>
      </c>
      <c r="P16" s="167" t="e">
        <v>#DIV/0!</v>
      </c>
      <c r="Q16" s="75">
        <v>5.6743240325824171</v>
      </c>
    </row>
    <row r="17" spans="1:17">
      <c r="A17" s="76">
        <v>2010</v>
      </c>
      <c r="B17" s="73">
        <v>0.54346682229495535</v>
      </c>
      <c r="C17" s="167">
        <v>-4.8866017850473114</v>
      </c>
      <c r="D17" s="167">
        <v>17.239677428830351</v>
      </c>
      <c r="E17" s="74">
        <v>-1.192188506534293</v>
      </c>
      <c r="F17" s="167">
        <v>-3.3700882392665008</v>
      </c>
      <c r="G17" s="167">
        <v>0.8709615870743701</v>
      </c>
      <c r="H17" s="167">
        <v>6.740776587671947</v>
      </c>
      <c r="I17" s="74">
        <v>14.123621197832776</v>
      </c>
      <c r="J17" s="167">
        <v>28.059686122557419</v>
      </c>
      <c r="K17" s="167">
        <v>11.261089754571495</v>
      </c>
      <c r="L17" s="167">
        <v>7.0701644079042572</v>
      </c>
      <c r="M17" s="167">
        <v>15.54719403254134</v>
      </c>
      <c r="N17" s="167">
        <v>6.6232161822930182</v>
      </c>
      <c r="O17" s="74">
        <v>8.5898085838737117</v>
      </c>
      <c r="P17" s="167" t="e">
        <v>#DIV/0!</v>
      </c>
      <c r="Q17" s="75">
        <v>8.8556843344413174</v>
      </c>
    </row>
    <row r="18" spans="1:17">
      <c r="A18" s="76">
        <v>2011</v>
      </c>
      <c r="B18" s="73">
        <v>7.6291127538856172</v>
      </c>
      <c r="C18" s="167">
        <v>1.2670413416074884</v>
      </c>
      <c r="D18" s="167">
        <v>23.499160036986098</v>
      </c>
      <c r="E18" s="74">
        <v>-7.1791077691152614</v>
      </c>
      <c r="F18" s="167">
        <v>-16.18203751618362</v>
      </c>
      <c r="G18" s="167">
        <v>17.47361537541855</v>
      </c>
      <c r="H18" s="167">
        <v>6.7868038459021189</v>
      </c>
      <c r="I18" s="74">
        <v>8.6393432313169267</v>
      </c>
      <c r="J18" s="167">
        <v>12.458341545130805</v>
      </c>
      <c r="K18" s="167">
        <v>9.9223700003070849</v>
      </c>
      <c r="L18" s="167">
        <v>5.9344813006412798</v>
      </c>
      <c r="M18" s="167">
        <v>1.5287830446786088</v>
      </c>
      <c r="N18" s="167">
        <v>8.6599435270679219</v>
      </c>
      <c r="O18" s="74">
        <v>6.2310132534827103</v>
      </c>
      <c r="P18" s="167">
        <v>50</v>
      </c>
      <c r="Q18" s="75">
        <v>4.8563583061203488</v>
      </c>
    </row>
    <row r="19" spans="1:17">
      <c r="A19" s="76">
        <v>2012</v>
      </c>
      <c r="B19" s="73">
        <v>2.4859469435833419</v>
      </c>
      <c r="C19" s="167">
        <v>7.9361588106379219</v>
      </c>
      <c r="D19" s="167">
        <v>-8.6620588031037453</v>
      </c>
      <c r="E19" s="74">
        <v>-3.8378037263799616</v>
      </c>
      <c r="F19" s="167">
        <v>-13.222179343330337</v>
      </c>
      <c r="G19" s="167">
        <v>16.708597284952113</v>
      </c>
      <c r="H19" s="167">
        <v>5.2684572894242843</v>
      </c>
      <c r="I19" s="74">
        <v>9.4576630446155114</v>
      </c>
      <c r="J19" s="167">
        <v>15.032255452311711</v>
      </c>
      <c r="K19" s="167">
        <v>3.5383844372317332</v>
      </c>
      <c r="L19" s="167">
        <v>9.2857866332686534</v>
      </c>
      <c r="M19" s="167">
        <v>8.6693718117131819</v>
      </c>
      <c r="N19" s="167">
        <v>8.7283578370250385</v>
      </c>
      <c r="O19" s="74"/>
      <c r="P19" s="167"/>
      <c r="Q19" s="75">
        <v>6.0636174234409328</v>
      </c>
    </row>
    <row r="20" spans="1:17">
      <c r="A20" s="76">
        <v>2013</v>
      </c>
      <c r="B20" s="73">
        <v>-1.8343279051253689</v>
      </c>
      <c r="C20" s="167">
        <v>-2.2595778733515561</v>
      </c>
      <c r="D20" s="167">
        <v>-0.80644456030976897</v>
      </c>
      <c r="E20" s="74">
        <v>-2.6383674442654175</v>
      </c>
      <c r="F20" s="167">
        <v>-11.317132190873258</v>
      </c>
      <c r="G20" s="167">
        <v>7.9880252760988286</v>
      </c>
      <c r="H20" s="167">
        <v>8.3776956582814712</v>
      </c>
      <c r="I20" s="74">
        <v>8.9764434931087216</v>
      </c>
      <c r="J20" s="167">
        <v>12.571495446449823</v>
      </c>
      <c r="K20" s="167">
        <v>3.2707418606697209</v>
      </c>
      <c r="L20" s="167">
        <v>10.719876874717309</v>
      </c>
      <c r="M20" s="167">
        <v>4.6808921023038872</v>
      </c>
      <c r="N20" s="167">
        <v>8.4162283331883092</v>
      </c>
      <c r="O20" s="74">
        <v>8.6031317424860827</v>
      </c>
      <c r="P20" s="167">
        <v>33.333333333333329</v>
      </c>
      <c r="Q20" s="75">
        <v>5.8304840064143511</v>
      </c>
    </row>
    <row r="21" spans="1:17" ht="39" thickBot="1">
      <c r="A21" s="88" t="s">
        <v>18</v>
      </c>
      <c r="B21" s="89">
        <f>AVERAGE(B3:B20)</f>
        <v>8.6673208817681466</v>
      </c>
      <c r="C21" s="141">
        <f t="shared" ref="C21:Q21" si="1">AVERAGE(C3:C20)</f>
        <v>7.6493725385401445</v>
      </c>
      <c r="D21" s="141">
        <f t="shared" si="1"/>
        <v>13.442272789488886</v>
      </c>
      <c r="E21" s="90">
        <f t="shared" si="1"/>
        <v>6.3323057981956721</v>
      </c>
      <c r="F21" s="141">
        <f t="shared" si="1"/>
        <v>4.2086098997885495</v>
      </c>
      <c r="G21" s="141">
        <f t="shared" si="1"/>
        <v>9.472753097398158</v>
      </c>
      <c r="H21" s="141">
        <f t="shared" si="1"/>
        <v>14.799347649794207</v>
      </c>
      <c r="I21" s="90">
        <f t="shared" si="1"/>
        <v>12.192851084196091</v>
      </c>
      <c r="J21" s="141">
        <f t="shared" si="1"/>
        <v>13.227027804471426</v>
      </c>
      <c r="K21" s="141">
        <f t="shared" si="1"/>
        <v>11.852738451816908</v>
      </c>
      <c r="L21" s="141">
        <f t="shared" si="1"/>
        <v>11.820214336787195</v>
      </c>
      <c r="M21" s="141">
        <f t="shared" si="1"/>
        <v>12.671581389805816</v>
      </c>
      <c r="N21" s="141">
        <f t="shared" si="1"/>
        <v>11.372227146596599</v>
      </c>
      <c r="O21" s="90">
        <f t="shared" si="1"/>
        <v>10.726794315960591</v>
      </c>
      <c r="P21" s="141" t="e">
        <f t="shared" si="1"/>
        <v>#DIV/0!</v>
      </c>
      <c r="Q21" s="91">
        <f t="shared" si="1"/>
        <v>10.224384789805523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Q76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0.5" customWidth="1"/>
  </cols>
  <sheetData>
    <row r="1" spans="1:17" ht="56.25" customHeight="1" thickBot="1">
      <c r="A1" s="210" t="s">
        <v>186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2"/>
      <c r="O1" s="212"/>
      <c r="P1" s="212"/>
      <c r="Q1" s="213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179</v>
      </c>
    </row>
    <row r="3" spans="1:17" hidden="1">
      <c r="A3" s="76" t="s">
        <v>108</v>
      </c>
      <c r="B3" s="73">
        <v>8.4372203385387454</v>
      </c>
      <c r="C3" s="87">
        <v>-1.8182527983344701</v>
      </c>
      <c r="D3" s="87">
        <v>54.895462584795332</v>
      </c>
      <c r="E3" s="74">
        <v>11.633858922925208</v>
      </c>
      <c r="F3" s="87">
        <v>12.602969243938917</v>
      </c>
      <c r="G3" s="87">
        <v>-2.2496828383517898E-2</v>
      </c>
      <c r="H3" s="87">
        <v>28.32789693614675</v>
      </c>
      <c r="I3" s="74">
        <v>16.57960593849257</v>
      </c>
      <c r="J3" s="87">
        <v>10.080925405755066</v>
      </c>
      <c r="K3" s="87">
        <v>26.349672365115808</v>
      </c>
      <c r="L3" s="87">
        <v>16.281360238247569</v>
      </c>
      <c r="M3" s="87">
        <v>14.01239699815633</v>
      </c>
      <c r="N3" s="87">
        <v>13.300828586152319</v>
      </c>
      <c r="O3" s="74">
        <v>14.062820122262535</v>
      </c>
      <c r="P3" s="87"/>
      <c r="Q3" s="75">
        <v>14.062820122262535</v>
      </c>
    </row>
    <row r="4" spans="1:17" hidden="1">
      <c r="A4" s="76" t="s">
        <v>113</v>
      </c>
      <c r="B4" s="73">
        <v>67.425964897334751</v>
      </c>
      <c r="C4" s="87">
        <v>67.832277082462596</v>
      </c>
      <c r="D4" s="87">
        <v>64.933776125658227</v>
      </c>
      <c r="E4" s="74">
        <v>9.2750730822474381</v>
      </c>
      <c r="F4" s="87">
        <v>9.5156708288122136</v>
      </c>
      <c r="G4" s="87">
        <v>1.0515852201453022</v>
      </c>
      <c r="H4" s="87">
        <v>24.834363229303047</v>
      </c>
      <c r="I4" s="74">
        <v>15.031899203492531</v>
      </c>
      <c r="J4" s="87">
        <v>11.611342121974101</v>
      </c>
      <c r="K4" s="87">
        <v>17.237279493176334</v>
      </c>
      <c r="L4" s="87">
        <v>16.196052865971367</v>
      </c>
      <c r="M4" s="87">
        <v>14.639548558295376</v>
      </c>
      <c r="N4" s="87">
        <v>14.709786437494579</v>
      </c>
      <c r="O4" s="74">
        <v>20.542689204720791</v>
      </c>
      <c r="P4" s="87"/>
      <c r="Q4" s="75">
        <v>20.542689204720791</v>
      </c>
    </row>
    <row r="5" spans="1:17" hidden="1">
      <c r="A5" s="76" t="s">
        <v>114</v>
      </c>
      <c r="B5" s="73">
        <v>14.830667975392442</v>
      </c>
      <c r="C5" s="87">
        <v>7.2128896287778117</v>
      </c>
      <c r="D5" s="87">
        <v>60.357069950720067</v>
      </c>
      <c r="E5" s="74">
        <v>5.1502939986333836</v>
      </c>
      <c r="F5" s="87">
        <v>4.9851956959823536</v>
      </c>
      <c r="G5" s="87">
        <v>2.136417304403941</v>
      </c>
      <c r="H5" s="87">
        <v>15.557259279185823</v>
      </c>
      <c r="I5" s="74">
        <v>13.883896602247523</v>
      </c>
      <c r="J5" s="87">
        <v>10.059943731997718</v>
      </c>
      <c r="K5" s="87">
        <v>14.533715297075991</v>
      </c>
      <c r="L5" s="87">
        <v>16.010719231565513</v>
      </c>
      <c r="M5" s="87">
        <v>13.959993111528604</v>
      </c>
      <c r="N5" s="87">
        <v>15.816203027105344</v>
      </c>
      <c r="O5" s="74">
        <v>10.947332203077632</v>
      </c>
      <c r="P5" s="87"/>
      <c r="Q5" s="75">
        <v>10.947332203077632</v>
      </c>
    </row>
    <row r="6" spans="1:17" hidden="1">
      <c r="A6" s="76" t="s">
        <v>115</v>
      </c>
      <c r="B6" s="73">
        <v>9.7127742905999472</v>
      </c>
      <c r="C6" s="87">
        <v>0.17214915900948599</v>
      </c>
      <c r="D6" s="87">
        <v>63.816852387267552</v>
      </c>
      <c r="E6" s="74">
        <v>9.8847599360840146</v>
      </c>
      <c r="F6" s="87">
        <v>11.189767051206541</v>
      </c>
      <c r="G6" s="87">
        <v>-1.1579582840175067</v>
      </c>
      <c r="H6" s="87">
        <v>22.686021738759436</v>
      </c>
      <c r="I6" s="74">
        <v>13.211276289132559</v>
      </c>
      <c r="J6" s="87">
        <v>12.434799379961287</v>
      </c>
      <c r="K6" s="87">
        <v>12.343924173987276</v>
      </c>
      <c r="L6" s="87">
        <v>14.158337754448652</v>
      </c>
      <c r="M6" s="87">
        <v>14.074745776901187</v>
      </c>
      <c r="N6" s="87">
        <v>14.784694702207043</v>
      </c>
      <c r="O6" s="74">
        <v>11.76745587044446</v>
      </c>
      <c r="P6" s="87"/>
      <c r="Q6" s="75">
        <v>11.76745587044446</v>
      </c>
    </row>
    <row r="7" spans="1:17" hidden="1">
      <c r="A7" s="76" t="s">
        <v>116</v>
      </c>
      <c r="B7" s="73">
        <v>21.769240649428482</v>
      </c>
      <c r="C7" s="87">
        <v>28.119464078612271</v>
      </c>
      <c r="D7" s="87">
        <v>3.5349808126674209</v>
      </c>
      <c r="E7" s="74">
        <v>12.347558564035591</v>
      </c>
      <c r="F7" s="87">
        <v>13.851335069541273</v>
      </c>
      <c r="G7" s="87">
        <v>1.138048807816086</v>
      </c>
      <c r="H7" s="87">
        <v>19.053750386718953</v>
      </c>
      <c r="I7" s="74">
        <v>10.517496193216534</v>
      </c>
      <c r="J7" s="87">
        <v>7.9328053035709143</v>
      </c>
      <c r="K7" s="87">
        <v>7.2603012099458093</v>
      </c>
      <c r="L7" s="87">
        <v>14.889829464454479</v>
      </c>
      <c r="M7" s="87">
        <v>9.8766282595105306</v>
      </c>
      <c r="N7" s="87">
        <v>9.1145255731566266</v>
      </c>
      <c r="O7" s="74">
        <v>12.184746004423065</v>
      </c>
      <c r="P7" s="87"/>
      <c r="Q7" s="75">
        <v>12.184746004423065</v>
      </c>
    </row>
    <row r="8" spans="1:17" hidden="1">
      <c r="A8" s="76" t="s">
        <v>117</v>
      </c>
      <c r="B8" s="73">
        <v>4.4563928097817582</v>
      </c>
      <c r="C8" s="87">
        <v>5.7979499013491713</v>
      </c>
      <c r="D8" s="87">
        <v>-3.9168971803680455</v>
      </c>
      <c r="E8" s="74">
        <v>14.237116651831322</v>
      </c>
      <c r="F8" s="87">
        <v>15.059879038789262</v>
      </c>
      <c r="G8" s="87">
        <v>9.0086493280216722</v>
      </c>
      <c r="H8" s="87">
        <v>15.988248652245996</v>
      </c>
      <c r="I8" s="74">
        <v>14.673114543421018</v>
      </c>
      <c r="J8" s="87">
        <v>11.305964212127972</v>
      </c>
      <c r="K8" s="87">
        <v>16.4746642532367</v>
      </c>
      <c r="L8" s="87">
        <v>17.487071355018486</v>
      </c>
      <c r="M8" s="87">
        <v>9.6554001557849194</v>
      </c>
      <c r="N8" s="87">
        <v>9.519260910272795</v>
      </c>
      <c r="O8" s="74">
        <v>12.507061509407555</v>
      </c>
      <c r="P8" s="87"/>
      <c r="Q8" s="75">
        <v>12.507061509407555</v>
      </c>
    </row>
    <row r="9" spans="1:17" hidden="1">
      <c r="A9" s="76" t="s">
        <v>118</v>
      </c>
      <c r="B9" s="73">
        <v>-1.6747407353367236</v>
      </c>
      <c r="C9" s="87">
        <v>-1.1826382282444134</v>
      </c>
      <c r="D9" s="87">
        <v>-3.6410393061990933</v>
      </c>
      <c r="E9" s="74">
        <v>12.782485440412906</v>
      </c>
      <c r="F9" s="87">
        <v>12.767298561892225</v>
      </c>
      <c r="G9" s="87">
        <v>4.1607888831931241</v>
      </c>
      <c r="H9" s="87">
        <v>33.617494683498627</v>
      </c>
      <c r="I9" s="74">
        <v>14.139978709829858</v>
      </c>
      <c r="J9" s="87">
        <v>7.8658490662498703</v>
      </c>
      <c r="K9" s="87">
        <v>15.500557634798106</v>
      </c>
      <c r="L9" s="87">
        <v>18.697610485739943</v>
      </c>
      <c r="M9" s="87">
        <v>9.4862432005457222</v>
      </c>
      <c r="N9" s="87">
        <v>12.901608242751191</v>
      </c>
      <c r="O9" s="74">
        <v>11.477097325364435</v>
      </c>
      <c r="P9" s="87"/>
      <c r="Q9" s="75">
        <v>11.477097325364435</v>
      </c>
    </row>
    <row r="10" spans="1:17" hidden="1">
      <c r="A10" s="76" t="s">
        <v>119</v>
      </c>
      <c r="B10" s="73">
        <v>-9.1459939293087071</v>
      </c>
      <c r="C10" s="87">
        <v>-10.526656935621192</v>
      </c>
      <c r="D10" s="87">
        <v>-4.3582681019470026</v>
      </c>
      <c r="E10" s="74">
        <v>10.492805625714114</v>
      </c>
      <c r="F10" s="87">
        <v>9.2496030512024685</v>
      </c>
      <c r="G10" s="87">
        <v>8.4790977858046368</v>
      </c>
      <c r="H10" s="87">
        <v>31.588305828872372</v>
      </c>
      <c r="I10" s="74">
        <v>10.60309165599803</v>
      </c>
      <c r="J10" s="87">
        <v>1.153314912036824</v>
      </c>
      <c r="K10" s="87">
        <v>10.256949629409673</v>
      </c>
      <c r="L10" s="87">
        <v>19.451580111424185</v>
      </c>
      <c r="M10" s="87">
        <v>9.2996010837927372</v>
      </c>
      <c r="N10" s="87">
        <v>10.459358870306538</v>
      </c>
      <c r="O10" s="74">
        <v>8.5428216449080185</v>
      </c>
      <c r="P10" s="87"/>
      <c r="Q10" s="75">
        <v>8.5428216449080185</v>
      </c>
    </row>
    <row r="11" spans="1:17" hidden="1">
      <c r="A11" s="76" t="s">
        <v>120</v>
      </c>
      <c r="B11" s="73">
        <v>15.233178659590957</v>
      </c>
      <c r="C11" s="87">
        <v>20.341371142959769</v>
      </c>
      <c r="D11" s="87">
        <v>-2.9175637264517813</v>
      </c>
      <c r="E11" s="74">
        <v>2.1953545584641936</v>
      </c>
      <c r="F11" s="87">
        <v>2.3132329136243794</v>
      </c>
      <c r="G11" s="87">
        <v>5.0703251973536716</v>
      </c>
      <c r="H11" s="87">
        <v>-3.0431566269919785</v>
      </c>
      <c r="I11" s="74">
        <v>9.2964512764123697</v>
      </c>
      <c r="J11" s="87">
        <v>3.2042746659608352</v>
      </c>
      <c r="K11" s="87">
        <v>8.8656767237205614</v>
      </c>
      <c r="L11" s="87">
        <v>11.526723349513954</v>
      </c>
      <c r="M11" s="87">
        <v>17.31260598546347</v>
      </c>
      <c r="N11" s="87">
        <v>15.330763958281239</v>
      </c>
      <c r="O11" s="74">
        <v>7.4699997871063459</v>
      </c>
      <c r="P11" s="87"/>
      <c r="Q11" s="75">
        <v>7.4699997871063459</v>
      </c>
    </row>
    <row r="12" spans="1:17" hidden="1">
      <c r="A12" s="76" t="s">
        <v>121</v>
      </c>
      <c r="B12" s="73">
        <v>4.6940822916658638</v>
      </c>
      <c r="C12" s="87">
        <v>2.9856395161653007</v>
      </c>
      <c r="D12" s="87">
        <v>16.435421701963033</v>
      </c>
      <c r="E12" s="74">
        <v>-3.2697571884797441</v>
      </c>
      <c r="F12" s="87">
        <v>-4.7055356126767389</v>
      </c>
      <c r="G12" s="87">
        <v>5.2690275564049163</v>
      </c>
      <c r="H12" s="87">
        <v>-4.4753921733898547</v>
      </c>
      <c r="I12" s="74">
        <v>10.991225578648496</v>
      </c>
      <c r="J12" s="87">
        <v>8.9207067463747034</v>
      </c>
      <c r="K12" s="87">
        <v>11.537666892760159</v>
      </c>
      <c r="L12" s="87">
        <v>10.520980235616015</v>
      </c>
      <c r="M12" s="87">
        <v>14.014547426758803</v>
      </c>
      <c r="N12" s="87">
        <v>17.82716914269194</v>
      </c>
      <c r="O12" s="74">
        <v>5.306007380952555</v>
      </c>
      <c r="P12" s="87"/>
      <c r="Q12" s="75">
        <v>5.306007380952555</v>
      </c>
    </row>
    <row r="13" spans="1:17" hidden="1">
      <c r="A13" s="76" t="s">
        <v>122</v>
      </c>
      <c r="B13" s="73">
        <v>11.8810322335666</v>
      </c>
      <c r="C13" s="87">
        <v>7.9532348394932448</v>
      </c>
      <c r="D13" s="87">
        <v>27.975777645240186</v>
      </c>
      <c r="E13" s="74">
        <v>-3.2566315428086141</v>
      </c>
      <c r="F13" s="87">
        <v>-3.9172208167453606</v>
      </c>
      <c r="G13" s="87">
        <v>1.6643743789286343</v>
      </c>
      <c r="H13" s="87">
        <v>-5.5693549752992482</v>
      </c>
      <c r="I13" s="74">
        <v>5.9809141509472292</v>
      </c>
      <c r="J13" s="87">
        <v>2.1144551712785908</v>
      </c>
      <c r="K13" s="87">
        <v>8.0826225723243628</v>
      </c>
      <c r="L13" s="87">
        <v>4.1992249643284376</v>
      </c>
      <c r="M13" s="87">
        <v>13.990070828182869</v>
      </c>
      <c r="N13" s="87">
        <v>16.692869466414489</v>
      </c>
      <c r="O13" s="74">
        <v>3.6007018730409244</v>
      </c>
      <c r="P13" s="87"/>
      <c r="Q13" s="75">
        <v>3.6007018730409244</v>
      </c>
    </row>
    <row r="14" spans="1:17" hidden="1">
      <c r="A14" s="76" t="s">
        <v>123</v>
      </c>
      <c r="B14" s="73">
        <v>-10.853025932579213</v>
      </c>
      <c r="C14" s="87">
        <v>-25.464450534112427</v>
      </c>
      <c r="D14" s="87">
        <v>36.547196304736801</v>
      </c>
      <c r="E14" s="74">
        <v>-7.9409628187607506</v>
      </c>
      <c r="F14" s="87">
        <v>-9.6231360036546416</v>
      </c>
      <c r="G14" s="87">
        <v>3.1581691656939666</v>
      </c>
      <c r="H14" s="87">
        <v>-10.736107385454813</v>
      </c>
      <c r="I14" s="74">
        <v>6.8594707663618886</v>
      </c>
      <c r="J14" s="87">
        <v>-4.2597962596346335</v>
      </c>
      <c r="K14" s="87">
        <v>14.036054438069897</v>
      </c>
      <c r="L14" s="87">
        <v>7.3477413897980011</v>
      </c>
      <c r="M14" s="87">
        <v>12.357243112861084</v>
      </c>
      <c r="N14" s="87">
        <v>20.156661052147108</v>
      </c>
      <c r="O14" s="74">
        <v>0.53740027991953432</v>
      </c>
      <c r="P14" s="87"/>
      <c r="Q14" s="75">
        <v>0.53740027991953432</v>
      </c>
    </row>
    <row r="15" spans="1:17" hidden="1">
      <c r="A15" s="76" t="s">
        <v>124</v>
      </c>
      <c r="B15" s="73">
        <v>-17.381548082163629</v>
      </c>
      <c r="C15" s="87">
        <v>-21.514039339024563</v>
      </c>
      <c r="D15" s="87">
        <v>0.82021141495276761</v>
      </c>
      <c r="E15" s="74">
        <v>-3.8578658648806927</v>
      </c>
      <c r="F15" s="87">
        <v>-3.0758797647566563</v>
      </c>
      <c r="G15" s="87">
        <v>-9.5938349514639683</v>
      </c>
      <c r="H15" s="87">
        <v>-1.3912097372969838</v>
      </c>
      <c r="I15" s="74">
        <v>11.143622306778845</v>
      </c>
      <c r="J15" s="87">
        <v>2.9235621771500164</v>
      </c>
      <c r="K15" s="87">
        <v>12.333870637122077</v>
      </c>
      <c r="L15" s="87">
        <v>14.996342463096186</v>
      </c>
      <c r="M15" s="87">
        <v>11.302499286081956</v>
      </c>
      <c r="N15" s="87">
        <v>14.238138420461871</v>
      </c>
      <c r="O15" s="74">
        <v>3.1953081014303808</v>
      </c>
      <c r="P15" s="87"/>
      <c r="Q15" s="75">
        <v>3.1953081014303808</v>
      </c>
    </row>
    <row r="16" spans="1:17" hidden="1">
      <c r="A16" s="76" t="s">
        <v>125</v>
      </c>
      <c r="B16" s="73">
        <v>-2.7070622509303521</v>
      </c>
      <c r="C16" s="87">
        <v>-0.4103701527753934</v>
      </c>
      <c r="D16" s="87">
        <v>-16.667901672816477</v>
      </c>
      <c r="E16" s="74">
        <v>-1.5203612572222762</v>
      </c>
      <c r="F16" s="87">
        <v>-1.066297978822476</v>
      </c>
      <c r="G16" s="87">
        <v>-3.6297915422918567</v>
      </c>
      <c r="H16" s="87">
        <v>-1.7575251292820897</v>
      </c>
      <c r="I16" s="74">
        <v>7.7808689986518882</v>
      </c>
      <c r="J16" s="87">
        <v>-4.2027157410167577</v>
      </c>
      <c r="K16" s="87">
        <v>12.176900087965404</v>
      </c>
      <c r="L16" s="87">
        <v>11.547637778736433</v>
      </c>
      <c r="M16" s="87">
        <v>12.643282934472227</v>
      </c>
      <c r="N16" s="87">
        <v>9.9496889989229089</v>
      </c>
      <c r="O16" s="74">
        <v>3.1473715693860997</v>
      </c>
      <c r="P16" s="87"/>
      <c r="Q16" s="75">
        <v>3.1473715693860997</v>
      </c>
    </row>
    <row r="17" spans="1:17" hidden="1">
      <c r="A17" s="76" t="s">
        <v>126</v>
      </c>
      <c r="B17" s="73">
        <v>-6.6744875502140335</v>
      </c>
      <c r="C17" s="87">
        <v>-1.8284156355156573</v>
      </c>
      <c r="D17" s="87">
        <v>-23.425180265718261</v>
      </c>
      <c r="E17" s="74">
        <v>8.1769229527007337</v>
      </c>
      <c r="F17" s="87">
        <v>8.3676123951313937</v>
      </c>
      <c r="G17" s="87">
        <v>12.411181477846672</v>
      </c>
      <c r="H17" s="87">
        <v>-2.3526506818646795</v>
      </c>
      <c r="I17" s="74">
        <v>15.30889638718531</v>
      </c>
      <c r="J17" s="87">
        <v>8.3510579347591385</v>
      </c>
      <c r="K17" s="87">
        <v>13.32379274064872</v>
      </c>
      <c r="L17" s="87">
        <v>21.88294974799339</v>
      </c>
      <c r="M17" s="87">
        <v>16.941570751138038</v>
      </c>
      <c r="N17" s="87">
        <v>9.6406046538212102</v>
      </c>
      <c r="O17" s="74">
        <v>10.140130880765625</v>
      </c>
      <c r="P17" s="87"/>
      <c r="Q17" s="75">
        <v>10.140130880765625</v>
      </c>
    </row>
    <row r="18" spans="1:17" hidden="1">
      <c r="A18" s="76" t="s">
        <v>127</v>
      </c>
      <c r="B18" s="73">
        <v>-14.907407333266805</v>
      </c>
      <c r="C18" s="87">
        <v>-17.003090609765252</v>
      </c>
      <c r="D18" s="87">
        <v>-11.19638016023135</v>
      </c>
      <c r="E18" s="74">
        <v>13.149216379520517</v>
      </c>
      <c r="F18" s="87">
        <v>18.618264914495093</v>
      </c>
      <c r="G18" s="87">
        <v>-6.8958831732947523</v>
      </c>
      <c r="H18" s="87">
        <v>-3.2379542176400942</v>
      </c>
      <c r="I18" s="74">
        <v>19.718240437018903</v>
      </c>
      <c r="J18" s="87">
        <v>24.638137358869184</v>
      </c>
      <c r="K18" s="87">
        <v>14.836366547958837</v>
      </c>
      <c r="L18" s="87">
        <v>22.386880516187809</v>
      </c>
      <c r="M18" s="87">
        <v>17.03427226953966</v>
      </c>
      <c r="N18" s="87">
        <v>8.3040105441707937</v>
      </c>
      <c r="O18" s="74">
        <v>15.13148368710733</v>
      </c>
      <c r="P18" s="87"/>
      <c r="Q18" s="75">
        <v>15.13148368710733</v>
      </c>
    </row>
    <row r="19" spans="1:17" hidden="1">
      <c r="A19" s="76" t="s">
        <v>156</v>
      </c>
      <c r="B19" s="73">
        <v>1.1152897303198877</v>
      </c>
      <c r="C19" s="87">
        <v>-8.4418207846871631</v>
      </c>
      <c r="D19" s="87">
        <v>33.88498560821359</v>
      </c>
      <c r="E19" s="74">
        <v>19.460138666828271</v>
      </c>
      <c r="F19" s="87">
        <v>21.762837917782729</v>
      </c>
      <c r="G19" s="87">
        <v>16.786124147410153</v>
      </c>
      <c r="H19" s="87">
        <v>3.8157602114046005</v>
      </c>
      <c r="I19" s="74">
        <v>14.501585992660882</v>
      </c>
      <c r="J19" s="87">
        <v>25.891707007380827</v>
      </c>
      <c r="K19" s="87">
        <v>16.845680051904488</v>
      </c>
      <c r="L19" s="87">
        <v>5.9832853355515425</v>
      </c>
      <c r="M19" s="87">
        <v>20.795774859366613</v>
      </c>
      <c r="N19" s="87">
        <v>13.218001621445563</v>
      </c>
      <c r="O19" s="74">
        <v>14.844455141201065</v>
      </c>
      <c r="P19" s="87"/>
      <c r="Q19" s="75">
        <v>14.844455141201065</v>
      </c>
    </row>
    <row r="20" spans="1:17" hidden="1">
      <c r="A20" s="76" t="s">
        <v>157</v>
      </c>
      <c r="B20" s="73">
        <v>-9.299309784820295</v>
      </c>
      <c r="C20" s="87">
        <v>-16.141043869158953</v>
      </c>
      <c r="D20" s="87">
        <v>40.40302001610732</v>
      </c>
      <c r="E20" s="74">
        <v>20.863334449773166</v>
      </c>
      <c r="F20" s="87">
        <v>24.043048213896405</v>
      </c>
      <c r="G20" s="87">
        <v>13.599215973938399</v>
      </c>
      <c r="H20" s="87">
        <v>4.9079429836967927</v>
      </c>
      <c r="I20" s="74">
        <v>16.574036045703277</v>
      </c>
      <c r="J20" s="87">
        <v>27.568460671082079</v>
      </c>
      <c r="K20" s="87">
        <v>18.719618119554468</v>
      </c>
      <c r="L20" s="87">
        <v>8.4531884578883041</v>
      </c>
      <c r="M20" s="87">
        <v>22.818359530372931</v>
      </c>
      <c r="N20" s="87">
        <v>13.966961445871071</v>
      </c>
      <c r="O20" s="74">
        <v>13.291653657952454</v>
      </c>
      <c r="P20" s="87"/>
      <c r="Q20" s="75">
        <v>13.291653657952454</v>
      </c>
    </row>
    <row r="21" spans="1:17" hidden="1">
      <c r="A21" s="76" t="s">
        <v>158</v>
      </c>
      <c r="B21" s="73">
        <v>30.257622590034732</v>
      </c>
      <c r="C21" s="87">
        <v>31.131631085016775</v>
      </c>
      <c r="D21" s="87">
        <v>26.38452546569296</v>
      </c>
      <c r="E21" s="74">
        <v>21.48023398757924</v>
      </c>
      <c r="F21" s="87">
        <v>25.921969789975908</v>
      </c>
      <c r="G21" s="87">
        <v>5.4713691357949763</v>
      </c>
      <c r="H21" s="87">
        <v>6.3274576532471922</v>
      </c>
      <c r="I21" s="74">
        <v>17.682846394587308</v>
      </c>
      <c r="J21" s="87">
        <v>28.717053979015251</v>
      </c>
      <c r="K21" s="87">
        <v>19.866006317379256</v>
      </c>
      <c r="L21" s="87">
        <v>9.9756517840825403</v>
      </c>
      <c r="M21" s="87">
        <v>19.822142490854404</v>
      </c>
      <c r="N21" s="87">
        <v>14.950502382689793</v>
      </c>
      <c r="O21" s="74">
        <v>20.273823422692445</v>
      </c>
      <c r="P21" s="87"/>
      <c r="Q21" s="75">
        <v>20.273823422692445</v>
      </c>
    </row>
    <row r="22" spans="1:17" hidden="1">
      <c r="A22" s="76" t="s">
        <v>159</v>
      </c>
      <c r="B22" s="73">
        <v>29.102402056258303</v>
      </c>
      <c r="C22" s="87">
        <v>29.16020888986986</v>
      </c>
      <c r="D22" s="87">
        <v>29.00673136330537</v>
      </c>
      <c r="E22" s="74">
        <v>23.610698628474644</v>
      </c>
      <c r="F22" s="87">
        <v>26.302758641328655</v>
      </c>
      <c r="G22" s="87">
        <v>12.940477842324757</v>
      </c>
      <c r="H22" s="87">
        <v>9.67763626911192</v>
      </c>
      <c r="I22" s="74">
        <v>16.308160214009959</v>
      </c>
      <c r="J22" s="87">
        <v>21.743690781702892</v>
      </c>
      <c r="K22" s="87">
        <v>20.678726745290717</v>
      </c>
      <c r="L22" s="87">
        <v>9.2133102785056931</v>
      </c>
      <c r="M22" s="87">
        <v>20.0082324303525</v>
      </c>
      <c r="N22" s="87">
        <v>15.108954499687458</v>
      </c>
      <c r="O22" s="74">
        <v>19.159890298028014</v>
      </c>
      <c r="P22" s="87"/>
      <c r="Q22" s="75">
        <v>19.159890298028014</v>
      </c>
    </row>
    <row r="23" spans="1:17" hidden="1">
      <c r="A23" s="76" t="s">
        <v>128</v>
      </c>
      <c r="B23" s="73">
        <v>26.4978140379589</v>
      </c>
      <c r="C23" s="87">
        <v>24.293175919042643</v>
      </c>
      <c r="D23" s="87">
        <v>31.667312211892639</v>
      </c>
      <c r="E23" s="74">
        <v>22.218223132527978</v>
      </c>
      <c r="F23" s="87">
        <v>23.13519033172744</v>
      </c>
      <c r="G23" s="87">
        <v>5.6447731493905229</v>
      </c>
      <c r="H23" s="87">
        <v>40.589772112107156</v>
      </c>
      <c r="I23" s="74">
        <v>16.916045884051766</v>
      </c>
      <c r="J23" s="87">
        <v>24.146132756688253</v>
      </c>
      <c r="K23" s="87">
        <v>16.469809726729899</v>
      </c>
      <c r="L23" s="87">
        <v>12.314585806811881</v>
      </c>
      <c r="M23" s="87">
        <v>17.033641942815201</v>
      </c>
      <c r="N23" s="87">
        <v>17.707293373272602</v>
      </c>
      <c r="O23" s="74">
        <v>19.312954405607684</v>
      </c>
      <c r="P23" s="87"/>
      <c r="Q23" s="75">
        <v>19.312954405607684</v>
      </c>
    </row>
    <row r="24" spans="1:17" hidden="1">
      <c r="A24" s="76" t="s">
        <v>129</v>
      </c>
      <c r="B24" s="73">
        <v>41.420375381897124</v>
      </c>
      <c r="C24" s="87">
        <v>45.314383853264218</v>
      </c>
      <c r="D24" s="87">
        <v>24.524509602256188</v>
      </c>
      <c r="E24" s="74">
        <v>18.248884640350347</v>
      </c>
      <c r="F24" s="87">
        <v>18.457428704546803</v>
      </c>
      <c r="G24" s="87">
        <v>3.1648067613534572</v>
      </c>
      <c r="H24" s="87">
        <v>45.521219115995464</v>
      </c>
      <c r="I24" s="74">
        <v>14.133724030687208</v>
      </c>
      <c r="J24" s="87">
        <v>20.837796156054697</v>
      </c>
      <c r="K24" s="87">
        <v>12.636070559761436</v>
      </c>
      <c r="L24" s="87">
        <v>11.710381497480787</v>
      </c>
      <c r="M24" s="87">
        <v>9.619090859632621</v>
      </c>
      <c r="N24" s="87">
        <v>13.821209191920788</v>
      </c>
      <c r="O24" s="74">
        <v>19.1338858014187</v>
      </c>
      <c r="P24" s="87"/>
      <c r="Q24" s="75">
        <v>19.1338858014187</v>
      </c>
    </row>
    <row r="25" spans="1:17" hidden="1">
      <c r="A25" s="76" t="s">
        <v>130</v>
      </c>
      <c r="B25" s="73">
        <v>8.3737603038299326</v>
      </c>
      <c r="C25" s="87">
        <v>4.2966692687960935</v>
      </c>
      <c r="D25" s="87">
        <v>27.119677905224965</v>
      </c>
      <c r="E25" s="74">
        <v>10.45712479873024</v>
      </c>
      <c r="F25" s="87">
        <v>9.1839253070394928</v>
      </c>
      <c r="G25" s="87">
        <v>3.5805555604821571</v>
      </c>
      <c r="H25" s="87">
        <v>43.958285689073826</v>
      </c>
      <c r="I25" s="74">
        <v>7.983978695568231</v>
      </c>
      <c r="J25" s="87">
        <v>13.360915986595712</v>
      </c>
      <c r="K25" s="87">
        <v>6.2188319438833535</v>
      </c>
      <c r="L25" s="87">
        <v>5.9235882629844774</v>
      </c>
      <c r="M25" s="87">
        <v>4.561157095197391</v>
      </c>
      <c r="N25" s="87">
        <v>10.236531560513885</v>
      </c>
      <c r="O25" s="74">
        <v>8.8024266101954147</v>
      </c>
      <c r="P25" s="87"/>
      <c r="Q25" s="75">
        <v>8.8024266101954147</v>
      </c>
    </row>
    <row r="26" spans="1:17" hidden="1">
      <c r="A26" s="76" t="s">
        <v>131</v>
      </c>
      <c r="B26" s="73">
        <v>41.791681565803913</v>
      </c>
      <c r="C26" s="87">
        <v>58.349179192695352</v>
      </c>
      <c r="D26" s="87">
        <v>14.356312502968569</v>
      </c>
      <c r="E26" s="74">
        <v>14.559760234169955</v>
      </c>
      <c r="F26" s="87">
        <v>13.409642973951897</v>
      </c>
      <c r="G26" s="87">
        <v>8.4892897116848847</v>
      </c>
      <c r="H26" s="87">
        <v>45.889409168933483</v>
      </c>
      <c r="I26" s="74">
        <v>10.592122186928036</v>
      </c>
      <c r="J26" s="87">
        <v>15.86699358827704</v>
      </c>
      <c r="K26" s="87">
        <v>10.110019114678197</v>
      </c>
      <c r="L26" s="87">
        <v>7.3082219600548921</v>
      </c>
      <c r="M26" s="87">
        <v>6.6615013396779403</v>
      </c>
      <c r="N26" s="87">
        <v>12.756346920184235</v>
      </c>
      <c r="O26" s="74">
        <v>13.695195285271854</v>
      </c>
      <c r="P26" s="87"/>
      <c r="Q26" s="75">
        <v>13.695195285271854</v>
      </c>
    </row>
    <row r="27" spans="1:17" hidden="1">
      <c r="A27" s="76" t="s">
        <v>132</v>
      </c>
      <c r="B27" s="73">
        <v>14.55821940774559</v>
      </c>
      <c r="C27" s="87">
        <v>18.21208908790684</v>
      </c>
      <c r="D27" s="87">
        <v>6.4703628048707937</v>
      </c>
      <c r="E27" s="74">
        <v>7.9689412264935182</v>
      </c>
      <c r="F27" s="87">
        <v>10.440920217593238</v>
      </c>
      <c r="G27" s="87">
        <v>11.310424981202583</v>
      </c>
      <c r="H27" s="87">
        <v>-17.805972980011056</v>
      </c>
      <c r="I27" s="74">
        <v>14.090234305633611</v>
      </c>
      <c r="J27" s="87">
        <v>7.8383845687541438</v>
      </c>
      <c r="K27" s="87">
        <v>20.397551364199497</v>
      </c>
      <c r="L27" s="87">
        <v>13.431380051122876</v>
      </c>
      <c r="M27" s="87">
        <v>18.561175591960144</v>
      </c>
      <c r="N27" s="87">
        <v>14.090046889526924</v>
      </c>
      <c r="O27" s="74">
        <v>12.155486861662999</v>
      </c>
      <c r="P27" s="87"/>
      <c r="Q27" s="75">
        <v>12.155486861662999</v>
      </c>
    </row>
    <row r="28" spans="1:17" hidden="1">
      <c r="A28" s="76" t="s">
        <v>133</v>
      </c>
      <c r="B28" s="73">
        <v>34.015490256081613</v>
      </c>
      <c r="C28" s="87">
        <v>38.553947858865989</v>
      </c>
      <c r="D28" s="87">
        <v>11.035724029890719</v>
      </c>
      <c r="E28" s="74">
        <v>14.866436265877425</v>
      </c>
      <c r="F28" s="87">
        <v>18.852530459899132</v>
      </c>
      <c r="G28" s="87">
        <v>15.796350382407898</v>
      </c>
      <c r="H28" s="87">
        <v>-21.520648179924322</v>
      </c>
      <c r="I28" s="74">
        <v>14.265598443990344</v>
      </c>
      <c r="J28" s="87">
        <v>10.957738616867646</v>
      </c>
      <c r="K28" s="87">
        <v>17.495067034884134</v>
      </c>
      <c r="L28" s="87">
        <v>12.188417297697498</v>
      </c>
      <c r="M28" s="87">
        <v>24.610745224201224</v>
      </c>
      <c r="N28" s="87">
        <v>15.549338483082382</v>
      </c>
      <c r="O28" s="74">
        <v>17.689372599629387</v>
      </c>
      <c r="P28" s="87"/>
      <c r="Q28" s="75">
        <v>17.689372599629387</v>
      </c>
    </row>
    <row r="29" spans="1:17" hidden="1">
      <c r="A29" s="76" t="s">
        <v>134</v>
      </c>
      <c r="B29" s="73">
        <v>30.549745908405875</v>
      </c>
      <c r="C29" s="87">
        <v>33.11520307766601</v>
      </c>
      <c r="D29" s="87">
        <v>20.871899640446859</v>
      </c>
      <c r="E29" s="74">
        <v>19.419146481620434</v>
      </c>
      <c r="F29" s="87">
        <v>22.392712970663137</v>
      </c>
      <c r="G29" s="87">
        <v>22.048642834360123</v>
      </c>
      <c r="H29" s="87">
        <v>-16.308406516552715</v>
      </c>
      <c r="I29" s="74">
        <v>16.550683753692592</v>
      </c>
      <c r="J29" s="87">
        <v>12.52853974478079</v>
      </c>
      <c r="K29" s="87">
        <v>18.897461167406863</v>
      </c>
      <c r="L29" s="87">
        <v>15.911468159767677</v>
      </c>
      <c r="M29" s="87">
        <v>26.97920771274725</v>
      </c>
      <c r="N29" s="87">
        <v>16.322351981691995</v>
      </c>
      <c r="O29" s="74">
        <v>19.162646922731732</v>
      </c>
      <c r="P29" s="87"/>
      <c r="Q29" s="75">
        <v>19.162646922731732</v>
      </c>
    </row>
    <row r="30" spans="1:17" hidden="1">
      <c r="A30" s="76" t="s">
        <v>135</v>
      </c>
      <c r="B30" s="73">
        <v>6.3564042490068831</v>
      </c>
      <c r="C30" s="87">
        <v>4.9512346853162912</v>
      </c>
      <c r="D30" s="87">
        <v>9.5804449315280582</v>
      </c>
      <c r="E30" s="74">
        <v>20.339490366654555</v>
      </c>
      <c r="F30" s="87">
        <v>22.191304272611596</v>
      </c>
      <c r="G30" s="87">
        <v>26.243952046951957</v>
      </c>
      <c r="H30" s="87">
        <v>-11.84559552473749</v>
      </c>
      <c r="I30" s="74">
        <v>19.314747049191404</v>
      </c>
      <c r="J30" s="87">
        <v>14.653788369536844</v>
      </c>
      <c r="K30" s="87">
        <v>20.19880761037691</v>
      </c>
      <c r="L30" s="87">
        <v>21.475657886224742</v>
      </c>
      <c r="M30" s="87">
        <v>28.624760980495861</v>
      </c>
      <c r="N30" s="87">
        <v>15.388968370342926</v>
      </c>
      <c r="O30" s="74">
        <v>18.642580839905797</v>
      </c>
      <c r="P30" s="87"/>
      <c r="Q30" s="75">
        <v>18.642580839905797</v>
      </c>
    </row>
    <row r="31" spans="1:17" hidden="1">
      <c r="A31" s="76" t="s">
        <v>136</v>
      </c>
      <c r="B31" s="73">
        <v>-1.9252367629581379</v>
      </c>
      <c r="C31" s="87">
        <v>-0.96014967750678282</v>
      </c>
      <c r="D31" s="87">
        <v>-4.2970476133153586</v>
      </c>
      <c r="E31" s="74">
        <v>20.737453704470248</v>
      </c>
      <c r="F31" s="87">
        <v>24.311059838943809</v>
      </c>
      <c r="G31" s="87">
        <v>2.0250759856626734</v>
      </c>
      <c r="H31" s="87">
        <v>10.391830773117983</v>
      </c>
      <c r="I31" s="74">
        <v>16.461353233573043</v>
      </c>
      <c r="J31" s="87">
        <v>16.101886300214311</v>
      </c>
      <c r="K31" s="87">
        <v>14.193582051175275</v>
      </c>
      <c r="L31" s="87">
        <v>19.449989478317242</v>
      </c>
      <c r="M31" s="87">
        <v>17.55098576431363</v>
      </c>
      <c r="N31" s="87">
        <v>8.8185999763890237</v>
      </c>
      <c r="O31" s="74">
        <v>16.272979180269207</v>
      </c>
      <c r="P31" s="87"/>
      <c r="Q31" s="75">
        <v>16.272979180269207</v>
      </c>
    </row>
    <row r="32" spans="1:17" hidden="1">
      <c r="A32" s="76" t="s">
        <v>137</v>
      </c>
      <c r="B32" s="73">
        <v>-5.8594573571730049</v>
      </c>
      <c r="C32" s="87">
        <v>-4.31889693278469</v>
      </c>
      <c r="D32" s="87">
        <v>-15.593029151482938</v>
      </c>
      <c r="E32" s="74">
        <v>11.624840443556977</v>
      </c>
      <c r="F32" s="87">
        <v>13.506081042613005</v>
      </c>
      <c r="G32" s="87">
        <v>0.65600002612868258</v>
      </c>
      <c r="H32" s="87">
        <v>9.0004028023545075</v>
      </c>
      <c r="I32" s="74">
        <v>14.371194764247031</v>
      </c>
      <c r="J32" s="87">
        <v>11.829183744457293</v>
      </c>
      <c r="K32" s="87">
        <v>12.922270330099039</v>
      </c>
      <c r="L32" s="87">
        <v>17.895442030410489</v>
      </c>
      <c r="M32" s="87">
        <v>16.339636116381278</v>
      </c>
      <c r="N32" s="87">
        <v>8.2035822136494971</v>
      </c>
      <c r="O32" s="74">
        <v>9.7944140741185759</v>
      </c>
      <c r="P32" s="87"/>
      <c r="Q32" s="75">
        <v>9.7944140741185759</v>
      </c>
    </row>
    <row r="33" spans="1:17" hidden="1">
      <c r="A33" s="76" t="s">
        <v>138</v>
      </c>
      <c r="B33" s="73">
        <v>-6.7846985113694762</v>
      </c>
      <c r="C33" s="87">
        <v>-5.8277733021769276</v>
      </c>
      <c r="D33" s="87">
        <v>-10.760221396943201</v>
      </c>
      <c r="E33" s="74">
        <v>8.4725581280809497</v>
      </c>
      <c r="F33" s="87">
        <v>10.470103894297967</v>
      </c>
      <c r="G33" s="87">
        <v>-3.2068377415990272</v>
      </c>
      <c r="H33" s="87">
        <v>5.7667590378337499</v>
      </c>
      <c r="I33" s="74">
        <v>10.135988381924061</v>
      </c>
      <c r="J33" s="87">
        <v>12.364052291437961</v>
      </c>
      <c r="K33" s="87">
        <v>12.407619489051184</v>
      </c>
      <c r="L33" s="87">
        <v>7.0795029727499692</v>
      </c>
      <c r="M33" s="87">
        <v>13.15548125981115</v>
      </c>
      <c r="N33" s="87">
        <v>5.4330397744740777</v>
      </c>
      <c r="O33" s="74">
        <v>7.3516180934767288</v>
      </c>
      <c r="P33" s="87"/>
      <c r="Q33" s="75">
        <v>7.3516180934767288</v>
      </c>
    </row>
    <row r="34" spans="1:17" hidden="1">
      <c r="A34" s="76" t="s">
        <v>139</v>
      </c>
      <c r="B34" s="73">
        <v>-25.224253042902419</v>
      </c>
      <c r="C34" s="87">
        <v>-30.894075162114266</v>
      </c>
      <c r="D34" s="87">
        <v>-12.764893872960389</v>
      </c>
      <c r="E34" s="74">
        <v>6.6569405921612397</v>
      </c>
      <c r="F34" s="87">
        <v>9.3075409660333577</v>
      </c>
      <c r="G34" s="87">
        <v>-9.4246109816566968</v>
      </c>
      <c r="H34" s="87">
        <v>-0.5775203459825019</v>
      </c>
      <c r="I34" s="74">
        <v>5.6936019124363781</v>
      </c>
      <c r="J34" s="87">
        <v>8.347182032863822</v>
      </c>
      <c r="K34" s="87">
        <v>11.025657215019789</v>
      </c>
      <c r="L34" s="87">
        <v>-1.3818096798347259</v>
      </c>
      <c r="M34" s="87">
        <v>12.436446453780489</v>
      </c>
      <c r="N34" s="87">
        <v>3.7232326917079757</v>
      </c>
      <c r="O34" s="74">
        <v>3.8852517623928753</v>
      </c>
      <c r="P34" s="87"/>
      <c r="Q34" s="75">
        <v>3.8852517623928753</v>
      </c>
    </row>
    <row r="35" spans="1:17" hidden="1">
      <c r="A35" s="76" t="s">
        <v>140</v>
      </c>
      <c r="B35" s="73">
        <v>-2.1618350335043548</v>
      </c>
      <c r="C35" s="87">
        <v>-2.5118760145109733</v>
      </c>
      <c r="D35" s="87">
        <v>-1.2715745852091547</v>
      </c>
      <c r="E35" s="74">
        <v>8.825621036238017</v>
      </c>
      <c r="F35" s="87">
        <v>8.1746267803632069</v>
      </c>
      <c r="G35" s="87">
        <v>4.6683771731866202</v>
      </c>
      <c r="H35" s="87">
        <v>23.92745052085569</v>
      </c>
      <c r="I35" s="74">
        <v>10.213352565588989</v>
      </c>
      <c r="J35" s="87">
        <v>9.5985663143133397</v>
      </c>
      <c r="K35" s="87">
        <v>13.734457373732475</v>
      </c>
      <c r="L35" s="87">
        <v>9.6811744164761162</v>
      </c>
      <c r="M35" s="87">
        <v>6.9759898265332909</v>
      </c>
      <c r="N35" s="87">
        <v>4.2865898509055551</v>
      </c>
      <c r="O35" s="74">
        <v>8.906339954741469</v>
      </c>
      <c r="P35" s="87"/>
      <c r="Q35" s="75">
        <v>8.906339954741469</v>
      </c>
    </row>
    <row r="36" spans="1:17" hidden="1">
      <c r="A36" s="76" t="s">
        <v>141</v>
      </c>
      <c r="B36" s="73">
        <v>-8.1879206263069193</v>
      </c>
      <c r="C36" s="87">
        <v>-10.411456546488413</v>
      </c>
      <c r="D36" s="87">
        <v>7.7373018378315823</v>
      </c>
      <c r="E36" s="74">
        <v>8.8167406822589598</v>
      </c>
      <c r="F36" s="87">
        <v>8.6811665046053665</v>
      </c>
      <c r="G36" s="87">
        <v>-1.2899122578795168</v>
      </c>
      <c r="H36" s="87">
        <v>29.810069629579527</v>
      </c>
      <c r="I36" s="74">
        <v>8.5709895397721265</v>
      </c>
      <c r="J36" s="87">
        <v>7.6927440277785584</v>
      </c>
      <c r="K36" s="87">
        <v>14.204108528732936</v>
      </c>
      <c r="L36" s="87">
        <v>5.3373712597018699</v>
      </c>
      <c r="M36" s="87">
        <v>12.35641499819209</v>
      </c>
      <c r="N36" s="87">
        <v>2.0992975763935258</v>
      </c>
      <c r="O36" s="74">
        <v>5.9528459850680111</v>
      </c>
      <c r="P36" s="87"/>
      <c r="Q36" s="75">
        <v>5.9528459850680111</v>
      </c>
    </row>
    <row r="37" spans="1:17" hidden="1">
      <c r="A37" s="76" t="s">
        <v>142</v>
      </c>
      <c r="B37" s="73">
        <v>16.073266319330695</v>
      </c>
      <c r="C37" s="87">
        <v>18.434357571347803</v>
      </c>
      <c r="D37" s="87">
        <v>5.7220022134217627</v>
      </c>
      <c r="E37" s="74">
        <v>12.2270530750924</v>
      </c>
      <c r="F37" s="87">
        <v>12.238460240062704</v>
      </c>
      <c r="G37" s="87">
        <v>1.3914527885453769</v>
      </c>
      <c r="H37" s="87">
        <v>35.924345675661591</v>
      </c>
      <c r="I37" s="74">
        <v>13.616806673970427</v>
      </c>
      <c r="J37" s="87">
        <v>14.723642696600869</v>
      </c>
      <c r="K37" s="87">
        <v>11.505839644180634</v>
      </c>
      <c r="L37" s="87">
        <v>15.473653915153507</v>
      </c>
      <c r="M37" s="87">
        <v>15.128752496218247</v>
      </c>
      <c r="N37" s="87">
        <v>5.5035831997296114</v>
      </c>
      <c r="O37" s="74">
        <v>13.456028599264203</v>
      </c>
      <c r="P37" s="87"/>
      <c r="Q37" s="75">
        <v>13.456028599264203</v>
      </c>
    </row>
    <row r="38" spans="1:17" hidden="1">
      <c r="A38" s="76" t="s">
        <v>143</v>
      </c>
      <c r="B38" s="73">
        <v>7.3039191988189849</v>
      </c>
      <c r="C38" s="87">
        <v>4.9014315380399953</v>
      </c>
      <c r="D38" s="87">
        <v>11.486183040661768</v>
      </c>
      <c r="E38" s="74">
        <v>12.85535467351783</v>
      </c>
      <c r="F38" s="87">
        <v>12.637482112445708</v>
      </c>
      <c r="G38" s="87">
        <v>0.6907015126726449</v>
      </c>
      <c r="H38" s="87">
        <v>42.764006408362661</v>
      </c>
      <c r="I38" s="74">
        <v>10.641030075928384</v>
      </c>
      <c r="J38" s="87">
        <v>10.458816360043691</v>
      </c>
      <c r="K38" s="87">
        <v>4.3124932678692902</v>
      </c>
      <c r="L38" s="87">
        <v>16.04014466260039</v>
      </c>
      <c r="M38" s="87">
        <v>14.912632838018498</v>
      </c>
      <c r="N38" s="87">
        <v>6.6928696715626765</v>
      </c>
      <c r="O38" s="74">
        <v>11.181066508027616</v>
      </c>
      <c r="P38" s="87"/>
      <c r="Q38" s="75">
        <v>11.181066508027616</v>
      </c>
    </row>
    <row r="39" spans="1:17" hidden="1">
      <c r="A39" s="76" t="s">
        <v>144</v>
      </c>
      <c r="B39" s="73">
        <v>15.50238734775618</v>
      </c>
      <c r="C39" s="87">
        <v>20.648724895611192</v>
      </c>
      <c r="D39" s="87">
        <v>2.5781192701373339</v>
      </c>
      <c r="E39" s="74">
        <v>5.0371634038774804</v>
      </c>
      <c r="F39" s="87">
        <v>2.2082243785896618</v>
      </c>
      <c r="G39" s="87">
        <v>7.3935691405078039</v>
      </c>
      <c r="H39" s="87">
        <v>34.584540751530987</v>
      </c>
      <c r="I39" s="74">
        <v>13.264725247507805</v>
      </c>
      <c r="J39" s="87">
        <v>10.730560815773568</v>
      </c>
      <c r="K39" s="87">
        <v>12.9719390048704</v>
      </c>
      <c r="L39" s="87">
        <v>16.514601668804609</v>
      </c>
      <c r="M39" s="87">
        <v>10.487781092507241</v>
      </c>
      <c r="N39" s="87">
        <v>7.6567905208552913</v>
      </c>
      <c r="O39" s="74">
        <v>10.756147514462667</v>
      </c>
      <c r="P39" s="87"/>
      <c r="Q39" s="75">
        <v>10.756147514462667</v>
      </c>
    </row>
    <row r="40" spans="1:17" hidden="1">
      <c r="A40" s="76" t="s">
        <v>145</v>
      </c>
      <c r="B40" s="73">
        <v>-21.895844393904</v>
      </c>
      <c r="C40" s="87">
        <v>-28.623960368866292</v>
      </c>
      <c r="D40" s="87">
        <v>18.174327733146999</v>
      </c>
      <c r="E40" s="74">
        <v>11.911635527304213</v>
      </c>
      <c r="F40" s="87">
        <v>10.672740613621935</v>
      </c>
      <c r="G40" s="87">
        <v>12.528403575267017</v>
      </c>
      <c r="H40" s="87">
        <v>25.427412749158627</v>
      </c>
      <c r="I40" s="74">
        <v>14.509118734311372</v>
      </c>
      <c r="J40" s="87">
        <v>12.858964155985525</v>
      </c>
      <c r="K40" s="87">
        <v>8.956432340181296</v>
      </c>
      <c r="L40" s="87">
        <v>21.019417409420839</v>
      </c>
      <c r="M40" s="87">
        <v>11.833782669536657</v>
      </c>
      <c r="N40" s="87">
        <v>11.399556916775673</v>
      </c>
      <c r="O40" s="74">
        <v>8.6658522841326349</v>
      </c>
      <c r="P40" s="87"/>
      <c r="Q40" s="75">
        <v>8.6658522841326349</v>
      </c>
    </row>
    <row r="41" spans="1:17" hidden="1">
      <c r="A41" s="76" t="s">
        <v>146</v>
      </c>
      <c r="B41" s="73">
        <v>-12.656692628235486</v>
      </c>
      <c r="C41" s="87">
        <v>-17.479464494363942</v>
      </c>
      <c r="D41" s="87">
        <v>11.029195043263707</v>
      </c>
      <c r="E41" s="74">
        <v>9.8913025102236407</v>
      </c>
      <c r="F41" s="87">
        <v>8.1794500446358391</v>
      </c>
      <c r="G41" s="87">
        <v>10.200029381581249</v>
      </c>
      <c r="H41" s="87">
        <v>32.172827947937982</v>
      </c>
      <c r="I41" s="74">
        <v>12.20713817321192</v>
      </c>
      <c r="J41" s="87">
        <v>7.8375024774004283</v>
      </c>
      <c r="K41" s="87">
        <v>12.283134756122733</v>
      </c>
      <c r="L41" s="87">
        <v>15.24059659971061</v>
      </c>
      <c r="M41" s="87">
        <v>13.355965399843173</v>
      </c>
      <c r="N41" s="87">
        <v>11.153918359064205</v>
      </c>
      <c r="O41" s="74">
        <v>8.5270749458602815</v>
      </c>
      <c r="P41" s="87"/>
      <c r="Q41" s="75">
        <v>8.5270749458602815</v>
      </c>
    </row>
    <row r="42" spans="1:17" hidden="1">
      <c r="A42" s="76" t="s">
        <v>147</v>
      </c>
      <c r="B42" s="73">
        <v>20.269581260105436</v>
      </c>
      <c r="C42" s="87">
        <v>19.910142930240848</v>
      </c>
      <c r="D42" s="87">
        <v>20.858336814196768</v>
      </c>
      <c r="E42" s="74">
        <v>2.4147115314206218</v>
      </c>
      <c r="F42" s="87">
        <v>2.4184109062677667E-2</v>
      </c>
      <c r="G42" s="87">
        <v>11.369035706988068</v>
      </c>
      <c r="H42" s="87">
        <v>24.007656388371622</v>
      </c>
      <c r="I42" s="74">
        <v>14.272358362068967</v>
      </c>
      <c r="J42" s="87">
        <v>11.261974005926762</v>
      </c>
      <c r="K42" s="87">
        <v>20.032954354931881</v>
      </c>
      <c r="L42" s="87">
        <v>12.319751528408903</v>
      </c>
      <c r="M42" s="87">
        <v>15.397595219140456</v>
      </c>
      <c r="N42" s="87">
        <v>12.054915085585336</v>
      </c>
      <c r="O42" s="74">
        <v>10.731206127320794</v>
      </c>
      <c r="P42" s="87"/>
      <c r="Q42" s="75">
        <v>10.731206127320794</v>
      </c>
    </row>
    <row r="43" spans="1:17" hidden="1">
      <c r="A43" s="76" t="s">
        <v>148</v>
      </c>
      <c r="B43" s="73">
        <v>13.950717019884259</v>
      </c>
      <c r="C43" s="87">
        <v>13.33876148783005</v>
      </c>
      <c r="D43" s="87">
        <v>15.758288826253544</v>
      </c>
      <c r="E43" s="74">
        <v>7.1492314358854339</v>
      </c>
      <c r="F43" s="87">
        <v>5.8460010712120924</v>
      </c>
      <c r="G43" s="87">
        <v>7.3182384388286001</v>
      </c>
      <c r="H43" s="87">
        <v>18.396097175382518</v>
      </c>
      <c r="I43" s="74">
        <v>8.5219053422319799</v>
      </c>
      <c r="J43" s="87">
        <v>10.665546635980675</v>
      </c>
      <c r="K43" s="87">
        <v>7.4873110416208224</v>
      </c>
      <c r="L43" s="87">
        <v>7.39137059437435</v>
      </c>
      <c r="M43" s="87">
        <v>8.4259256482942995</v>
      </c>
      <c r="N43" s="87">
        <v>12.322871656156613</v>
      </c>
      <c r="O43" s="74">
        <v>8.4563365761398117</v>
      </c>
      <c r="P43" s="87"/>
      <c r="Q43" s="75">
        <v>8.4563365761398117</v>
      </c>
    </row>
    <row r="44" spans="1:17" hidden="1">
      <c r="A44" s="76" t="s">
        <v>149</v>
      </c>
      <c r="B44" s="73">
        <v>22.716050501304803</v>
      </c>
      <c r="C44" s="87">
        <v>26.403625107966093</v>
      </c>
      <c r="D44" s="87">
        <v>9.4513373934708724</v>
      </c>
      <c r="E44" s="74">
        <v>1.4277862008762163</v>
      </c>
      <c r="F44" s="87">
        <v>-2.2106354358720637</v>
      </c>
      <c r="G44" s="87">
        <v>13.369137269509515</v>
      </c>
      <c r="H44" s="87">
        <v>23.345555118382112</v>
      </c>
      <c r="I44" s="74">
        <v>11.397435447137287</v>
      </c>
      <c r="J44" s="87">
        <v>10.773427616663138</v>
      </c>
      <c r="K44" s="87">
        <v>15.162669549358654</v>
      </c>
      <c r="L44" s="87">
        <v>8.8447565492132547</v>
      </c>
      <c r="M44" s="87">
        <v>11.967391430254535</v>
      </c>
      <c r="N44" s="87">
        <v>12.664245459899121</v>
      </c>
      <c r="O44" s="74">
        <v>9.4466569738983814</v>
      </c>
      <c r="P44" s="87"/>
      <c r="Q44" s="75">
        <v>9.4466569738983814</v>
      </c>
    </row>
    <row r="45" spans="1:17" hidden="1">
      <c r="A45" s="76" t="s">
        <v>150</v>
      </c>
      <c r="B45" s="73">
        <v>46.215377876470498</v>
      </c>
      <c r="C45" s="87">
        <v>47.84919133406531</v>
      </c>
      <c r="D45" s="87">
        <v>40.251616446093344</v>
      </c>
      <c r="E45" s="74">
        <v>4.2349756347031695</v>
      </c>
      <c r="F45" s="87">
        <v>0.9017989234633752</v>
      </c>
      <c r="G45" s="87">
        <v>15.251187184288364</v>
      </c>
      <c r="H45" s="87">
        <v>25.452856629772434</v>
      </c>
      <c r="I45" s="74">
        <v>14.89768079770152</v>
      </c>
      <c r="J45" s="87">
        <v>11.611368870945798</v>
      </c>
      <c r="K45" s="87">
        <v>15.514439484571332</v>
      </c>
      <c r="L45" s="87">
        <v>17.574172341771117</v>
      </c>
      <c r="M45" s="87">
        <v>12.600857275233063</v>
      </c>
      <c r="N45" s="87">
        <v>11.844698826670847</v>
      </c>
      <c r="O45" s="74">
        <v>14.462346942463894</v>
      </c>
      <c r="P45" s="87"/>
      <c r="Q45" s="75">
        <v>14.462346942463894</v>
      </c>
    </row>
    <row r="46" spans="1:17" hidden="1">
      <c r="A46" s="76" t="s">
        <v>151</v>
      </c>
      <c r="B46" s="73">
        <v>55.948203579893907</v>
      </c>
      <c r="C46" s="87">
        <v>69.28079759840351</v>
      </c>
      <c r="D46" s="87">
        <v>34.280913801517151</v>
      </c>
      <c r="E46" s="74">
        <v>4.5485589810900482</v>
      </c>
      <c r="F46" s="87">
        <v>1.5865911141454441</v>
      </c>
      <c r="G46" s="87">
        <v>12.235090871663013</v>
      </c>
      <c r="H46" s="87">
        <v>29.196606238262817</v>
      </c>
      <c r="I46" s="74">
        <v>13.685162716198221</v>
      </c>
      <c r="J46" s="87">
        <v>10.535407254034528</v>
      </c>
      <c r="K46" s="87">
        <v>10.679109094896415</v>
      </c>
      <c r="L46" s="87">
        <v>19.639539782665889</v>
      </c>
      <c r="M46" s="87">
        <v>10.115203234001275</v>
      </c>
      <c r="N46" s="87">
        <v>12.526245453149606</v>
      </c>
      <c r="O46" s="74">
        <v>13.131943735766127</v>
      </c>
      <c r="P46" s="87"/>
      <c r="Q46" s="75">
        <v>13.131943735766127</v>
      </c>
    </row>
    <row r="47" spans="1:17">
      <c r="A47" s="76" t="s">
        <v>152</v>
      </c>
      <c r="B47" s="73">
        <v>47.039106015585737</v>
      </c>
      <c r="C47" s="87">
        <v>46.081591264750251</v>
      </c>
      <c r="D47" s="87">
        <v>49.808262708849092</v>
      </c>
      <c r="E47" s="74">
        <v>15.982671817289937</v>
      </c>
      <c r="F47" s="87">
        <v>15.118026047991256</v>
      </c>
      <c r="G47" s="87">
        <v>19.506715900897316</v>
      </c>
      <c r="H47" s="87">
        <v>19.396819123447262</v>
      </c>
      <c r="I47" s="74">
        <v>15.939516687970945</v>
      </c>
      <c r="J47" s="87">
        <v>14.401623728854428</v>
      </c>
      <c r="K47" s="87">
        <v>6.4920702637021144</v>
      </c>
      <c r="L47" s="87">
        <v>24.770260741809558</v>
      </c>
      <c r="M47" s="87">
        <v>11.415341237547619</v>
      </c>
      <c r="N47" s="87">
        <v>13.594023372355748</v>
      </c>
      <c r="O47" s="74">
        <v>18.079894731978158</v>
      </c>
      <c r="P47" s="87"/>
      <c r="Q47" s="75">
        <v>18.079894731978158</v>
      </c>
    </row>
    <row r="48" spans="1:17">
      <c r="A48" s="76" t="s">
        <v>153</v>
      </c>
      <c r="B48" s="73">
        <v>48.061308095051544</v>
      </c>
      <c r="C48" s="87">
        <v>52.152744540521368</v>
      </c>
      <c r="D48" s="87">
        <v>31.064345771807496</v>
      </c>
      <c r="E48" s="74">
        <v>7.6461760737280411</v>
      </c>
      <c r="F48" s="87">
        <v>5.822036167860337</v>
      </c>
      <c r="G48" s="87">
        <v>16.87751209653851</v>
      </c>
      <c r="H48" s="87">
        <v>11.535595723654165</v>
      </c>
      <c r="I48" s="74">
        <v>14.452021488049949</v>
      </c>
      <c r="J48" s="87">
        <v>14.474088826359338</v>
      </c>
      <c r="K48" s="87">
        <v>7.9726797906413669</v>
      </c>
      <c r="L48" s="87">
        <v>18.746070520993207</v>
      </c>
      <c r="M48" s="87">
        <v>16.657456562000704</v>
      </c>
      <c r="N48" s="87">
        <v>15.071154031683005</v>
      </c>
      <c r="O48" s="74">
        <v>16.269323890326611</v>
      </c>
      <c r="P48" s="87"/>
      <c r="Q48" s="75">
        <v>16.269323890326611</v>
      </c>
    </row>
    <row r="49" spans="1:17">
      <c r="A49" s="76" t="s">
        <v>154</v>
      </c>
      <c r="B49" s="73">
        <v>-0.17419134860345822</v>
      </c>
      <c r="C49" s="87">
        <v>-1.5898850592921934</v>
      </c>
      <c r="D49" s="87">
        <v>5.273320377783886</v>
      </c>
      <c r="E49" s="74">
        <v>4.5216603579218635</v>
      </c>
      <c r="F49" s="87">
        <v>2.5069634952003028</v>
      </c>
      <c r="G49" s="87">
        <v>14.951607325258212</v>
      </c>
      <c r="H49" s="87">
        <v>9.0437103084715744</v>
      </c>
      <c r="I49" s="74">
        <v>13.870181269098403</v>
      </c>
      <c r="J49" s="87">
        <v>12.676675621595223</v>
      </c>
      <c r="K49" s="87">
        <v>8.3762020654572247</v>
      </c>
      <c r="L49" s="87">
        <v>18.049035249662595</v>
      </c>
      <c r="M49" s="87">
        <v>14.885790767807606</v>
      </c>
      <c r="N49" s="87">
        <v>16.624791069272561</v>
      </c>
      <c r="O49" s="74">
        <v>9.4273410223661376</v>
      </c>
      <c r="P49" s="87"/>
      <c r="Q49" s="75">
        <v>9.4273410223661376</v>
      </c>
    </row>
    <row r="50" spans="1:17">
      <c r="A50" s="76" t="s">
        <v>155</v>
      </c>
      <c r="B50" s="73">
        <v>1.8105609216670229</v>
      </c>
      <c r="C50" s="87">
        <v>-4.2503344543333368</v>
      </c>
      <c r="D50" s="87">
        <v>14.227659601861319</v>
      </c>
      <c r="E50" s="74">
        <v>7.7338544731081109</v>
      </c>
      <c r="F50" s="87">
        <v>8.597942090867889</v>
      </c>
      <c r="G50" s="87">
        <v>5.0059714221475611</v>
      </c>
      <c r="H50" s="87">
        <v>2.896882564958343</v>
      </c>
      <c r="I50" s="74">
        <v>14.115310825967137</v>
      </c>
      <c r="J50" s="87">
        <v>12.759666544205755</v>
      </c>
      <c r="K50" s="87">
        <v>6.4355749847386621</v>
      </c>
      <c r="L50" s="87">
        <v>23.670584134284564</v>
      </c>
      <c r="M50" s="87">
        <v>0.2300977157049576</v>
      </c>
      <c r="N50" s="87">
        <v>14.652954912859817</v>
      </c>
      <c r="O50" s="74">
        <v>11.483875896427918</v>
      </c>
      <c r="P50" s="87"/>
      <c r="Q50" s="75">
        <v>11.483875896427918</v>
      </c>
    </row>
    <row r="51" spans="1:17">
      <c r="A51" s="76" t="s">
        <v>71</v>
      </c>
      <c r="B51" s="73">
        <v>2.5406082768773008</v>
      </c>
      <c r="C51" s="87">
        <v>-1.9870959375988828</v>
      </c>
      <c r="D51" s="87">
        <v>15.30910674827286</v>
      </c>
      <c r="E51" s="74">
        <v>7.8057107811781838</v>
      </c>
      <c r="F51" s="87">
        <v>6.4013992502471808</v>
      </c>
      <c r="G51" s="87">
        <v>3.9579230774928633</v>
      </c>
      <c r="H51" s="87">
        <v>22.091764958130913</v>
      </c>
      <c r="I51" s="74">
        <v>13.506404625459153</v>
      </c>
      <c r="J51" s="87">
        <v>16.130213714705643</v>
      </c>
      <c r="K51" s="87">
        <v>20.743494373231439</v>
      </c>
      <c r="L51" s="87">
        <v>8.7683591381612178</v>
      </c>
      <c r="M51" s="87">
        <v>5.5127752109895249</v>
      </c>
      <c r="N51" s="87">
        <v>14.036943136758998</v>
      </c>
      <c r="O51" s="74">
        <v>10.883647894987972</v>
      </c>
      <c r="P51" s="87"/>
      <c r="Q51" s="75">
        <v>10.883647894987972</v>
      </c>
    </row>
    <row r="52" spans="1:17">
      <c r="A52" s="76" t="s">
        <v>72</v>
      </c>
      <c r="B52" s="73">
        <v>19.489979342582327</v>
      </c>
      <c r="C52" s="87">
        <v>16.992903134945646</v>
      </c>
      <c r="D52" s="87">
        <v>31.532642128358194</v>
      </c>
      <c r="E52" s="74">
        <v>16.031546543756924</v>
      </c>
      <c r="F52" s="87">
        <v>15.741178132473571</v>
      </c>
      <c r="G52" s="87">
        <v>5.6518856052745505</v>
      </c>
      <c r="H52" s="87">
        <v>31.168343336642977</v>
      </c>
      <c r="I52" s="74">
        <v>15.764681104414228</v>
      </c>
      <c r="J52" s="87">
        <v>18.018784652780802</v>
      </c>
      <c r="K52" s="87">
        <v>22.888677519113294</v>
      </c>
      <c r="L52" s="87">
        <v>10.804264987530303</v>
      </c>
      <c r="M52" s="87">
        <v>8.0102041254567453</v>
      </c>
      <c r="N52" s="87">
        <v>17.593759574306748</v>
      </c>
      <c r="O52" s="74">
        <v>16.36722158324579</v>
      </c>
      <c r="P52" s="87"/>
      <c r="Q52" s="75">
        <v>16.36722158324579</v>
      </c>
    </row>
    <row r="53" spans="1:17">
      <c r="A53" s="76" t="s">
        <v>73</v>
      </c>
      <c r="B53" s="73">
        <v>24.331136490098562</v>
      </c>
      <c r="C53" s="87">
        <v>21.110484475964213</v>
      </c>
      <c r="D53" s="87">
        <v>35.916084568657908</v>
      </c>
      <c r="E53" s="74">
        <v>18.17377589902059</v>
      </c>
      <c r="F53" s="87">
        <v>15.757405526749462</v>
      </c>
      <c r="G53" s="87">
        <v>7.6970489731548231</v>
      </c>
      <c r="H53" s="87">
        <v>51.987983405135388</v>
      </c>
      <c r="I53" s="74">
        <v>10.0756959586921</v>
      </c>
      <c r="J53" s="87">
        <v>15.225086733031212</v>
      </c>
      <c r="K53" s="87">
        <v>15.595974676085319</v>
      </c>
      <c r="L53" s="87">
        <v>2.5385252901375526</v>
      </c>
      <c r="M53" s="87">
        <v>6.796088659395827</v>
      </c>
      <c r="N53" s="87">
        <v>19.816352073528932</v>
      </c>
      <c r="O53" s="74">
        <v>13.920352786239064</v>
      </c>
      <c r="P53" s="87"/>
      <c r="Q53" s="75">
        <v>13.920352786239064</v>
      </c>
    </row>
    <row r="54" spans="1:17">
      <c r="A54" s="76" t="s">
        <v>74</v>
      </c>
      <c r="B54" s="73">
        <v>1.2949789904262285</v>
      </c>
      <c r="C54" s="87">
        <v>-11.341928601082889</v>
      </c>
      <c r="D54" s="87">
        <v>22.996498418380273</v>
      </c>
      <c r="E54" s="74">
        <v>5.3754100924711201</v>
      </c>
      <c r="F54" s="87">
        <v>1.289719365186395</v>
      </c>
      <c r="G54" s="87">
        <v>1.0148454461423522</v>
      </c>
      <c r="H54" s="87">
        <v>50.645106220841427</v>
      </c>
      <c r="I54" s="74">
        <v>12.072194328695025</v>
      </c>
      <c r="J54" s="87">
        <v>14.277348022180192</v>
      </c>
      <c r="K54" s="87">
        <v>24.020861586921729</v>
      </c>
      <c r="L54" s="87">
        <v>2.3859648448923845</v>
      </c>
      <c r="M54" s="87">
        <v>6.5291113867261084</v>
      </c>
      <c r="N54" s="87">
        <v>20.84167017280874</v>
      </c>
      <c r="O54" s="74">
        <v>9.5904434261799736</v>
      </c>
      <c r="P54" s="87"/>
      <c r="Q54" s="75">
        <v>9.5904434261799736</v>
      </c>
    </row>
    <row r="55" spans="1:17">
      <c r="A55" s="76" t="s">
        <v>68</v>
      </c>
      <c r="B55" s="73">
        <v>10.798199459211496</v>
      </c>
      <c r="C55" s="87">
        <v>15.650552413350043</v>
      </c>
      <c r="D55" s="87">
        <v>-0.83324936096708413</v>
      </c>
      <c r="E55" s="74">
        <v>5.3397739357108165</v>
      </c>
      <c r="F55" s="87">
        <v>-4.6023269183303945</v>
      </c>
      <c r="G55" s="87">
        <v>37.38512038284081</v>
      </c>
      <c r="H55" s="87">
        <v>44.754050162833771</v>
      </c>
      <c r="I55" s="74">
        <v>11.324431535065118</v>
      </c>
      <c r="J55" s="87">
        <v>14.970962547368652</v>
      </c>
      <c r="K55" s="87">
        <v>9.6352554585811294</v>
      </c>
      <c r="L55" s="87">
        <v>8.0221484538107912</v>
      </c>
      <c r="M55" s="87">
        <v>19.102953977240876</v>
      </c>
      <c r="N55" s="87">
        <v>17.887709812416652</v>
      </c>
      <c r="O55" s="74">
        <v>10.088463675732404</v>
      </c>
      <c r="P55" s="87"/>
      <c r="Q55" s="75">
        <v>9.5593955064256679</v>
      </c>
    </row>
    <row r="56" spans="1:17">
      <c r="A56" s="76" t="s">
        <v>69</v>
      </c>
      <c r="B56" s="73">
        <v>9.3179488936649175</v>
      </c>
      <c r="C56" s="87">
        <v>13.139776157349974</v>
      </c>
      <c r="D56" s="87">
        <v>-7.0761577970240896</v>
      </c>
      <c r="E56" s="74">
        <v>-1.9830938055301353</v>
      </c>
      <c r="F56" s="87">
        <v>-14.493953857352777</v>
      </c>
      <c r="G56" s="87">
        <v>40.063873016080144</v>
      </c>
      <c r="H56" s="87">
        <v>41.116708504289498</v>
      </c>
      <c r="I56" s="74">
        <v>10.177183399034144</v>
      </c>
      <c r="J56" s="87">
        <v>14.345744472845398</v>
      </c>
      <c r="K56" s="87">
        <v>5.9538463399225421</v>
      </c>
      <c r="L56" s="87">
        <v>8.3298119142095732</v>
      </c>
      <c r="M56" s="87">
        <v>22.276219715500574</v>
      </c>
      <c r="N56" s="87">
        <v>9.8156610417570906</v>
      </c>
      <c r="O56" s="74">
        <v>7.3102589222359766</v>
      </c>
      <c r="P56" s="87"/>
      <c r="Q56" s="75">
        <v>6.834827642265803</v>
      </c>
    </row>
    <row r="57" spans="1:17">
      <c r="A57" s="76" t="s">
        <v>70</v>
      </c>
      <c r="B57" s="73">
        <v>-14.06764368426666</v>
      </c>
      <c r="C57" s="87">
        <v>-16.177108433954597</v>
      </c>
      <c r="D57" s="87">
        <v>-7.3062932120357376</v>
      </c>
      <c r="E57" s="74">
        <v>-4.1162009554198455</v>
      </c>
      <c r="F57" s="87">
        <v>-15.11754316694012</v>
      </c>
      <c r="G57" s="87">
        <v>47.795757448999396</v>
      </c>
      <c r="H57" s="87">
        <v>16.080709124854707</v>
      </c>
      <c r="I57" s="74">
        <v>8.5174028738504983</v>
      </c>
      <c r="J57" s="87">
        <v>9.5344845224964523</v>
      </c>
      <c r="K57" s="87">
        <v>5.30242266608448</v>
      </c>
      <c r="L57" s="87">
        <v>8.3876263963808739</v>
      </c>
      <c r="M57" s="87">
        <v>21.247850085039531</v>
      </c>
      <c r="N57" s="87">
        <v>4.3797957761547446</v>
      </c>
      <c r="O57" s="74">
        <v>2.5752018702745918</v>
      </c>
      <c r="P57" s="87"/>
      <c r="Q57" s="75">
        <v>2.1200269855502576</v>
      </c>
    </row>
    <row r="58" spans="1:17">
      <c r="A58" s="76" t="s">
        <v>161</v>
      </c>
      <c r="B58" s="73">
        <v>-3.5572999986344582</v>
      </c>
      <c r="C58" s="87">
        <v>-3.976145024727177</v>
      </c>
      <c r="D58" s="87">
        <v>-3.0388245133625968</v>
      </c>
      <c r="E58" s="74">
        <v>-3.2533153305317564</v>
      </c>
      <c r="F58" s="87">
        <v>-10.378412191026007</v>
      </c>
      <c r="G58" s="87">
        <v>46.433144234152572</v>
      </c>
      <c r="H58" s="87">
        <v>3.9472951506905773</v>
      </c>
      <c r="I58" s="74">
        <v>8.1667828700389258</v>
      </c>
      <c r="J58" s="87">
        <v>12.463970877060451</v>
      </c>
      <c r="K58" s="87">
        <v>0.98631649881347105</v>
      </c>
      <c r="L58" s="87">
        <v>8.6220321208041675</v>
      </c>
      <c r="M58" s="87">
        <v>24.864331846079228</v>
      </c>
      <c r="N58" s="87">
        <v>3.8450827432000669</v>
      </c>
      <c r="O58" s="74">
        <v>5.0843626121721162</v>
      </c>
      <c r="P58" s="87"/>
      <c r="Q58" s="75">
        <v>4.5397376022007752</v>
      </c>
    </row>
    <row r="59" spans="1:17">
      <c r="A59" s="76" t="s">
        <v>163</v>
      </c>
      <c r="B59" s="73">
        <v>-1.4803602803092055</v>
      </c>
      <c r="C59" s="87">
        <v>-1.1422657535138272</v>
      </c>
      <c r="D59" s="87">
        <v>-2.4255112830792598</v>
      </c>
      <c r="E59" s="74">
        <v>-1.0672124913512089</v>
      </c>
      <c r="F59" s="87">
        <v>-4.1943945518160035</v>
      </c>
      <c r="G59" s="87">
        <v>4.6485256147232583</v>
      </c>
      <c r="H59" s="87">
        <v>8.0934175365284347</v>
      </c>
      <c r="I59" s="74">
        <v>10.466552627411133</v>
      </c>
      <c r="J59" s="87">
        <v>21.068322666346528</v>
      </c>
      <c r="K59" s="87">
        <v>6.5955653376024266</v>
      </c>
      <c r="L59" s="87">
        <v>6.0413689323870816</v>
      </c>
      <c r="M59" s="87">
        <v>14.000437890552517</v>
      </c>
      <c r="N59" s="87">
        <v>4.986509686805273</v>
      </c>
      <c r="O59" s="74">
        <v>6.4171748511512057</v>
      </c>
      <c r="P59" s="87"/>
      <c r="Q59" s="75">
        <v>6.3210344381038714</v>
      </c>
    </row>
    <row r="60" spans="1:17">
      <c r="A60" s="76" t="s">
        <v>164</v>
      </c>
      <c r="B60" s="73">
        <v>8.485707695551941</v>
      </c>
      <c r="C60" s="87">
        <v>7.3498490660152447</v>
      </c>
      <c r="D60" s="87">
        <v>14.418090143144019</v>
      </c>
      <c r="E60" s="74">
        <v>1.884387007575876</v>
      </c>
      <c r="F60" s="87">
        <v>0.38964182734198521</v>
      </c>
      <c r="G60" s="87">
        <v>3.7256869318594856</v>
      </c>
      <c r="H60" s="87">
        <v>6.2218097399684984</v>
      </c>
      <c r="I60" s="74">
        <v>14.935708432921334</v>
      </c>
      <c r="J60" s="87">
        <v>31.700135653322203</v>
      </c>
      <c r="K60" s="87">
        <v>10.942088093702166</v>
      </c>
      <c r="L60" s="87">
        <v>7.1473910860681498</v>
      </c>
      <c r="M60" s="87">
        <v>16.052774633444365</v>
      </c>
      <c r="N60" s="87">
        <v>6.9884554802177936</v>
      </c>
      <c r="O60" s="74">
        <v>10.700123903697973</v>
      </c>
      <c r="P60" s="87"/>
      <c r="Q60" s="75">
        <v>10.801183178220535</v>
      </c>
    </row>
    <row r="61" spans="1:17">
      <c r="A61" s="76" t="s">
        <v>165</v>
      </c>
      <c r="B61" s="73">
        <v>-6.8925901881853893</v>
      </c>
      <c r="C61" s="87">
        <v>-16.458898289473645</v>
      </c>
      <c r="D61" s="87">
        <v>20.835370397890131</v>
      </c>
      <c r="E61" s="74">
        <v>0.59866540316934447</v>
      </c>
      <c r="F61" s="87">
        <v>5.8603258785897588E-2</v>
      </c>
      <c r="G61" s="87">
        <v>-1.7438015224715258</v>
      </c>
      <c r="H61" s="87">
        <v>5.8819245160547116</v>
      </c>
      <c r="I61" s="74">
        <v>13.356138622996786</v>
      </c>
      <c r="J61" s="87">
        <v>25.838936260061292</v>
      </c>
      <c r="K61" s="87">
        <v>11.626035376683676</v>
      </c>
      <c r="L61" s="87">
        <v>6.3473601593602051</v>
      </c>
      <c r="M61" s="87">
        <v>14.866302207496885</v>
      </c>
      <c r="N61" s="87">
        <v>8.2174919514544982</v>
      </c>
      <c r="O61" s="74">
        <v>7.4473464544813668</v>
      </c>
      <c r="P61" s="87"/>
      <c r="Q61" s="75">
        <v>7.8211231501822587</v>
      </c>
    </row>
    <row r="62" spans="1:17">
      <c r="A62" s="76" t="s">
        <v>166</v>
      </c>
      <c r="B62" s="73">
        <v>-5.4432284982907326</v>
      </c>
      <c r="C62" s="87">
        <v>-36.924342401339963</v>
      </c>
      <c r="D62" s="87">
        <v>33.149565410112224</v>
      </c>
      <c r="E62" s="74">
        <v>-6.9860816381331832</v>
      </c>
      <c r="F62" s="87">
        <v>-10.224205451669</v>
      </c>
      <c r="G62" s="87">
        <v>-2.7450083554309783</v>
      </c>
      <c r="H62" s="87">
        <v>6.6382753184503498</v>
      </c>
      <c r="I62" s="74">
        <v>17.472363910930255</v>
      </c>
      <c r="J62" s="87">
        <v>32.937219901202198</v>
      </c>
      <c r="K62" s="87">
        <v>15.42292597731606</v>
      </c>
      <c r="L62" s="87">
        <v>8.7125193906875147</v>
      </c>
      <c r="M62" s="87">
        <v>17.127797413468141</v>
      </c>
      <c r="N62" s="87">
        <v>6.2939824482057007</v>
      </c>
      <c r="O62" s="74">
        <v>9.7109838121542982</v>
      </c>
      <c r="P62" s="87"/>
      <c r="Q62" s="75">
        <v>10.408830191396614</v>
      </c>
    </row>
    <row r="63" spans="1:17">
      <c r="A63" s="76" t="s">
        <v>170</v>
      </c>
      <c r="B63" s="73">
        <v>0.14567935332668547</v>
      </c>
      <c r="C63" s="87">
        <v>-15.311292498147397</v>
      </c>
      <c r="D63" s="87">
        <v>43.924276760920513</v>
      </c>
      <c r="E63" s="74">
        <v>-8.3472126202491861</v>
      </c>
      <c r="F63" s="87">
        <v>-14.274591125207134</v>
      </c>
      <c r="G63" s="87">
        <v>7.1326828449273352</v>
      </c>
      <c r="H63" s="87">
        <v>2.8870608029804194</v>
      </c>
      <c r="I63" s="74">
        <v>8.4216673567485323</v>
      </c>
      <c r="J63" s="87">
        <v>11.196704643688427</v>
      </c>
      <c r="K63" s="87">
        <v>12.485917415771171</v>
      </c>
      <c r="L63" s="87">
        <v>5.0430994453910181</v>
      </c>
      <c r="M63" s="87">
        <v>-0.59430964232209016</v>
      </c>
      <c r="N63" s="87">
        <v>9.0373914212268343</v>
      </c>
      <c r="O63" s="74">
        <v>4.8738136197220356</v>
      </c>
      <c r="P63" s="87"/>
      <c r="Q63" s="75">
        <v>3.4899873918940041</v>
      </c>
    </row>
    <row r="64" spans="1:17">
      <c r="A64" s="76" t="s">
        <v>171</v>
      </c>
      <c r="B64" s="73">
        <v>-7.8296833858679253</v>
      </c>
      <c r="C64" s="87">
        <v>-12.739206157523098</v>
      </c>
      <c r="D64" s="87">
        <v>16.227838081393219</v>
      </c>
      <c r="E64" s="74">
        <v>-7.2301165078225509</v>
      </c>
      <c r="F64" s="87">
        <v>-17.12524589659122</v>
      </c>
      <c r="G64" s="87">
        <v>18.801784989790253</v>
      </c>
      <c r="H64" s="87">
        <v>6.0998795053365056</v>
      </c>
      <c r="I64" s="74">
        <v>7.8535246316805054</v>
      </c>
      <c r="J64" s="87">
        <v>10.39202446595066</v>
      </c>
      <c r="K64" s="87">
        <v>11.315278050080119</v>
      </c>
      <c r="L64" s="87">
        <v>5.4196229989093343</v>
      </c>
      <c r="M64" s="87">
        <v>-2.5715652906289157</v>
      </c>
      <c r="N64" s="87">
        <v>8.3408818975012942</v>
      </c>
      <c r="O64" s="74">
        <v>3.9123965039321908</v>
      </c>
      <c r="P64" s="87"/>
      <c r="Q64" s="75">
        <v>2.1847661881043381</v>
      </c>
    </row>
    <row r="65" spans="1:17">
      <c r="A65" s="76" t="s">
        <v>173</v>
      </c>
      <c r="B65" s="73">
        <v>25.711193789295045</v>
      </c>
      <c r="C65" s="87">
        <v>29.545805181014007</v>
      </c>
      <c r="D65" s="87">
        <v>18.026951628479441</v>
      </c>
      <c r="E65" s="74">
        <v>-5.3522044544336076</v>
      </c>
      <c r="F65" s="87">
        <v>-13.79483946853323</v>
      </c>
      <c r="G65" s="87">
        <v>17.198267078162292</v>
      </c>
      <c r="H65" s="87">
        <v>6.1909132979228181</v>
      </c>
      <c r="I65" s="74">
        <v>9.9568334527513187</v>
      </c>
      <c r="J65" s="87">
        <v>14.051844591024787</v>
      </c>
      <c r="K65" s="87">
        <v>11.578098384591497</v>
      </c>
      <c r="L65" s="87">
        <v>7.1007031374627845</v>
      </c>
      <c r="M65" s="87">
        <v>3.4482009916030512</v>
      </c>
      <c r="N65" s="87">
        <v>8.465974036144301</v>
      </c>
      <c r="O65" s="74">
        <v>9.0368823409491998</v>
      </c>
      <c r="P65" s="87"/>
      <c r="Q65" s="75">
        <v>7.4618657333310301</v>
      </c>
    </row>
    <row r="66" spans="1:17">
      <c r="A66" s="76" t="s">
        <v>174</v>
      </c>
      <c r="B66" s="73">
        <v>31.224554671417216</v>
      </c>
      <c r="C66" s="87">
        <v>60.661911855645712</v>
      </c>
      <c r="D66" s="87">
        <v>14.129244662475438</v>
      </c>
      <c r="E66" s="74">
        <v>-9.7370030955324598</v>
      </c>
      <c r="F66" s="87">
        <v>-20.478361659205461</v>
      </c>
      <c r="G66" s="87">
        <v>16.2440255122888</v>
      </c>
      <c r="H66" s="87">
        <v>14.945376065180321</v>
      </c>
      <c r="I66" s="74">
        <v>8.941391571795986</v>
      </c>
      <c r="J66" s="87">
        <v>13.911052060185069</v>
      </c>
      <c r="K66" s="87">
        <v>6.5452515590181672</v>
      </c>
      <c r="L66" s="87">
        <v>6.331159250348958</v>
      </c>
      <c r="M66" s="87">
        <v>5.7449156225409785</v>
      </c>
      <c r="N66" s="87">
        <v>11.914302081269636</v>
      </c>
      <c r="O66" s="74">
        <v>7.2095539034399261</v>
      </c>
      <c r="P66" s="87"/>
      <c r="Q66" s="75">
        <v>6.2637004624135724</v>
      </c>
    </row>
    <row r="67" spans="1:17">
      <c r="A67" s="76" t="s">
        <v>175</v>
      </c>
      <c r="B67" s="73">
        <v>0.23755394805863253</v>
      </c>
      <c r="C67" s="87">
        <v>-0.39234273637408318</v>
      </c>
      <c r="D67" s="87">
        <v>1.2873337167451955</v>
      </c>
      <c r="E67" s="74">
        <v>0.38300777241816547</v>
      </c>
      <c r="F67" s="87">
        <v>-7.2878024453977783</v>
      </c>
      <c r="G67" s="87">
        <v>19.805904127070313</v>
      </c>
      <c r="H67" s="87">
        <v>9.856998857603644</v>
      </c>
      <c r="I67" s="74">
        <v>10.282272970441685</v>
      </c>
      <c r="J67" s="87">
        <v>15.937281834226964</v>
      </c>
      <c r="K67" s="87">
        <v>6.551274690794588</v>
      </c>
      <c r="L67" s="87">
        <v>7.9955323684995498</v>
      </c>
      <c r="M67" s="87">
        <v>13.354519923768343</v>
      </c>
      <c r="N67" s="87">
        <v>8.9874857792946621</v>
      </c>
      <c r="O67" s="74">
        <v>9.3315854091596435</v>
      </c>
      <c r="P67" s="87"/>
      <c r="Q67" s="75">
        <v>7.305805652772988</v>
      </c>
    </row>
    <row r="68" spans="1:17">
      <c r="A68" s="76" t="s">
        <v>176</v>
      </c>
      <c r="B68" s="73">
        <v>16.769788225970366</v>
      </c>
      <c r="C68" s="87">
        <v>22.393557746509568</v>
      </c>
      <c r="D68" s="87">
        <v>-3.9196222857898464</v>
      </c>
      <c r="E68" s="74">
        <v>-3.1903980799701368</v>
      </c>
      <c r="F68" s="87">
        <v>-12.877215530750908</v>
      </c>
      <c r="G68" s="87">
        <v>17.622616117547793</v>
      </c>
      <c r="H68" s="87">
        <v>3.7054250464762788</v>
      </c>
      <c r="I68" s="74">
        <v>9.3586050784525998</v>
      </c>
      <c r="J68" s="87">
        <v>15.288185489791786</v>
      </c>
      <c r="K68" s="87">
        <v>3.5152720821269114</v>
      </c>
      <c r="L68" s="87">
        <v>8.9594832451785411</v>
      </c>
      <c r="M68" s="87">
        <v>8.7109494826101024</v>
      </c>
      <c r="N68" s="87">
        <v>8.8998067010309345</v>
      </c>
      <c r="O68" s="74">
        <v>11.242725069888188</v>
      </c>
      <c r="P68" s="87"/>
      <c r="Q68" s="75">
        <v>7.7980280305946188</v>
      </c>
    </row>
    <row r="69" spans="1:17">
      <c r="A69" s="76" t="s">
        <v>177</v>
      </c>
      <c r="B69" s="73">
        <v>-8.0799175004367108</v>
      </c>
      <c r="C69" s="87">
        <v>-7.6436167333736265</v>
      </c>
      <c r="D69" s="87">
        <v>-9.0395563587853687</v>
      </c>
      <c r="E69" s="74">
        <v>-4.2686317709009263</v>
      </c>
      <c r="F69" s="87">
        <v>-13.795925531815758</v>
      </c>
      <c r="G69" s="87">
        <v>16.154707415554398</v>
      </c>
      <c r="H69" s="87">
        <v>4.2141474951623268</v>
      </c>
      <c r="I69" s="74">
        <v>9.3244833989054818</v>
      </c>
      <c r="J69" s="87">
        <v>15.257424198264214</v>
      </c>
      <c r="K69" s="87">
        <v>2.61694281294564</v>
      </c>
      <c r="L69" s="87">
        <v>10.049593349084553</v>
      </c>
      <c r="M69" s="87">
        <v>6.6091933898209776</v>
      </c>
      <c r="N69" s="87">
        <v>9.4406142275148852</v>
      </c>
      <c r="O69" s="74">
        <v>6.6685582856954184</v>
      </c>
      <c r="P69" s="87"/>
      <c r="Q69" s="75">
        <v>4.4931931293011029</v>
      </c>
    </row>
    <row r="70" spans="1:17">
      <c r="A70" s="76" t="s">
        <v>208</v>
      </c>
      <c r="B70" s="73">
        <v>-13.828833563581219</v>
      </c>
      <c r="C70" s="87">
        <v>-9.7550402660032418</v>
      </c>
      <c r="D70" s="87">
        <v>-17.159208582820646</v>
      </c>
      <c r="E70" s="74">
        <v>-8.9818114051107756</v>
      </c>
      <c r="F70" s="87">
        <v>-21.085058953947264</v>
      </c>
      <c r="G70" s="87">
        <v>18.786357587447892</v>
      </c>
      <c r="H70" s="87">
        <v>2.206973293768554</v>
      </c>
      <c r="I70" s="74">
        <v>8.6978322403907562</v>
      </c>
      <c r="J70" s="87">
        <v>14.222224105277876</v>
      </c>
      <c r="K70" s="87">
        <v>1.0455602779904838</v>
      </c>
      <c r="L70" s="87">
        <v>10.015137858513015</v>
      </c>
      <c r="M70" s="87">
        <v>6.3666521400328815</v>
      </c>
      <c r="N70" s="87">
        <v>6.1198212527455951</v>
      </c>
      <c r="O70" s="74">
        <v>7.11967927414989</v>
      </c>
      <c r="P70" s="87"/>
      <c r="Q70" s="75">
        <v>4.3835183295924827</v>
      </c>
    </row>
    <row r="71" spans="1:17">
      <c r="A71" s="76" t="s">
        <v>209</v>
      </c>
      <c r="B71" s="73">
        <v>2.7472556425325036</v>
      </c>
      <c r="C71" s="87">
        <v>4.0892032999471422</v>
      </c>
      <c r="D71" s="87">
        <v>0.54786668734022981</v>
      </c>
      <c r="E71" s="74">
        <v>-7.0024289740017913</v>
      </c>
      <c r="F71" s="87">
        <v>-15.683367931526909</v>
      </c>
      <c r="G71" s="87">
        <v>9.0071693425427402</v>
      </c>
      <c r="H71" s="87">
        <v>2.894453205381514</v>
      </c>
      <c r="I71" s="74">
        <v>10.287897459364045</v>
      </c>
      <c r="J71" s="87">
        <v>14.129811697145245</v>
      </c>
      <c r="K71" s="87">
        <v>3.6956612806238271</v>
      </c>
      <c r="L71" s="87">
        <v>12.189496355536997</v>
      </c>
      <c r="M71" s="87">
        <v>10.488051675823137</v>
      </c>
      <c r="N71" s="87">
        <v>6.4121682075753101</v>
      </c>
      <c r="O71" s="74"/>
      <c r="P71" s="87"/>
      <c r="Q71" s="75">
        <v>6.0937319089937532</v>
      </c>
    </row>
    <row r="72" spans="1:17">
      <c r="A72" s="76" t="s">
        <v>210</v>
      </c>
      <c r="B72" s="73">
        <v>4.6256708215258344</v>
      </c>
      <c r="C72" s="87">
        <v>7.5599744563727702</v>
      </c>
      <c r="D72" s="87">
        <v>-9.1258114140835644</v>
      </c>
      <c r="E72" s="74">
        <v>-2.338328425603438</v>
      </c>
      <c r="F72" s="87">
        <v>-11.829269607229968</v>
      </c>
      <c r="G72" s="87">
        <v>9.4451425461662346</v>
      </c>
      <c r="H72" s="87">
        <v>7.4285326271474013</v>
      </c>
      <c r="I72" s="74">
        <v>9.5073712189049413</v>
      </c>
      <c r="J72" s="87">
        <v>12.175155134148845</v>
      </c>
      <c r="K72" s="87">
        <v>1.8231275310736206</v>
      </c>
      <c r="L72" s="87">
        <v>13.890522840765545</v>
      </c>
      <c r="M72" s="87">
        <v>5.1517698403404593</v>
      </c>
      <c r="N72" s="87">
        <v>8.941646327934313</v>
      </c>
      <c r="O72" s="74"/>
      <c r="P72" s="87"/>
      <c r="Q72" s="75">
        <v>6.6518555159876076</v>
      </c>
    </row>
    <row r="73" spans="1:17">
      <c r="A73" s="76" t="s">
        <v>211</v>
      </c>
      <c r="B73" s="73">
        <v>-7.3884125675368635</v>
      </c>
      <c r="C73" s="87">
        <v>-11.004542020200278</v>
      </c>
      <c r="D73" s="87">
        <v>0.68728721684034977</v>
      </c>
      <c r="E73" s="74">
        <v>-0.43969021172196415</v>
      </c>
      <c r="F73" s="87">
        <v>-9.2901159596425202</v>
      </c>
      <c r="G73" s="87">
        <v>9.173087619231616</v>
      </c>
      <c r="H73" s="87">
        <v>12.186232033560275</v>
      </c>
      <c r="I73" s="74">
        <v>9.4140200645145011</v>
      </c>
      <c r="J73" s="87">
        <v>14.001264639116501</v>
      </c>
      <c r="K73" s="87">
        <v>2.9410597691124227</v>
      </c>
      <c r="L73" s="87">
        <v>11.839605027048638</v>
      </c>
      <c r="M73" s="87">
        <v>2.0713424644558915</v>
      </c>
      <c r="N73" s="87">
        <v>7.9962774715441247</v>
      </c>
      <c r="O73" s="74"/>
      <c r="P73" s="87"/>
      <c r="Q73" s="75">
        <v>5.8732772945842369</v>
      </c>
    </row>
    <row r="74" spans="1:17">
      <c r="A74" s="76" t="s">
        <v>212</v>
      </c>
      <c r="B74" s="73">
        <v>-8.1678871517318292</v>
      </c>
      <c r="C74" s="87">
        <v>-27.842255575135194</v>
      </c>
      <c r="D74" s="87">
        <v>9.3537090297495329</v>
      </c>
      <c r="E74" s="74">
        <v>1.3091252745994248</v>
      </c>
      <c r="F74" s="87">
        <v>-6.4807308357700739</v>
      </c>
      <c r="G74" s="87">
        <v>8.4475724928426796</v>
      </c>
      <c r="H74" s="87">
        <v>12.592995826528744</v>
      </c>
      <c r="I74" s="74">
        <v>6.5946542585728531</v>
      </c>
      <c r="J74" s="87">
        <v>10.207777027217446</v>
      </c>
      <c r="K74" s="87">
        <v>3.8480683983225759</v>
      </c>
      <c r="L74" s="87">
        <v>5.2487844638248813</v>
      </c>
      <c r="M74" s="87">
        <v>2.5869102173242347</v>
      </c>
      <c r="N74" s="87">
        <v>8.7074441510241929</v>
      </c>
      <c r="O74" s="74"/>
      <c r="P74" s="87"/>
      <c r="Q74" s="75">
        <v>5.1014564447048381</v>
      </c>
    </row>
    <row r="75" spans="1:17">
      <c r="A75" s="76" t="s">
        <v>213</v>
      </c>
      <c r="B75" s="73">
        <v>4.1887733799764302</v>
      </c>
      <c r="C75" s="87">
        <v>3.2483812376179406</v>
      </c>
      <c r="D75" s="87">
        <v>5.7843155193399189</v>
      </c>
      <c r="E75" s="74">
        <v>5.8408133461068736</v>
      </c>
      <c r="F75" s="87">
        <v>1.6631064166109524</v>
      </c>
      <c r="G75" s="87">
        <v>7.8416921387941043</v>
      </c>
      <c r="H75" s="87">
        <v>13.301907989395151</v>
      </c>
      <c r="I75" s="74">
        <v>8.7400742291247102</v>
      </c>
      <c r="J75" s="87">
        <v>11.13744407250935</v>
      </c>
      <c r="K75" s="87">
        <v>6.1914320756226049</v>
      </c>
      <c r="L75" s="87">
        <v>8.3348839883035755</v>
      </c>
      <c r="M75" s="87">
        <v>7.1349900698367845</v>
      </c>
      <c r="N75" s="87">
        <v>10.326635532049231</v>
      </c>
      <c r="O75" s="74">
        <v>7.11967927414989</v>
      </c>
      <c r="P75" s="87"/>
      <c r="Q75" s="75">
        <v>7.9034466421890173</v>
      </c>
    </row>
    <row r="76" spans="1:17" ht="39" thickBot="1">
      <c r="A76" s="88" t="s">
        <v>18</v>
      </c>
      <c r="B76" s="89">
        <f>AVERAGE(B3:B75)</f>
        <v>8.8360178716055948</v>
      </c>
      <c r="C76" s="90">
        <f t="shared" ref="C76:Q76" si="0">AVERAGE(C3:C75)</f>
        <v>7.7348182771596381</v>
      </c>
      <c r="D76" s="90">
        <f t="shared" si="0"/>
        <v>13.639937194071292</v>
      </c>
      <c r="E76" s="90">
        <f t="shared" si="0"/>
        <v>6.3580418752328294</v>
      </c>
      <c r="F76" s="90">
        <f t="shared" si="0"/>
        <v>4.2341721244351174</v>
      </c>
      <c r="G76" s="90">
        <f t="shared" si="0"/>
        <v>9.4299512100984</v>
      </c>
      <c r="H76" s="90">
        <f t="shared" si="0"/>
        <v>14.957521082901849</v>
      </c>
      <c r="I76" s="90">
        <f t="shared" si="0"/>
        <v>12.173792499925929</v>
      </c>
      <c r="J76" s="90">
        <f t="shared" si="0"/>
        <v>13.265316612568956</v>
      </c>
      <c r="K76" s="90">
        <f t="shared" si="0"/>
        <v>11.838638593376025</v>
      </c>
      <c r="L76" s="90">
        <f t="shared" si="0"/>
        <v>11.826723314387733</v>
      </c>
      <c r="M76" s="90">
        <f t="shared" si="0"/>
        <v>12.627595011484987</v>
      </c>
      <c r="N76" s="90">
        <f t="shared" si="0"/>
        <v>11.376486341235587</v>
      </c>
      <c r="O76" s="90">
        <f t="shared" si="0"/>
        <v>10.718460863228344</v>
      </c>
      <c r="P76" s="90" t="e">
        <f t="shared" si="0"/>
        <v>#DIV/0!</v>
      </c>
      <c r="Q76" s="91">
        <f t="shared" si="0"/>
        <v>10.234737002720259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W116"/>
  <sheetViews>
    <sheetView workbookViewId="0">
      <selection sqref="A1:N1"/>
    </sheetView>
  </sheetViews>
  <sheetFormatPr defaultRowHeight="12.75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>
      <c r="A1" s="210" t="s">
        <v>57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4"/>
      <c r="N1" s="214"/>
      <c r="O1" s="85"/>
      <c r="P1" s="83"/>
      <c r="Q1" s="149"/>
    </row>
    <row r="2" spans="1:23" ht="64.5" thickBot="1">
      <c r="A2" s="77"/>
      <c r="B2" s="145" t="s">
        <v>0</v>
      </c>
      <c r="C2" s="144" t="s">
        <v>1</v>
      </c>
      <c r="D2" s="144" t="s">
        <v>2</v>
      </c>
      <c r="E2" s="145" t="s">
        <v>3</v>
      </c>
      <c r="F2" s="144" t="s">
        <v>4</v>
      </c>
      <c r="G2" s="144" t="s">
        <v>5</v>
      </c>
      <c r="H2" s="144" t="s">
        <v>6</v>
      </c>
      <c r="I2" s="145" t="s">
        <v>7</v>
      </c>
      <c r="J2" s="144" t="s">
        <v>8</v>
      </c>
      <c r="K2" s="144" t="s">
        <v>9</v>
      </c>
      <c r="L2" s="144" t="s">
        <v>10</v>
      </c>
      <c r="M2" s="144" t="s">
        <v>11</v>
      </c>
      <c r="N2" s="144" t="s">
        <v>12</v>
      </c>
      <c r="O2" s="86"/>
      <c r="P2" s="84"/>
      <c r="Q2" s="150"/>
    </row>
    <row r="3" spans="1:23">
      <c r="A3" s="80">
        <v>1996</v>
      </c>
      <c r="B3" s="78">
        <v>13.529078029259276</v>
      </c>
      <c r="C3" s="108">
        <v>10.962042675565318</v>
      </c>
      <c r="D3" s="108">
        <v>2.5670353536939583</v>
      </c>
      <c r="E3" s="79">
        <v>32.569156085078191</v>
      </c>
      <c r="F3" s="108">
        <v>25.313240441717273</v>
      </c>
      <c r="G3" s="108">
        <v>4.8535631873538803</v>
      </c>
      <c r="H3" s="108">
        <v>2.4023524560070459</v>
      </c>
      <c r="I3" s="79">
        <v>53.901765885662513</v>
      </c>
      <c r="J3" s="108">
        <v>14.614296515303543</v>
      </c>
      <c r="K3" s="108">
        <v>13.528758034595359</v>
      </c>
      <c r="L3" s="108">
        <v>19.421708519150531</v>
      </c>
      <c r="M3" s="108">
        <v>3.2654610016561274</v>
      </c>
      <c r="N3" s="108">
        <v>3.0715418149569604</v>
      </c>
      <c r="O3" s="85"/>
      <c r="P3" s="83"/>
      <c r="Q3" s="149"/>
    </row>
    <row r="4" spans="1:23">
      <c r="A4" s="80">
        <f>A3+1</f>
        <v>1997</v>
      </c>
      <c r="B4" s="81">
        <v>12.525827470223911</v>
      </c>
      <c r="C4" s="109">
        <v>10.271262700371677</v>
      </c>
      <c r="D4" s="109">
        <v>2.2545647698522346</v>
      </c>
      <c r="E4" s="82">
        <v>32.952948465790186</v>
      </c>
      <c r="F4" s="109">
        <v>25.661571635640612</v>
      </c>
      <c r="G4" s="109">
        <v>4.6113895330831873</v>
      </c>
      <c r="H4" s="109">
        <v>2.6799872970663734</v>
      </c>
      <c r="I4" s="82">
        <v>54.521224063985905</v>
      </c>
      <c r="J4" s="109">
        <v>14.024856646778957</v>
      </c>
      <c r="K4" s="109">
        <v>13.671160800758535</v>
      </c>
      <c r="L4" s="109">
        <v>20.553128799936481</v>
      </c>
      <c r="M4" s="109">
        <v>3.2183160747898003</v>
      </c>
      <c r="N4" s="109">
        <v>3.0537617417221354</v>
      </c>
      <c r="O4" s="85"/>
      <c r="P4" s="83"/>
      <c r="Q4" s="151"/>
      <c r="R4" s="10"/>
      <c r="S4" s="10"/>
      <c r="T4" s="10"/>
      <c r="U4" s="10"/>
      <c r="V4" s="10"/>
      <c r="W4" s="10"/>
    </row>
    <row r="5" spans="1:23">
      <c r="A5" s="80">
        <f t="shared" ref="A5:A17" si="0">A4+1</f>
        <v>1998</v>
      </c>
      <c r="B5" s="81">
        <v>12.729459811282196</v>
      </c>
      <c r="C5" s="109">
        <v>10.139215676395228</v>
      </c>
      <c r="D5" s="109">
        <v>2.5902441348869694</v>
      </c>
      <c r="E5" s="82">
        <v>30.649476800760777</v>
      </c>
      <c r="F5" s="109">
        <v>23.631602767883241</v>
      </c>
      <c r="G5" s="109">
        <v>4.5920000783993133</v>
      </c>
      <c r="H5" s="109">
        <v>2.4258739544782242</v>
      </c>
      <c r="I5" s="82">
        <v>56.62106338795703</v>
      </c>
      <c r="J5" s="109">
        <v>13.758029861337972</v>
      </c>
      <c r="K5" s="109">
        <v>14.519015552946879</v>
      </c>
      <c r="L5" s="109">
        <v>21.366660220213756</v>
      </c>
      <c r="M5" s="109">
        <v>3.532205258231917</v>
      </c>
      <c r="N5" s="109">
        <v>3.4451524952265133</v>
      </c>
      <c r="O5" s="85"/>
      <c r="P5" s="83"/>
      <c r="Q5" s="151"/>
      <c r="R5" s="10"/>
      <c r="S5" s="10"/>
      <c r="T5" s="10"/>
      <c r="U5" s="10"/>
      <c r="V5" s="10"/>
      <c r="W5" s="10"/>
    </row>
    <row r="6" spans="1:23">
      <c r="A6" s="80">
        <f t="shared" si="0"/>
        <v>1999</v>
      </c>
      <c r="B6" s="81">
        <v>10.81243689546662</v>
      </c>
      <c r="C6" s="109">
        <v>8.7491386437092817</v>
      </c>
      <c r="D6" s="109">
        <v>2.0632982517573395</v>
      </c>
      <c r="E6" s="82">
        <v>29.519330504480983</v>
      </c>
      <c r="F6" s="109">
        <v>23.124566848370531</v>
      </c>
      <c r="G6" s="109">
        <v>4.1914585378832347</v>
      </c>
      <c r="H6" s="109">
        <v>2.2033051182272141</v>
      </c>
      <c r="I6" s="82">
        <v>59.668232600052399</v>
      </c>
      <c r="J6" s="109">
        <v>13.802032930359706</v>
      </c>
      <c r="K6" s="109">
        <v>15.252351879391368</v>
      </c>
      <c r="L6" s="109">
        <v>23.331225734548784</v>
      </c>
      <c r="M6" s="109">
        <v>3.7534635850242708</v>
      </c>
      <c r="N6" s="109">
        <v>3.5291584707282673</v>
      </c>
      <c r="O6" s="85"/>
      <c r="P6" s="83"/>
      <c r="Q6" s="151"/>
      <c r="R6" s="10"/>
      <c r="S6" s="10"/>
      <c r="T6" s="10"/>
      <c r="U6" s="10"/>
      <c r="V6" s="10"/>
      <c r="W6" s="10"/>
    </row>
    <row r="7" spans="1:23">
      <c r="A7" s="80">
        <f t="shared" si="0"/>
        <v>2000</v>
      </c>
      <c r="B7" s="81">
        <v>10.034453788456204</v>
      </c>
      <c r="C7" s="109">
        <v>7.7002657475297793</v>
      </c>
      <c r="D7" s="109">
        <v>2.3341880409264237</v>
      </c>
      <c r="E7" s="82">
        <v>30.635442434663069</v>
      </c>
      <c r="F7" s="109">
        <v>24.637475829983739</v>
      </c>
      <c r="G7" s="109">
        <v>4.0032163677370827</v>
      </c>
      <c r="H7" s="109">
        <v>1.9947502369422487</v>
      </c>
      <c r="I7" s="82">
        <v>59.330103776880726</v>
      </c>
      <c r="J7" s="109">
        <v>14.835139856513187</v>
      </c>
      <c r="K7" s="109">
        <v>15.53575289553052</v>
      </c>
      <c r="L7" s="109">
        <v>21.632125145171329</v>
      </c>
      <c r="M7" s="109">
        <v>3.8772448831120863</v>
      </c>
      <c r="N7" s="109">
        <v>3.449840996553605</v>
      </c>
      <c r="O7" s="85"/>
      <c r="P7" s="83"/>
      <c r="Q7" s="151"/>
      <c r="R7" s="10"/>
      <c r="S7" s="10"/>
      <c r="T7" s="10"/>
      <c r="U7" s="10"/>
      <c r="V7" s="10"/>
      <c r="W7" s="10"/>
    </row>
    <row r="8" spans="1:23">
      <c r="A8" s="80">
        <f t="shared" si="0"/>
        <v>2001</v>
      </c>
      <c r="B8" s="81">
        <v>11.170698240597559</v>
      </c>
      <c r="C8" s="109">
        <v>8.6494289415718288</v>
      </c>
      <c r="D8" s="109">
        <v>2.521269299025731</v>
      </c>
      <c r="E8" s="82">
        <v>30.9273875364166</v>
      </c>
      <c r="F8" s="109">
        <v>24.773702701055679</v>
      </c>
      <c r="G8" s="109">
        <v>3.6579044863470243</v>
      </c>
      <c r="H8" s="109">
        <v>2.4957803490138977</v>
      </c>
      <c r="I8" s="82">
        <v>57.90191422298583</v>
      </c>
      <c r="J8" s="109">
        <v>15.256222461389216</v>
      </c>
      <c r="K8" s="109">
        <v>15.010255656592989</v>
      </c>
      <c r="L8" s="109">
        <v>20.543355075317958</v>
      </c>
      <c r="M8" s="109">
        <v>3.6853581513359592</v>
      </c>
      <c r="N8" s="109">
        <v>3.4067228783497079</v>
      </c>
      <c r="O8" s="85"/>
      <c r="P8" s="83"/>
      <c r="Q8" s="151"/>
      <c r="R8" s="10"/>
      <c r="S8" s="10"/>
      <c r="T8" s="10"/>
      <c r="U8" s="10"/>
      <c r="V8" s="10"/>
      <c r="W8" s="10"/>
    </row>
    <row r="9" spans="1:23">
      <c r="A9" s="80">
        <f t="shared" si="0"/>
        <v>2002</v>
      </c>
      <c r="B9" s="81">
        <v>11.934812406937056</v>
      </c>
      <c r="C9" s="109">
        <v>9.5172602538162838</v>
      </c>
      <c r="D9" s="109">
        <v>2.4175521531207695</v>
      </c>
      <c r="E9" s="82">
        <v>30.594840911591486</v>
      </c>
      <c r="F9" s="109">
        <v>25.112146414542515</v>
      </c>
      <c r="G9" s="109">
        <v>3.7169953726643965</v>
      </c>
      <c r="H9" s="109">
        <v>1.7656991243845728</v>
      </c>
      <c r="I9" s="82">
        <v>57.470346681471462</v>
      </c>
      <c r="J9" s="109">
        <v>14.555688309958443</v>
      </c>
      <c r="K9" s="109">
        <v>15.296089094828528</v>
      </c>
      <c r="L9" s="109">
        <v>20.334504475018925</v>
      </c>
      <c r="M9" s="109">
        <v>3.9264541516955584</v>
      </c>
      <c r="N9" s="109">
        <v>3.3576106499700051</v>
      </c>
      <c r="O9" s="85"/>
      <c r="P9" s="83"/>
      <c r="Q9" s="151"/>
      <c r="R9" s="10"/>
      <c r="S9" s="10"/>
      <c r="T9" s="10"/>
      <c r="U9" s="10"/>
      <c r="V9" s="10"/>
      <c r="W9" s="10"/>
    </row>
    <row r="10" spans="1:23">
      <c r="A10" s="80">
        <f t="shared" si="0"/>
        <v>2003</v>
      </c>
      <c r="B10" s="81">
        <v>10.026987201703115</v>
      </c>
      <c r="C10" s="109">
        <v>8.0572245287417896</v>
      </c>
      <c r="D10" s="109">
        <v>1.9697626729613262</v>
      </c>
      <c r="E10" s="82">
        <v>31.28248374060929</v>
      </c>
      <c r="F10" s="109">
        <v>26.24126745016487</v>
      </c>
      <c r="G10" s="109">
        <v>3.3181618537225419</v>
      </c>
      <c r="H10" s="109">
        <v>1.7230544367218812</v>
      </c>
      <c r="I10" s="82">
        <v>58.690529057687598</v>
      </c>
      <c r="J10" s="109">
        <v>14.935427428680365</v>
      </c>
      <c r="K10" s="109">
        <v>15.785253329932603</v>
      </c>
      <c r="L10" s="109">
        <v>20.558920532640915</v>
      </c>
      <c r="M10" s="109">
        <v>4.1329673986319992</v>
      </c>
      <c r="N10" s="109">
        <v>3.2779603678017168</v>
      </c>
      <c r="O10" s="85"/>
      <c r="P10" s="83"/>
      <c r="Q10" s="151"/>
      <c r="R10" s="10"/>
      <c r="S10" s="10"/>
      <c r="T10" s="10"/>
      <c r="U10" s="10"/>
      <c r="V10" s="10"/>
      <c r="W10" s="10"/>
    </row>
    <row r="11" spans="1:23">
      <c r="A11" s="80">
        <f t="shared" si="0"/>
        <v>2004</v>
      </c>
      <c r="B11" s="81">
        <v>9.2995084820055745</v>
      </c>
      <c r="C11" s="109">
        <v>7.4011428972611064</v>
      </c>
      <c r="D11" s="109">
        <v>1.8983655847444676</v>
      </c>
      <c r="E11" s="82">
        <v>31.526642549831429</v>
      </c>
      <c r="F11" s="109">
        <v>26.391792214416171</v>
      </c>
      <c r="G11" s="109">
        <v>3.0587438812615222</v>
      </c>
      <c r="H11" s="109">
        <v>2.0761064541537371</v>
      </c>
      <c r="I11" s="82">
        <v>59.173848968163</v>
      </c>
      <c r="J11" s="109">
        <v>15.044524147597226</v>
      </c>
      <c r="K11" s="109">
        <v>15.904761620882635</v>
      </c>
      <c r="L11" s="109">
        <v>20.874332822485041</v>
      </c>
      <c r="M11" s="109">
        <v>4.227664539741343</v>
      </c>
      <c r="N11" s="109">
        <v>3.1225658374567598</v>
      </c>
      <c r="O11" s="85"/>
      <c r="P11" s="83"/>
      <c r="Q11" s="151"/>
      <c r="R11" s="10"/>
      <c r="S11" s="10"/>
      <c r="T11" s="10"/>
      <c r="U11" s="10"/>
      <c r="V11" s="10"/>
      <c r="W11" s="10"/>
    </row>
    <row r="12" spans="1:23">
      <c r="A12" s="80">
        <f t="shared" si="0"/>
        <v>2005</v>
      </c>
      <c r="B12" s="81">
        <v>7.8398278344085304</v>
      </c>
      <c r="C12" s="109">
        <v>5.8766300523050834</v>
      </c>
      <c r="D12" s="109">
        <v>1.9631977821034485</v>
      </c>
      <c r="E12" s="82">
        <v>30.86516171159608</v>
      </c>
      <c r="F12" s="109">
        <v>25.337632885051132</v>
      </c>
      <c r="G12" s="109">
        <v>3.0802499297321808</v>
      </c>
      <c r="H12" s="109">
        <v>2.4472788968127666</v>
      </c>
      <c r="I12" s="82">
        <v>61.295010453995388</v>
      </c>
      <c r="J12" s="109">
        <v>15.180565262575621</v>
      </c>
      <c r="K12" s="109">
        <v>16.486104410753235</v>
      </c>
      <c r="L12" s="109">
        <v>22.127104031843981</v>
      </c>
      <c r="M12" s="109">
        <v>4.3513580149743376</v>
      </c>
      <c r="N12" s="109">
        <v>3.1498787338482162</v>
      </c>
      <c r="O12" s="85"/>
      <c r="P12" s="83"/>
      <c r="Q12" s="151"/>
      <c r="R12" s="10"/>
      <c r="S12" s="10"/>
      <c r="T12" s="10"/>
      <c r="U12" s="10"/>
      <c r="V12" s="10"/>
      <c r="W12" s="10"/>
    </row>
    <row r="13" spans="1:23">
      <c r="A13" s="80">
        <f t="shared" si="0"/>
        <v>2006</v>
      </c>
      <c r="B13" s="81">
        <v>9.4249276041931456</v>
      </c>
      <c r="C13" s="109">
        <v>7.2163568835805743</v>
      </c>
      <c r="D13" s="109">
        <v>2.20857072061257</v>
      </c>
      <c r="E13" s="82">
        <v>28.879573286036337</v>
      </c>
      <c r="F13" s="109">
        <v>23.058634146425007</v>
      </c>
      <c r="G13" s="109">
        <v>3.102564329409871</v>
      </c>
      <c r="H13" s="109">
        <v>2.7183748102014635</v>
      </c>
      <c r="I13" s="82">
        <v>61.695499109770523</v>
      </c>
      <c r="J13" s="109">
        <v>15.103015664526081</v>
      </c>
      <c r="K13" s="109">
        <v>16.593252076001232</v>
      </c>
      <c r="L13" s="109">
        <v>22.497604311894186</v>
      </c>
      <c r="M13" s="109">
        <v>4.3269139898300324</v>
      </c>
      <c r="N13" s="110">
        <v>3.1747130675189834</v>
      </c>
      <c r="Q13" s="10"/>
      <c r="R13" s="10"/>
      <c r="S13" s="10"/>
      <c r="T13" s="10"/>
      <c r="U13" s="10"/>
      <c r="V13" s="10"/>
      <c r="W13" s="10"/>
    </row>
    <row r="14" spans="1:23">
      <c r="A14" s="80">
        <f t="shared" si="0"/>
        <v>2007</v>
      </c>
      <c r="B14" s="81">
        <v>10.133058560369822</v>
      </c>
      <c r="C14" s="109">
        <v>7.7608033135462744</v>
      </c>
      <c r="D14" s="109">
        <v>2.372255246823546</v>
      </c>
      <c r="E14" s="82">
        <v>27.657967257995935</v>
      </c>
      <c r="F14" s="109">
        <v>21.885091727968874</v>
      </c>
      <c r="G14" s="109">
        <v>3.1174134749229112</v>
      </c>
      <c r="H14" s="109">
        <v>2.6554620551041563</v>
      </c>
      <c r="I14" s="82">
        <v>62.208974181634247</v>
      </c>
      <c r="J14" s="109">
        <v>15.090068246080616</v>
      </c>
      <c r="K14" s="109">
        <v>15.67410204940049</v>
      </c>
      <c r="L14" s="109">
        <v>24.015463047148199</v>
      </c>
      <c r="M14" s="109">
        <v>4.2158806668482507</v>
      </c>
      <c r="N14" s="110">
        <v>3.2134601721566964</v>
      </c>
      <c r="Q14" s="10"/>
      <c r="R14" s="10"/>
      <c r="S14" s="10"/>
      <c r="T14" s="10"/>
      <c r="U14" s="10"/>
      <c r="V14" s="10"/>
      <c r="W14" s="10"/>
    </row>
    <row r="15" spans="1:23">
      <c r="A15" s="80">
        <f t="shared" si="0"/>
        <v>2008</v>
      </c>
      <c r="B15" s="81">
        <v>10.299699429612652</v>
      </c>
      <c r="C15" s="109">
        <v>7.6287499348445076</v>
      </c>
      <c r="D15" s="109">
        <v>2.6709494947681436</v>
      </c>
      <c r="E15" s="82">
        <v>27.463922542748705</v>
      </c>
      <c r="F15" s="109">
        <v>21.310724715389853</v>
      </c>
      <c r="G15" s="109">
        <v>2.9004513568850165</v>
      </c>
      <c r="H15" s="109">
        <v>3.2527464704738289</v>
      </c>
      <c r="I15" s="82">
        <v>62.236378027638651</v>
      </c>
      <c r="J15" s="109">
        <v>15.503021015734586</v>
      </c>
      <c r="K15" s="109">
        <v>16.796465416977551</v>
      </c>
      <c r="L15" s="109">
        <v>22.575684091249062</v>
      </c>
      <c r="M15" s="109">
        <v>3.9926809874985225</v>
      </c>
      <c r="N15" s="110">
        <v>3.3685265161789304</v>
      </c>
      <c r="Q15" s="10"/>
      <c r="R15" s="10"/>
      <c r="S15" s="10"/>
      <c r="T15" s="10"/>
      <c r="U15" s="10"/>
      <c r="V15" s="10"/>
      <c r="W15" s="10"/>
    </row>
    <row r="16" spans="1:23">
      <c r="A16" s="80">
        <f t="shared" si="0"/>
        <v>2009</v>
      </c>
      <c r="B16" s="81">
        <v>9.7952304317473207</v>
      </c>
      <c r="C16" s="109">
        <v>7.3913570667328052</v>
      </c>
      <c r="D16" s="109">
        <v>2.403873365014515</v>
      </c>
      <c r="E16" s="82">
        <v>25.713431947348525</v>
      </c>
      <c r="F16" s="109">
        <v>17.89464962821603</v>
      </c>
      <c r="G16" s="109">
        <v>3.9274448295048954</v>
      </c>
      <c r="H16" s="109">
        <v>3.8913374896276012</v>
      </c>
      <c r="I16" s="82">
        <v>64.49076603625636</v>
      </c>
      <c r="J16" s="109">
        <v>16.544671695967747</v>
      </c>
      <c r="K16" s="109">
        <v>16.731636014784176</v>
      </c>
      <c r="L16" s="109">
        <v>23.145297340107103</v>
      </c>
      <c r="M16" s="109">
        <v>4.6059667751958608</v>
      </c>
      <c r="N16" s="110">
        <v>3.4631942102014772</v>
      </c>
      <c r="Q16" s="10"/>
      <c r="R16" s="10"/>
      <c r="S16" s="10"/>
      <c r="T16" s="10"/>
      <c r="U16" s="10"/>
      <c r="V16" s="10"/>
      <c r="W16" s="10"/>
    </row>
    <row r="17" spans="1:23">
      <c r="A17" s="80">
        <f t="shared" si="0"/>
        <v>2010</v>
      </c>
      <c r="B17" s="81">
        <v>9.0472668648643175</v>
      </c>
      <c r="C17" s="109">
        <v>6.4582487569244131</v>
      </c>
      <c r="D17" s="109">
        <v>2.5890181079399039</v>
      </c>
      <c r="E17" s="82">
        <v>23.339965682433476</v>
      </c>
      <c r="F17" s="109">
        <v>15.884870185108573</v>
      </c>
      <c r="G17" s="109">
        <v>3.63936103984418</v>
      </c>
      <c r="H17" s="109">
        <v>3.8157344574807204</v>
      </c>
      <c r="I17" s="82">
        <v>67.611717283110622</v>
      </c>
      <c r="J17" s="109">
        <v>19.463434338229067</v>
      </c>
      <c r="K17" s="109">
        <v>17.101358259457747</v>
      </c>
      <c r="L17" s="109">
        <v>22.765653503783241</v>
      </c>
      <c r="M17" s="109">
        <v>4.889101932847872</v>
      </c>
      <c r="N17" s="110">
        <v>3.3921692487927051</v>
      </c>
      <c r="Q17" s="10"/>
      <c r="R17" s="10"/>
      <c r="S17" s="10"/>
      <c r="T17" s="10"/>
      <c r="U17" s="10"/>
      <c r="V17" s="10"/>
      <c r="W17" s="10"/>
    </row>
    <row r="18" spans="1:23">
      <c r="A18" s="80">
        <v>2011</v>
      </c>
      <c r="B18" s="81">
        <v>9.2865070010364654</v>
      </c>
      <c r="C18" s="109">
        <v>6.237177739403486</v>
      </c>
      <c r="D18" s="109">
        <v>3.0493292616329799</v>
      </c>
      <c r="E18" s="82">
        <v>20.660992564294055</v>
      </c>
      <c r="F18" s="109">
        <v>12.697727393399369</v>
      </c>
      <c r="G18" s="109">
        <v>4.0772815870526387</v>
      </c>
      <c r="H18" s="109">
        <v>3.8859835838420476</v>
      </c>
      <c r="I18" s="82">
        <v>70.050998137228675</v>
      </c>
      <c r="J18" s="109">
        <v>20.874514257491931</v>
      </c>
      <c r="K18" s="109">
        <v>17.927590281324875</v>
      </c>
      <c r="L18" s="109">
        <v>22.999727764268904</v>
      </c>
      <c r="M18" s="109">
        <v>4.7339482072634311</v>
      </c>
      <c r="N18" s="110">
        <v>3.5152176268795459</v>
      </c>
      <c r="Q18" s="10"/>
      <c r="R18" s="10"/>
      <c r="S18" s="10"/>
      <c r="T18" s="10"/>
      <c r="U18" s="10"/>
      <c r="V18" s="10"/>
      <c r="W18" s="10"/>
    </row>
    <row r="19" spans="1:23">
      <c r="A19" s="80">
        <v>2012</v>
      </c>
      <c r="B19" s="81">
        <v>8.9732604536746354</v>
      </c>
      <c r="C19" s="109">
        <v>6.3472944197511776</v>
      </c>
      <c r="D19" s="109">
        <v>2.6259660339234583</v>
      </c>
      <c r="E19" s="82">
        <v>18.732214405279642</v>
      </c>
      <c r="F19" s="109">
        <v>10.388869786447311</v>
      </c>
      <c r="G19" s="109">
        <v>4.4864942976714772</v>
      </c>
      <c r="H19" s="109">
        <v>3.8568503211608576</v>
      </c>
      <c r="I19" s="82">
        <v>72.292636592169984</v>
      </c>
      <c r="J19" s="109">
        <v>22.639643214545313</v>
      </c>
      <c r="K19" s="109">
        <v>17.500758315365172</v>
      </c>
      <c r="L19" s="109">
        <v>23.698450063552542</v>
      </c>
      <c r="M19" s="109">
        <v>4.8502511074905916</v>
      </c>
      <c r="N19" s="110">
        <v>3.6035338912163768</v>
      </c>
      <c r="Q19" s="10"/>
      <c r="R19" s="10"/>
      <c r="S19" s="10"/>
      <c r="T19" s="10"/>
      <c r="U19" s="10"/>
      <c r="V19" s="10"/>
      <c r="W19" s="10"/>
    </row>
    <row r="20" spans="1:23">
      <c r="A20" s="80">
        <v>2013</v>
      </c>
      <c r="B20" s="81">
        <v>8.3233687494421851</v>
      </c>
      <c r="C20" s="109">
        <v>5.8620844624597828</v>
      </c>
      <c r="D20" s="109">
        <v>2.4612842869824019</v>
      </c>
      <c r="E20" s="82">
        <v>17.233210194631017</v>
      </c>
      <c r="F20" s="109">
        <v>8.7055707493683681</v>
      </c>
      <c r="G20" s="109">
        <v>4.5779594052376824</v>
      </c>
      <c r="H20" s="109">
        <v>3.9496800400249699</v>
      </c>
      <c r="I20" s="82">
        <v>74.441636552252405</v>
      </c>
      <c r="J20" s="109">
        <v>24.081704973407927</v>
      </c>
      <c r="K20" s="109">
        <v>17.077464128790197</v>
      </c>
      <c r="L20" s="109">
        <v>24.793323944348032</v>
      </c>
      <c r="M20" s="109">
        <v>4.7975648757453415</v>
      </c>
      <c r="N20" s="110">
        <v>3.6915786299608935</v>
      </c>
      <c r="Q20" s="10"/>
      <c r="R20" s="10"/>
      <c r="S20" s="10"/>
      <c r="T20" s="10"/>
      <c r="U20" s="10"/>
      <c r="V20" s="10"/>
      <c r="W20" s="10"/>
    </row>
    <row r="21" spans="1:23" ht="51.75" thickBot="1">
      <c r="A21" s="92" t="s">
        <v>19</v>
      </c>
      <c r="B21" s="93">
        <f t="shared" ref="B21:M21" si="1">AVERAGE(B3:B20)</f>
        <v>10.288133847515589</v>
      </c>
      <c r="C21" s="142">
        <f t="shared" si="1"/>
        <v>7.9014269274727997</v>
      </c>
      <c r="D21" s="142">
        <f t="shared" si="1"/>
        <v>2.3867069200427888</v>
      </c>
      <c r="E21" s="94">
        <f t="shared" si="1"/>
        <v>27.844674923421437</v>
      </c>
      <c r="F21" s="142">
        <f t="shared" si="1"/>
        <v>21.225063195619395</v>
      </c>
      <c r="G21" s="142">
        <f t="shared" si="1"/>
        <v>3.8284807527062799</v>
      </c>
      <c r="H21" s="142">
        <f t="shared" si="1"/>
        <v>2.791130975095756</v>
      </c>
      <c r="I21" s="94">
        <f t="shared" si="1"/>
        <v>61.866813612161309</v>
      </c>
      <c r="J21" s="142">
        <f t="shared" si="1"/>
        <v>16.40593649035986</v>
      </c>
      <c r="K21" s="142">
        <f t="shared" si="1"/>
        <v>15.91067387879523</v>
      </c>
      <c r="L21" s="142">
        <f t="shared" si="1"/>
        <v>22.068570523482165</v>
      </c>
      <c r="M21" s="142">
        <f t="shared" si="1"/>
        <v>4.1323778667729609</v>
      </c>
      <c r="N21" s="143">
        <f>AVERAGE(N3:N20)</f>
        <v>3.3492548527510837</v>
      </c>
    </row>
    <row r="22" spans="1:23">
      <c r="H22" s="148"/>
      <c r="I22" s="148"/>
    </row>
    <row r="23" spans="1:23">
      <c r="I23" t="s">
        <v>160</v>
      </c>
    </row>
    <row r="102" spans="4:6">
      <c r="D102" s="9"/>
    </row>
    <row r="104" spans="4:6">
      <c r="F104" s="10"/>
    </row>
    <row r="105" spans="4:6">
      <c r="F105" s="10"/>
    </row>
    <row r="106" spans="4:6">
      <c r="F106" s="10"/>
    </row>
    <row r="107" spans="4:6">
      <c r="F107" s="10"/>
    </row>
    <row r="108" spans="4:6">
      <c r="F108" s="10"/>
    </row>
    <row r="109" spans="4:6">
      <c r="F109" s="10"/>
    </row>
    <row r="110" spans="4:6">
      <c r="F110" s="10"/>
    </row>
    <row r="111" spans="4:6">
      <c r="F111" s="10"/>
    </row>
    <row r="112" spans="4:6">
      <c r="F112" s="10"/>
    </row>
    <row r="113" spans="6:6">
      <c r="F113" s="10"/>
    </row>
    <row r="114" spans="6:6">
      <c r="F114" s="10"/>
    </row>
    <row r="115" spans="6:6">
      <c r="F115" s="10"/>
    </row>
    <row r="116" spans="6:6">
      <c r="F116" s="10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C23"/>
  <sheetViews>
    <sheetView workbookViewId="0">
      <selection sqref="A1:N1"/>
    </sheetView>
  </sheetViews>
  <sheetFormatPr defaultRowHeight="12.75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112"/>
  </cols>
  <sheetData>
    <row r="1" spans="1:237" ht="54" customHeight="1" thickBot="1">
      <c r="A1" s="215" t="s">
        <v>206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7"/>
      <c r="N1" s="218"/>
    </row>
    <row r="2" spans="1:237" s="101" customFormat="1" ht="64.5" thickBot="1">
      <c r="A2" s="98"/>
      <c r="B2" s="99" t="s">
        <v>0</v>
      </c>
      <c r="C2" s="100" t="s">
        <v>1</v>
      </c>
      <c r="D2" s="100" t="s">
        <v>2</v>
      </c>
      <c r="E2" s="99" t="s">
        <v>3</v>
      </c>
      <c r="F2" s="100" t="s">
        <v>4</v>
      </c>
      <c r="G2" s="100" t="s">
        <v>5</v>
      </c>
      <c r="H2" s="100" t="s">
        <v>6</v>
      </c>
      <c r="I2" s="99" t="s">
        <v>7</v>
      </c>
      <c r="J2" s="100" t="s">
        <v>8</v>
      </c>
      <c r="K2" s="100" t="s">
        <v>9</v>
      </c>
      <c r="L2" s="100" t="s">
        <v>10</v>
      </c>
      <c r="M2" s="100" t="s">
        <v>11</v>
      </c>
      <c r="N2" s="116" t="s">
        <v>12</v>
      </c>
      <c r="O2" s="113"/>
      <c r="P2" s="114"/>
      <c r="Q2" s="113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115"/>
      <c r="CA2" s="115"/>
      <c r="CB2" s="115"/>
      <c r="CC2" s="115"/>
      <c r="CD2" s="115"/>
      <c r="CE2" s="115"/>
      <c r="CF2" s="115"/>
      <c r="CG2" s="115"/>
      <c r="CH2" s="115"/>
      <c r="CI2" s="115"/>
      <c r="CJ2" s="115"/>
      <c r="CK2" s="115"/>
      <c r="CL2" s="115"/>
      <c r="CM2" s="115"/>
      <c r="CN2" s="115"/>
      <c r="CO2" s="115"/>
      <c r="CP2" s="115"/>
      <c r="CQ2" s="115"/>
      <c r="CR2" s="115"/>
      <c r="CS2" s="115"/>
      <c r="CT2" s="115"/>
      <c r="CU2" s="115"/>
      <c r="CV2" s="115"/>
      <c r="CW2" s="115"/>
      <c r="CX2" s="115"/>
      <c r="CY2" s="115"/>
      <c r="CZ2" s="115"/>
      <c r="DA2" s="115"/>
      <c r="DB2" s="115"/>
      <c r="DC2" s="115"/>
      <c r="DD2" s="115"/>
      <c r="DE2" s="115"/>
      <c r="DF2" s="115"/>
      <c r="DG2" s="115"/>
      <c r="DH2" s="115"/>
      <c r="DI2" s="115"/>
      <c r="DJ2" s="115"/>
      <c r="DK2" s="115"/>
      <c r="DL2" s="115"/>
      <c r="DM2" s="115"/>
      <c r="DN2" s="115"/>
      <c r="DO2" s="115"/>
      <c r="DP2" s="115"/>
      <c r="DQ2" s="115"/>
      <c r="DR2" s="115"/>
      <c r="DS2" s="115"/>
      <c r="DT2" s="115"/>
      <c r="DU2" s="115"/>
      <c r="DV2" s="115"/>
      <c r="DW2" s="115"/>
      <c r="DX2" s="115"/>
      <c r="DY2" s="115"/>
      <c r="DZ2" s="115"/>
      <c r="EA2" s="115"/>
      <c r="EB2" s="115"/>
      <c r="EC2" s="115"/>
      <c r="ED2" s="115"/>
      <c r="EE2" s="115"/>
      <c r="EF2" s="115"/>
      <c r="EG2" s="115"/>
      <c r="EH2" s="115"/>
      <c r="EI2" s="115"/>
      <c r="EJ2" s="115"/>
      <c r="EK2" s="115"/>
      <c r="EL2" s="115"/>
      <c r="EM2" s="115"/>
      <c r="EN2" s="115"/>
      <c r="EO2" s="115"/>
      <c r="EP2" s="115"/>
      <c r="EQ2" s="115"/>
      <c r="ER2" s="115"/>
      <c r="ES2" s="115"/>
      <c r="ET2" s="115"/>
      <c r="EU2" s="115"/>
      <c r="EV2" s="115"/>
      <c r="EW2" s="115"/>
      <c r="EX2" s="115"/>
      <c r="EY2" s="115"/>
      <c r="EZ2" s="115"/>
      <c r="FA2" s="115"/>
      <c r="FB2" s="115"/>
      <c r="FC2" s="115"/>
      <c r="FD2" s="115"/>
      <c r="FE2" s="115"/>
      <c r="FF2" s="115"/>
      <c r="FG2" s="115"/>
      <c r="FH2" s="115"/>
      <c r="FI2" s="115"/>
      <c r="FJ2" s="115"/>
      <c r="FK2" s="115"/>
      <c r="FL2" s="115"/>
      <c r="FM2" s="115"/>
      <c r="FN2" s="115"/>
      <c r="FO2" s="115"/>
      <c r="FP2" s="115"/>
      <c r="FQ2" s="115"/>
      <c r="FR2" s="115"/>
      <c r="FS2" s="115"/>
      <c r="FT2" s="115"/>
      <c r="FU2" s="115"/>
      <c r="FV2" s="115"/>
      <c r="FW2" s="115"/>
      <c r="FX2" s="115"/>
      <c r="FY2" s="115"/>
      <c r="FZ2" s="115"/>
      <c r="GA2" s="115"/>
      <c r="GB2" s="115"/>
      <c r="GC2" s="115"/>
      <c r="GD2" s="115"/>
      <c r="GE2" s="115"/>
      <c r="GF2" s="115"/>
      <c r="GG2" s="115"/>
      <c r="GH2" s="115"/>
      <c r="GI2" s="115"/>
      <c r="GJ2" s="115"/>
      <c r="GK2" s="115"/>
      <c r="GL2" s="115"/>
      <c r="GM2" s="115"/>
      <c r="GN2" s="115"/>
      <c r="GO2" s="115"/>
      <c r="GP2" s="115"/>
      <c r="GQ2" s="115"/>
      <c r="GR2" s="115"/>
      <c r="GS2" s="115"/>
      <c r="GT2" s="115"/>
      <c r="GU2" s="115"/>
      <c r="GV2" s="115"/>
      <c r="GW2" s="115"/>
      <c r="GX2" s="115"/>
      <c r="GY2" s="115"/>
      <c r="GZ2" s="115"/>
      <c r="HA2" s="115"/>
      <c r="HB2" s="115"/>
      <c r="HC2" s="115"/>
      <c r="HD2" s="115"/>
      <c r="HE2" s="115"/>
      <c r="HF2" s="115"/>
      <c r="HG2" s="115"/>
      <c r="HH2" s="115"/>
      <c r="HI2" s="115"/>
      <c r="HJ2" s="115"/>
      <c r="HK2" s="115"/>
      <c r="HL2" s="115"/>
      <c r="HM2" s="115"/>
      <c r="HN2" s="115"/>
      <c r="HO2" s="115"/>
      <c r="HP2" s="115"/>
      <c r="HQ2" s="115"/>
      <c r="HR2" s="115"/>
      <c r="HS2" s="115"/>
      <c r="HT2" s="115"/>
      <c r="HU2" s="115"/>
      <c r="HV2" s="115"/>
      <c r="HW2" s="115"/>
      <c r="HX2" s="115"/>
      <c r="HY2" s="115"/>
      <c r="HZ2" s="115"/>
      <c r="IA2" s="115"/>
      <c r="IB2" s="115"/>
      <c r="IC2" s="115"/>
    </row>
    <row r="3" spans="1:237">
      <c r="A3" s="102">
        <v>1995</v>
      </c>
      <c r="B3" s="103">
        <v>16.204962141093024</v>
      </c>
      <c r="C3" s="107">
        <v>31.219885239761684</v>
      </c>
      <c r="D3" s="107">
        <v>4.368765339010511</v>
      </c>
      <c r="E3" s="104">
        <v>20.056897599463873</v>
      </c>
      <c r="F3" s="107">
        <v>20.924039137211555</v>
      </c>
      <c r="G3" s="107">
        <v>17.394424395032733</v>
      </c>
      <c r="H3" s="107">
        <v>18.021026255675061</v>
      </c>
      <c r="I3" s="104">
        <v>16.332378322013994</v>
      </c>
      <c r="J3" s="107">
        <v>16.221638337702217</v>
      </c>
      <c r="K3" s="107">
        <v>23.298915716145348</v>
      </c>
      <c r="L3" s="107">
        <v>13.96366999336583</v>
      </c>
      <c r="M3" s="107">
        <v>16.393127682742588</v>
      </c>
      <c r="N3" s="111">
        <v>13.657638702721981</v>
      </c>
      <c r="P3" s="152"/>
    </row>
    <row r="4" spans="1:237">
      <c r="A4" s="102">
        <f>A3+1</f>
        <v>1996</v>
      </c>
      <c r="B4" s="103">
        <v>17.066425096591281</v>
      </c>
      <c r="C4" s="107">
        <v>29.28963769979805</v>
      </c>
      <c r="D4" s="107">
        <v>6.1343775999025345</v>
      </c>
      <c r="E4" s="104">
        <v>20.075137501478149</v>
      </c>
      <c r="F4" s="107">
        <v>20.995846665370575</v>
      </c>
      <c r="G4" s="107">
        <v>17.437448848651616</v>
      </c>
      <c r="H4" s="107">
        <v>17.359219109142639</v>
      </c>
      <c r="I4" s="104">
        <v>16.266163733085058</v>
      </c>
      <c r="J4" s="107">
        <v>15.994350895442441</v>
      </c>
      <c r="K4" s="107">
        <v>22.940361987658573</v>
      </c>
      <c r="L4" s="107">
        <v>13.971525098825246</v>
      </c>
      <c r="M4" s="107">
        <v>16.38373416331515</v>
      </c>
      <c r="N4" s="111">
        <v>13.905927119607151</v>
      </c>
      <c r="P4" s="152"/>
    </row>
    <row r="5" spans="1:237">
      <c r="A5" s="102">
        <f t="shared" ref="A5:A18" si="0">A4+1</f>
        <v>1997</v>
      </c>
      <c r="B5" s="103">
        <v>17.281792389940481</v>
      </c>
      <c r="C5" s="107">
        <v>28.92453081455869</v>
      </c>
      <c r="D5" s="107">
        <v>6.0984701370025842</v>
      </c>
      <c r="E5" s="104">
        <v>20.099560758470037</v>
      </c>
      <c r="F5" s="107">
        <v>20.985825312423927</v>
      </c>
      <c r="G5" s="107">
        <v>17.360777291784693</v>
      </c>
      <c r="H5" s="107">
        <v>17.741225030152609</v>
      </c>
      <c r="I5" s="104">
        <v>16.111351662936872</v>
      </c>
      <c r="J5" s="107">
        <v>16.018920192772622</v>
      </c>
      <c r="K5" s="107">
        <v>22.505408413821069</v>
      </c>
      <c r="L5" s="107">
        <v>13.909301706717011</v>
      </c>
      <c r="M5" s="107">
        <v>16.37237357809774</v>
      </c>
      <c r="N5" s="111">
        <v>13.463213711045732</v>
      </c>
      <c r="P5" s="152"/>
    </row>
    <row r="6" spans="1:237">
      <c r="A6" s="102">
        <f t="shared" si="0"/>
        <v>1998</v>
      </c>
      <c r="B6" s="103">
        <v>16.769092026541372</v>
      </c>
      <c r="C6" s="107">
        <v>30.820293094463185</v>
      </c>
      <c r="D6" s="107">
        <v>6.0220877142669469</v>
      </c>
      <c r="E6" s="104">
        <v>19.929785633351671</v>
      </c>
      <c r="F6" s="107">
        <v>20.933221406863463</v>
      </c>
      <c r="G6" s="107">
        <v>17.395691743275385</v>
      </c>
      <c r="H6" s="107">
        <v>16.730717828698115</v>
      </c>
      <c r="I6" s="104">
        <v>16.118731403592307</v>
      </c>
      <c r="J6" s="107">
        <v>15.95265306467798</v>
      </c>
      <c r="K6" s="107">
        <v>22.298198069022995</v>
      </c>
      <c r="L6" s="107">
        <v>13.926272136340042</v>
      </c>
      <c r="M6" s="107">
        <v>16.373798743141759</v>
      </c>
      <c r="N6" s="111">
        <v>13.824963758222243</v>
      </c>
      <c r="P6" s="152"/>
    </row>
    <row r="7" spans="1:237">
      <c r="A7" s="102">
        <f t="shared" si="0"/>
        <v>1999</v>
      </c>
      <c r="B7" s="103">
        <v>13.935881809577724</v>
      </c>
      <c r="C7" s="107">
        <v>28.257792407700549</v>
      </c>
      <c r="D7" s="107">
        <v>4.4252885359751204</v>
      </c>
      <c r="E7" s="104">
        <v>20.065757024054079</v>
      </c>
      <c r="F7" s="107">
        <v>21.141974358104061</v>
      </c>
      <c r="G7" s="107">
        <v>17.493376540370143</v>
      </c>
      <c r="H7" s="107">
        <v>15.994736511913807</v>
      </c>
      <c r="I7" s="104">
        <v>16.059050215893809</v>
      </c>
      <c r="J7" s="107">
        <v>15.886446309168086</v>
      </c>
      <c r="K7" s="107">
        <v>21.94878675011271</v>
      </c>
      <c r="L7" s="107">
        <v>14.054891981405232</v>
      </c>
      <c r="M7" s="107">
        <v>16.346473787300845</v>
      </c>
      <c r="N7" s="111">
        <v>13.458471855703719</v>
      </c>
      <c r="P7" s="152"/>
    </row>
    <row r="8" spans="1:237">
      <c r="A8" s="102">
        <f t="shared" si="0"/>
        <v>2000</v>
      </c>
      <c r="B8" s="103">
        <v>12.381135539434771</v>
      </c>
      <c r="C8" s="107">
        <v>28.002506571344831</v>
      </c>
      <c r="D8" s="107">
        <v>4.3590716181944229</v>
      </c>
      <c r="E8" s="104">
        <v>20.292422476952524</v>
      </c>
      <c r="F8" s="107">
        <v>21.237797622631735</v>
      </c>
      <c r="G8" s="107">
        <v>17.96297050774983</v>
      </c>
      <c r="H8" s="107">
        <v>15.736125154649914</v>
      </c>
      <c r="I8" s="104">
        <v>15.97408662129047</v>
      </c>
      <c r="J8" s="107">
        <v>15.907644363038081</v>
      </c>
      <c r="K8" s="107">
        <v>21.574755848773226</v>
      </c>
      <c r="L8" s="107">
        <v>13.784242501565606</v>
      </c>
      <c r="M8" s="107">
        <v>16.329207295355932</v>
      </c>
      <c r="N8" s="111">
        <v>13.544797370282682</v>
      </c>
      <c r="P8" s="152"/>
    </row>
    <row r="9" spans="1:237">
      <c r="A9" s="102">
        <f t="shared" si="0"/>
        <v>2001</v>
      </c>
      <c r="B9" s="103">
        <v>12.293160728451303</v>
      </c>
      <c r="C9" s="107">
        <v>28.855298944900348</v>
      </c>
      <c r="D9" s="107">
        <v>4.1404213103185707</v>
      </c>
      <c r="E9" s="104">
        <v>20.763285939765382</v>
      </c>
      <c r="F9" s="107">
        <v>21.191725942724304</v>
      </c>
      <c r="G9" s="107">
        <v>18.624138114185424</v>
      </c>
      <c r="H9" s="107">
        <v>20.11282426500772</v>
      </c>
      <c r="I9" s="104">
        <v>16.038040475627675</v>
      </c>
      <c r="J9" s="107">
        <v>16.830560217380356</v>
      </c>
      <c r="K9" s="107">
        <v>21.251602756521976</v>
      </c>
      <c r="L9" s="107">
        <v>13.469803844116612</v>
      </c>
      <c r="M9" s="107">
        <v>16.342478909775245</v>
      </c>
      <c r="N9" s="111">
        <v>13.799913170715916</v>
      </c>
      <c r="P9" s="152"/>
    </row>
    <row r="10" spans="1:237">
      <c r="A10" s="102">
        <f t="shared" si="0"/>
        <v>2002</v>
      </c>
      <c r="B10" s="103">
        <v>11.985476572643469</v>
      </c>
      <c r="C10" s="107">
        <v>28.355031923435565</v>
      </c>
      <c r="D10" s="107">
        <v>3.6622552322715274</v>
      </c>
      <c r="E10" s="104">
        <v>20.49519485500382</v>
      </c>
      <c r="F10" s="107">
        <v>21.157836666166858</v>
      </c>
      <c r="G10" s="107">
        <v>19.740467884872988</v>
      </c>
      <c r="H10" s="107">
        <v>15.015438752176033</v>
      </c>
      <c r="I10" s="104">
        <v>15.996841722518729</v>
      </c>
      <c r="J10" s="107">
        <v>16.855167509338223</v>
      </c>
      <c r="K10" s="107">
        <v>21.320844334825697</v>
      </c>
      <c r="L10" s="107">
        <v>13.314981560134084</v>
      </c>
      <c r="M10" s="107">
        <v>16.334138374740981</v>
      </c>
      <c r="N10" s="111">
        <v>13.758766379982374</v>
      </c>
      <c r="P10" s="152"/>
    </row>
    <row r="11" spans="1:237">
      <c r="A11" s="102">
        <f t="shared" si="0"/>
        <v>2003</v>
      </c>
      <c r="B11" s="103">
        <v>12.576546891363421</v>
      </c>
      <c r="C11" s="107">
        <v>29.6223686770327</v>
      </c>
      <c r="D11" s="107">
        <v>3.7499384385689067</v>
      </c>
      <c r="E11" s="104">
        <v>20.228871018246572</v>
      </c>
      <c r="F11" s="107">
        <v>21.28418387808674</v>
      </c>
      <c r="G11" s="107">
        <v>16.967710933151565</v>
      </c>
      <c r="H11" s="107">
        <v>14.605835703544892</v>
      </c>
      <c r="I11" s="104">
        <v>16.12288815819538</v>
      </c>
      <c r="J11" s="107">
        <v>16.986960353160484</v>
      </c>
      <c r="K11" s="107">
        <v>21.449794927729112</v>
      </c>
      <c r="L11" s="107">
        <v>13.415398999002409</v>
      </c>
      <c r="M11" s="107">
        <v>16.336224473785794</v>
      </c>
      <c r="N11" s="111">
        <v>13.682483003389892</v>
      </c>
      <c r="P11" s="152"/>
    </row>
    <row r="12" spans="1:237">
      <c r="A12" s="102">
        <f t="shared" si="0"/>
        <v>2004</v>
      </c>
      <c r="B12" s="103">
        <v>12.316720831460405</v>
      </c>
      <c r="C12" s="107">
        <v>29.458492509253986</v>
      </c>
      <c r="D12" s="107">
        <v>3.7681572693470096</v>
      </c>
      <c r="E12" s="104">
        <v>20.165050822522343</v>
      </c>
      <c r="F12" s="107">
        <v>21.24472540096156</v>
      </c>
      <c r="G12" s="107">
        <v>17.052465721431251</v>
      </c>
      <c r="H12" s="107">
        <v>14.642918571793631</v>
      </c>
      <c r="I12" s="104">
        <v>16.117272521419558</v>
      </c>
      <c r="J12" s="107">
        <v>16.993237452780324</v>
      </c>
      <c r="K12" s="107">
        <v>21.366280723176697</v>
      </c>
      <c r="L12" s="107">
        <v>13.436770914754915</v>
      </c>
      <c r="M12" s="107">
        <v>16.339683662393629</v>
      </c>
      <c r="N12" s="111">
        <v>13.606767511955873</v>
      </c>
      <c r="P12" s="152"/>
    </row>
    <row r="13" spans="1:237">
      <c r="A13" s="102">
        <f t="shared" si="0"/>
        <v>2005</v>
      </c>
      <c r="B13" s="103">
        <v>10.060298494820508</v>
      </c>
      <c r="C13" s="107">
        <v>26.981005008372478</v>
      </c>
      <c r="D13" s="107">
        <v>3.4964844527192112</v>
      </c>
      <c r="E13" s="104">
        <v>20.088836986453032</v>
      </c>
      <c r="F13" s="107">
        <v>21.237648667473373</v>
      </c>
      <c r="G13" s="107">
        <v>17.241025320976643</v>
      </c>
      <c r="H13" s="107">
        <v>14.856964538276088</v>
      </c>
      <c r="I13" s="104">
        <v>16.397882120129122</v>
      </c>
      <c r="J13" s="107">
        <v>16.901343225819275</v>
      </c>
      <c r="K13" s="107">
        <v>21.492346887981416</v>
      </c>
      <c r="L13" s="107">
        <v>14.055377460510101</v>
      </c>
      <c r="M13" s="107">
        <v>16.273577472725488</v>
      </c>
      <c r="N13" s="111">
        <v>13.632320532741046</v>
      </c>
      <c r="P13" s="152"/>
    </row>
    <row r="14" spans="1:237">
      <c r="A14" s="102">
        <f t="shared" si="0"/>
        <v>2006</v>
      </c>
      <c r="B14" s="103">
        <v>10.458845638480295</v>
      </c>
      <c r="C14" s="107">
        <v>28.691210289195347</v>
      </c>
      <c r="D14" s="107">
        <v>3.3997566632450966</v>
      </c>
      <c r="E14" s="104">
        <v>19.810196360144019</v>
      </c>
      <c r="F14" s="107">
        <v>21.157434320181739</v>
      </c>
      <c r="G14" s="107">
        <v>17.221399657186506</v>
      </c>
      <c r="H14" s="107">
        <v>14.475115133338415</v>
      </c>
      <c r="I14" s="104">
        <v>16.279910258356868</v>
      </c>
      <c r="J14" s="107">
        <v>16.971881141033606</v>
      </c>
      <c r="K14" s="107">
        <v>21.509593894127963</v>
      </c>
      <c r="L14" s="107">
        <v>13.805498267458319</v>
      </c>
      <c r="M14" s="107">
        <v>16.286643012727431</v>
      </c>
      <c r="N14" s="111">
        <v>13.621477002832988</v>
      </c>
      <c r="P14" s="152"/>
    </row>
    <row r="15" spans="1:237">
      <c r="A15" s="102">
        <f t="shared" si="0"/>
        <v>2007</v>
      </c>
      <c r="B15" s="103">
        <v>10.695443522089008</v>
      </c>
      <c r="C15" s="107">
        <v>29.088603995393907</v>
      </c>
      <c r="D15" s="107">
        <v>3.485435261469251</v>
      </c>
      <c r="E15" s="104">
        <v>19.765042219401469</v>
      </c>
      <c r="F15" s="107">
        <v>21.168502088615178</v>
      </c>
      <c r="G15" s="107">
        <v>17.213096978064851</v>
      </c>
      <c r="H15" s="107">
        <v>14.402203941806956</v>
      </c>
      <c r="I15" s="104">
        <v>16.168072238740034</v>
      </c>
      <c r="J15" s="107">
        <v>17.017461053830267</v>
      </c>
      <c r="K15" s="107">
        <v>21.616175231127357</v>
      </c>
      <c r="L15" s="107">
        <v>13.791428331998443</v>
      </c>
      <c r="M15" s="107">
        <v>16.278713374167843</v>
      </c>
      <c r="N15" s="111">
        <v>13.646462172717289</v>
      </c>
      <c r="P15" s="152"/>
    </row>
    <row r="16" spans="1:237">
      <c r="A16" s="102">
        <f t="shared" si="0"/>
        <v>2008</v>
      </c>
      <c r="B16" s="103">
        <v>9.9084543118090771</v>
      </c>
      <c r="C16" s="107">
        <v>28.699887895102982</v>
      </c>
      <c r="D16" s="107">
        <v>3.4522894212594823</v>
      </c>
      <c r="E16" s="104">
        <v>19.570550100708413</v>
      </c>
      <c r="F16" s="107">
        <v>21.153336565540972</v>
      </c>
      <c r="G16" s="107">
        <v>17.051086524917196</v>
      </c>
      <c r="H16" s="107">
        <v>14.406379193090052</v>
      </c>
      <c r="I16" s="104">
        <v>16.317529278490163</v>
      </c>
      <c r="J16" s="107">
        <v>17.029913658685924</v>
      </c>
      <c r="K16" s="107">
        <v>21.657882834503276</v>
      </c>
      <c r="L16" s="107">
        <v>13.794007631768842</v>
      </c>
      <c r="M16" s="107">
        <v>16.2540204471664</v>
      </c>
      <c r="N16" s="111">
        <v>13.696980285372415</v>
      </c>
      <c r="P16" s="152"/>
    </row>
    <row r="17" spans="1:16">
      <c r="A17" s="102">
        <f t="shared" si="0"/>
        <v>2009</v>
      </c>
      <c r="B17" s="103">
        <v>10.159566315044177</v>
      </c>
      <c r="C17" s="107">
        <v>28.311171794812058</v>
      </c>
      <c r="D17" s="107">
        <v>3.4191435810497137</v>
      </c>
      <c r="E17" s="104">
        <v>19.059219234252087</v>
      </c>
      <c r="F17" s="107">
        <v>21.138171042466766</v>
      </c>
      <c r="G17" s="107">
        <v>16.889076071769541</v>
      </c>
      <c r="H17" s="107">
        <v>14.410554444373147</v>
      </c>
      <c r="I17" s="104">
        <v>16.305375543679872</v>
      </c>
      <c r="J17" s="107">
        <v>17.042366263541581</v>
      </c>
      <c r="K17" s="107">
        <v>21.699590437879195</v>
      </c>
      <c r="L17" s="107">
        <v>13.796586931539242</v>
      </c>
      <c r="M17" s="107">
        <v>16.229327520164958</v>
      </c>
      <c r="N17" s="111">
        <v>13.747498398027542</v>
      </c>
      <c r="P17" s="152"/>
    </row>
    <row r="18" spans="1:16">
      <c r="A18" s="102">
        <f t="shared" si="0"/>
        <v>2010</v>
      </c>
      <c r="B18" s="103">
        <v>9.0843567595117261</v>
      </c>
      <c r="C18" s="107">
        <v>27.922455694521133</v>
      </c>
      <c r="D18" s="107">
        <v>3.3859977408399451</v>
      </c>
      <c r="E18" s="104">
        <v>18.909452625341476</v>
      </c>
      <c r="F18" s="107">
        <v>21.12300551939256</v>
      </c>
      <c r="G18" s="107">
        <v>16.727065618621886</v>
      </c>
      <c r="H18" s="107">
        <v>14.414729695656243</v>
      </c>
      <c r="I18" s="104">
        <v>16.390117699066607</v>
      </c>
      <c r="J18" s="107">
        <v>17.054818868397238</v>
      </c>
      <c r="K18" s="107">
        <v>21.741298041255114</v>
      </c>
      <c r="L18" s="107">
        <v>13.799166231309641</v>
      </c>
      <c r="M18" s="107">
        <v>16.204634593163515</v>
      </c>
      <c r="N18" s="111">
        <v>13.798016510682668</v>
      </c>
      <c r="P18" s="152"/>
    </row>
    <row r="19" spans="1:16">
      <c r="A19" s="102">
        <v>2011</v>
      </c>
      <c r="B19" s="103">
        <v>8.1747289063011355</v>
      </c>
      <c r="C19" s="107">
        <v>27.533739594230209</v>
      </c>
      <c r="D19" s="107">
        <v>3.3528519006301765</v>
      </c>
      <c r="E19" s="104">
        <v>18.493413261192902</v>
      </c>
      <c r="F19" s="107">
        <v>21.107839996318354</v>
      </c>
      <c r="G19" s="107">
        <v>16.565055165474231</v>
      </c>
      <c r="H19" s="107">
        <v>14.418904946939339</v>
      </c>
      <c r="I19" s="104">
        <v>16.448021932079154</v>
      </c>
      <c r="J19" s="107">
        <v>17.067271473252895</v>
      </c>
      <c r="K19" s="107">
        <v>21.783005644631032</v>
      </c>
      <c r="L19" s="107">
        <v>13.801745531080041</v>
      </c>
      <c r="M19" s="107">
        <v>16.179941666162073</v>
      </c>
      <c r="N19" s="111">
        <v>13.848534623337795</v>
      </c>
      <c r="P19" s="152"/>
    </row>
    <row r="20" spans="1:16">
      <c r="A20" s="102">
        <v>2012</v>
      </c>
      <c r="B20" s="103">
        <v>8.7556588201730623</v>
      </c>
      <c r="C20" s="107">
        <v>27.145023493939284</v>
      </c>
      <c r="D20" s="107">
        <v>3.3197060604204078</v>
      </c>
      <c r="E20" s="104">
        <v>18.125750881564258</v>
      </c>
      <c r="F20" s="107">
        <v>21.092674473244148</v>
      </c>
      <c r="G20" s="107">
        <v>16.403044712326576</v>
      </c>
      <c r="H20" s="107">
        <v>14.423080198222435</v>
      </c>
      <c r="I20" s="104">
        <v>16.416568342960364</v>
      </c>
      <c r="J20" s="107">
        <v>17.079724078108551</v>
      </c>
      <c r="K20" s="107">
        <v>21.824713248006951</v>
      </c>
      <c r="L20" s="107">
        <v>13.80432483085044</v>
      </c>
      <c r="M20" s="107">
        <v>16.15524873916063</v>
      </c>
      <c r="N20" s="111">
        <v>13.899052735992921</v>
      </c>
      <c r="P20" s="152"/>
    </row>
    <row r="21" spans="1:16">
      <c r="A21" s="102">
        <v>2013</v>
      </c>
      <c r="B21" s="103">
        <v>8.5986511446456166</v>
      </c>
      <c r="C21" s="107">
        <v>26.75630739364836</v>
      </c>
      <c r="D21" s="107">
        <v>3.2865602202106392</v>
      </c>
      <c r="E21" s="104">
        <v>17.790629436633999</v>
      </c>
      <c r="F21" s="107">
        <v>21.077508950169943</v>
      </c>
      <c r="G21" s="107">
        <v>16.241034259178921</v>
      </c>
      <c r="H21" s="107">
        <v>14.42725544950553</v>
      </c>
      <c r="I21" s="104">
        <v>16.369075718702184</v>
      </c>
      <c r="J21" s="107">
        <v>17.092176682964208</v>
      </c>
      <c r="K21" s="107">
        <v>21.86642085138287</v>
      </c>
      <c r="L21" s="107">
        <v>13.80690413062084</v>
      </c>
      <c r="M21" s="107">
        <v>16.130555812159187</v>
      </c>
      <c r="N21" s="111">
        <v>13.949570848648047</v>
      </c>
    </row>
    <row r="22" spans="1:16" ht="51.75" thickBot="1">
      <c r="A22" s="102" t="s">
        <v>19</v>
      </c>
      <c r="B22" s="105">
        <f>AVERAGE(B3:B21)</f>
        <v>12.037220944209045</v>
      </c>
      <c r="C22" s="106">
        <f t="shared" ref="C22:N22" si="1">AVERAGE(C3:C21)</f>
        <v>28.62817068639292</v>
      </c>
      <c r="D22" s="106">
        <f t="shared" si="1"/>
        <v>4.0698451840369492</v>
      </c>
      <c r="E22" s="106">
        <f t="shared" si="1"/>
        <v>19.672897617631591</v>
      </c>
      <c r="F22" s="106">
        <f t="shared" si="1"/>
        <v>21.123857790207779</v>
      </c>
      <c r="G22" s="106">
        <f t="shared" si="1"/>
        <v>17.314808225738002</v>
      </c>
      <c r="H22" s="106">
        <f t="shared" si="1"/>
        <v>15.58922393284014</v>
      </c>
      <c r="I22" s="106">
        <f t="shared" si="1"/>
        <v>16.222597787830427</v>
      </c>
      <c r="J22" s="106">
        <f t="shared" si="1"/>
        <v>16.679186060057599</v>
      </c>
      <c r="K22" s="106">
        <f t="shared" si="1"/>
        <v>21.849788242035924</v>
      </c>
      <c r="L22" s="106">
        <f t="shared" si="1"/>
        <v>13.773784109650679</v>
      </c>
      <c r="M22" s="106">
        <f t="shared" si="1"/>
        <v>16.291784384644586</v>
      </c>
      <c r="N22" s="153">
        <f t="shared" si="1"/>
        <v>13.712781878630539</v>
      </c>
    </row>
    <row r="23" spans="1:16"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148"/>
      <c r="N23" s="148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T61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>
      <c r="D1" s="219" t="s">
        <v>190</v>
      </c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1"/>
    </row>
    <row r="2" spans="1:20" ht="39" thickBot="1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99</v>
      </c>
      <c r="I2" s="123" t="s">
        <v>100</v>
      </c>
      <c r="J2" s="123" t="s">
        <v>63</v>
      </c>
      <c r="K2" s="123" t="s">
        <v>64</v>
      </c>
      <c r="L2" s="123" t="s">
        <v>65</v>
      </c>
      <c r="M2" s="123" t="s">
        <v>189</v>
      </c>
      <c r="N2" s="123" t="s">
        <v>66</v>
      </c>
      <c r="O2" s="124" t="s">
        <v>67</v>
      </c>
    </row>
    <row r="3" spans="1:20" hidden="1">
      <c r="A3" t="s">
        <v>128</v>
      </c>
      <c r="B3" s="119">
        <v>17410.490589679008</v>
      </c>
      <c r="C3" s="119">
        <v>105984.228</v>
      </c>
      <c r="D3" s="118">
        <f>C3*1000000</f>
        <v>105984228000</v>
      </c>
      <c r="E3" s="118">
        <f>B3*1000000</f>
        <v>17410490589.679008</v>
      </c>
    </row>
    <row r="4" spans="1:20" hidden="1">
      <c r="A4" t="s">
        <v>129</v>
      </c>
      <c r="B4" s="119">
        <v>19474.828052602894</v>
      </c>
      <c r="C4" s="119">
        <v>115470.571</v>
      </c>
      <c r="D4" s="118">
        <f t="shared" ref="D4:D40" si="0">C4*1000000</f>
        <v>115470571000</v>
      </c>
      <c r="E4" s="118">
        <f t="shared" ref="E4:E40" si="1">B4*1000000</f>
        <v>19474828052.602894</v>
      </c>
    </row>
    <row r="5" spans="1:20" hidden="1">
      <c r="A5" t="s">
        <v>130</v>
      </c>
      <c r="B5" s="119">
        <v>19469.146925633886</v>
      </c>
      <c r="C5" s="119">
        <v>116423.083</v>
      </c>
      <c r="D5" s="118">
        <f t="shared" si="0"/>
        <v>116423083000</v>
      </c>
      <c r="E5" s="118">
        <f t="shared" si="1"/>
        <v>19469146925.633884</v>
      </c>
    </row>
    <row r="6" spans="1:20" hidden="1">
      <c r="A6" t="s">
        <v>131</v>
      </c>
      <c r="B6" s="119">
        <v>19075.263332247108</v>
      </c>
      <c r="C6" s="119">
        <v>115341.71800000001</v>
      </c>
      <c r="D6" s="118">
        <f t="shared" si="0"/>
        <v>115341718000.00002</v>
      </c>
      <c r="E6" s="118">
        <f t="shared" si="1"/>
        <v>19075263332.247108</v>
      </c>
    </row>
    <row r="7" spans="1:20" hidden="1">
      <c r="A7" t="s">
        <v>132</v>
      </c>
      <c r="B7" s="119">
        <v>19526.820485858512</v>
      </c>
      <c r="C7" s="119">
        <v>120724.22</v>
      </c>
      <c r="D7" s="118">
        <f t="shared" si="0"/>
        <v>120724220000</v>
      </c>
      <c r="E7" s="118">
        <f t="shared" si="1"/>
        <v>19526820485.858513</v>
      </c>
      <c r="F7" s="119">
        <v>4118958622</v>
      </c>
      <c r="G7" s="119">
        <v>674878797</v>
      </c>
      <c r="H7" s="10">
        <f>E7/D7*100</f>
        <v>16.174733194265833</v>
      </c>
      <c r="I7" s="10">
        <f>G7/F7*100</f>
        <v>16.384694747729856</v>
      </c>
      <c r="J7" s="10">
        <f>D7/F7</f>
        <v>29.309403438819007</v>
      </c>
      <c r="K7" s="10">
        <f>E7/G7</f>
        <v>28.933818298426278</v>
      </c>
      <c r="M7" s="118">
        <f>E7*$L$26</f>
        <v>11175885204.140411</v>
      </c>
    </row>
    <row r="8" spans="1:20" hidden="1">
      <c r="A8" t="s">
        <v>133</v>
      </c>
      <c r="B8" s="119">
        <v>22919.802949964967</v>
      </c>
      <c r="C8" s="119">
        <v>136557.71</v>
      </c>
      <c r="D8" s="118">
        <f t="shared" si="0"/>
        <v>136557709999.99998</v>
      </c>
      <c r="E8" s="118">
        <f t="shared" si="1"/>
        <v>22919802949.964966</v>
      </c>
      <c r="F8" s="119">
        <v>4128329079</v>
      </c>
      <c r="G8" s="119">
        <v>697677279</v>
      </c>
      <c r="H8" s="10">
        <f t="shared" ref="H8:H43" si="2">E8/D8*100</f>
        <v>16.783968440862818</v>
      </c>
      <c r="I8" s="10">
        <f t="shared" ref="I8:I36" si="3">G8/F8*100</f>
        <v>16.899749648082743</v>
      </c>
      <c r="J8" s="10">
        <f t="shared" ref="J8:J36" si="4">D8/F8</f>
        <v>33.078203647728145</v>
      </c>
      <c r="K8" s="10">
        <f t="shared" ref="K8:K36" si="5">E8/G8</f>
        <v>32.851582873411829</v>
      </c>
      <c r="M8" s="118">
        <f t="shared" ref="M8:M30" si="6">E8*$L$26</f>
        <v>13117808239.996498</v>
      </c>
      <c r="N8" s="10">
        <f>(M8-M7)/M7*100</f>
        <v>17.376010941277819</v>
      </c>
    </row>
    <row r="9" spans="1:20" hidden="1">
      <c r="A9" t="s">
        <v>134</v>
      </c>
      <c r="B9" s="119">
        <v>23199.950809860988</v>
      </c>
      <c r="C9" s="119">
        <v>140796.35</v>
      </c>
      <c r="D9" s="118">
        <f t="shared" si="0"/>
        <v>140796350000</v>
      </c>
      <c r="E9" s="118">
        <f t="shared" si="1"/>
        <v>23199950809.860989</v>
      </c>
      <c r="F9" s="119">
        <v>4479766142</v>
      </c>
      <c r="G9" s="119">
        <v>748604188</v>
      </c>
      <c r="H9" s="10">
        <f t="shared" si="2"/>
        <v>16.477664946471261</v>
      </c>
      <c r="I9" s="10">
        <f t="shared" si="3"/>
        <v>16.71078722126741</v>
      </c>
      <c r="J9" s="10">
        <f t="shared" si="4"/>
        <v>31.429397324999918</v>
      </c>
      <c r="K9" s="10">
        <f t="shared" si="5"/>
        <v>30.990944456032068</v>
      </c>
      <c r="M9" s="118">
        <f t="shared" si="6"/>
        <v>13278146699.842072</v>
      </c>
      <c r="N9" s="10">
        <f t="shared" ref="N9:N39" si="7">(M9-M8)/M8*100</f>
        <v>1.2222961100826111</v>
      </c>
    </row>
    <row r="10" spans="1:20" ht="13.5" hidden="1" thickBot="1">
      <c r="A10" t="s">
        <v>135</v>
      </c>
      <c r="B10" s="119">
        <v>22631.384719386184</v>
      </c>
      <c r="C10" s="119">
        <v>138753.9</v>
      </c>
      <c r="D10" s="118">
        <f t="shared" si="0"/>
        <v>138753900000</v>
      </c>
      <c r="E10" s="118">
        <f t="shared" si="1"/>
        <v>22631384719.386185</v>
      </c>
      <c r="F10" s="119">
        <v>4393645140</v>
      </c>
      <c r="G10" s="119">
        <v>741841930</v>
      </c>
      <c r="H10" s="10">
        <f t="shared" si="2"/>
        <v>16.310449449987484</v>
      </c>
      <c r="I10" s="10">
        <f t="shared" si="3"/>
        <v>16.884429815376485</v>
      </c>
      <c r="J10" s="10">
        <f t="shared" si="4"/>
        <v>31.580588686322539</v>
      </c>
      <c r="K10" s="10">
        <f t="shared" si="5"/>
        <v>30.507017471210052</v>
      </c>
      <c r="M10" s="118">
        <f t="shared" si="6"/>
        <v>12952736356.529135</v>
      </c>
      <c r="N10" s="10">
        <f t="shared" si="7"/>
        <v>-2.4507211033962082</v>
      </c>
    </row>
    <row r="11" spans="1:20" ht="15.75" customHeight="1" thickBot="1">
      <c r="A11" t="s">
        <v>136</v>
      </c>
      <c r="B11" s="119">
        <v>22704.41591809081</v>
      </c>
      <c r="C11" s="119">
        <v>138160.61000000002</v>
      </c>
      <c r="D11" s="118">
        <f t="shared" si="0"/>
        <v>138160610000</v>
      </c>
      <c r="E11" s="118">
        <f t="shared" si="1"/>
        <v>22704415918.090809</v>
      </c>
      <c r="F11" s="119">
        <v>4324510166.1150007</v>
      </c>
      <c r="G11" s="119">
        <v>733454143.19999993</v>
      </c>
      <c r="H11" s="10">
        <f t="shared" si="2"/>
        <v>16.433349503951096</v>
      </c>
      <c r="I11" s="10">
        <f t="shared" si="3"/>
        <v>16.960398172885121</v>
      </c>
      <c r="J11" s="10">
        <f t="shared" si="4"/>
        <v>31.948268056476554</v>
      </c>
      <c r="K11" s="10">
        <f t="shared" si="5"/>
        <v>30.955467534798174</v>
      </c>
      <c r="M11" s="118">
        <f t="shared" si="6"/>
        <v>12994534676.620966</v>
      </c>
      <c r="N11" s="10">
        <f t="shared" si="7"/>
        <v>0.32269876373081408</v>
      </c>
      <c r="O11" s="10">
        <f>(M11-M7)/M7*100</f>
        <v>16.272979180269196</v>
      </c>
      <c r="R11" s="222" t="s">
        <v>162</v>
      </c>
      <c r="S11" s="223"/>
      <c r="T11" s="224"/>
    </row>
    <row r="12" spans="1:20">
      <c r="A12" t="s">
        <v>137</v>
      </c>
      <c r="B12" s="119">
        <v>25164.663355856581</v>
      </c>
      <c r="C12" s="119">
        <v>147486.39999999999</v>
      </c>
      <c r="D12" s="118">
        <f t="shared" si="0"/>
        <v>147486400000</v>
      </c>
      <c r="E12" s="118">
        <f t="shared" si="1"/>
        <v>25164663355.856583</v>
      </c>
      <c r="F12" s="119">
        <v>4344832650.1500006</v>
      </c>
      <c r="G12" s="119">
        <v>733104993.00000012</v>
      </c>
      <c r="H12" s="10">
        <f t="shared" si="2"/>
        <v>17.062361923442829</v>
      </c>
      <c r="I12" s="10">
        <f t="shared" si="3"/>
        <v>16.873031760491177</v>
      </c>
      <c r="J12" s="10">
        <f t="shared" si="4"/>
        <v>33.945242976138147</v>
      </c>
      <c r="K12" s="10">
        <f t="shared" si="5"/>
        <v>34.326138269606055</v>
      </c>
      <c r="M12" s="118">
        <f t="shared" si="6"/>
        <v>14402620696.470604</v>
      </c>
      <c r="N12" s="10">
        <f t="shared" si="7"/>
        <v>10.835986473474783</v>
      </c>
      <c r="O12" s="10">
        <f t="shared" ref="O12:O36" si="8">(M12-M8)/M8*100</f>
        <v>9.7944140741185954</v>
      </c>
      <c r="R12" s="7">
        <v>2001</v>
      </c>
    </row>
    <row r="13" spans="1:20">
      <c r="A13" t="s">
        <v>138</v>
      </c>
      <c r="B13" s="119">
        <v>24905.522591276429</v>
      </c>
      <c r="C13" s="119">
        <v>148659.79999999999</v>
      </c>
      <c r="D13" s="118">
        <f t="shared" si="0"/>
        <v>148659800000</v>
      </c>
      <c r="E13" s="118">
        <f t="shared" si="1"/>
        <v>24905522591.276428</v>
      </c>
      <c r="F13" s="119">
        <v>4469507962.3999996</v>
      </c>
      <c r="G13" s="119">
        <v>755965791.00000012</v>
      </c>
      <c r="H13" s="10">
        <f t="shared" si="2"/>
        <v>16.753367481509077</v>
      </c>
      <c r="I13" s="10">
        <f t="shared" si="3"/>
        <v>16.913848176569036</v>
      </c>
      <c r="J13" s="10">
        <f t="shared" si="4"/>
        <v>33.26088716042333</v>
      </c>
      <c r="K13" s="10">
        <f t="shared" si="5"/>
        <v>32.945303726417464</v>
      </c>
      <c r="M13" s="118">
        <f t="shared" si="6"/>
        <v>14254305335.106045</v>
      </c>
      <c r="N13" s="10">
        <f t="shared" si="7"/>
        <v>-1.0297803746293492</v>
      </c>
      <c r="O13" s="10">
        <f t="shared" si="8"/>
        <v>7.3516180934767323</v>
      </c>
      <c r="R13" s="7">
        <f>R12+1</f>
        <v>2002</v>
      </c>
      <c r="S13" s="154">
        <f>SUM(M7:M10)</f>
        <v>50524576500.508118</v>
      </c>
    </row>
    <row r="14" spans="1:20">
      <c r="A14" t="s">
        <v>139</v>
      </c>
      <c r="B14" s="119">
        <v>23510.670993050047</v>
      </c>
      <c r="C14" s="119">
        <v>141854.99</v>
      </c>
      <c r="D14" s="118">
        <f t="shared" si="0"/>
        <v>141854990000</v>
      </c>
      <c r="E14" s="118">
        <f t="shared" si="1"/>
        <v>23510670993.050049</v>
      </c>
      <c r="F14" s="119">
        <v>4792454884.6540003</v>
      </c>
      <c r="G14" s="119">
        <v>792421454</v>
      </c>
      <c r="H14" s="10">
        <f t="shared" si="2"/>
        <v>16.573735610604921</v>
      </c>
      <c r="I14" s="10">
        <f t="shared" si="3"/>
        <v>16.534771282613971</v>
      </c>
      <c r="J14" s="10">
        <f t="shared" si="4"/>
        <v>29.599650578712016</v>
      </c>
      <c r="K14" s="10">
        <f t="shared" si="5"/>
        <v>29.669402404960692</v>
      </c>
      <c r="M14" s="118">
        <f t="shared" si="6"/>
        <v>13455982774.099285</v>
      </c>
      <c r="N14" s="10">
        <f t="shared" si="7"/>
        <v>-5.600571492183632</v>
      </c>
      <c r="O14" s="10">
        <f t="shared" si="8"/>
        <v>3.8852517623928708</v>
      </c>
      <c r="R14" s="7">
        <f t="shared" ref="R14:R23" si="9">R13+1</f>
        <v>2003</v>
      </c>
      <c r="S14" s="154">
        <f>SUM(M11:M14)</f>
        <v>55107443482.296906</v>
      </c>
      <c r="T14" s="10">
        <f>(S14-S13)/S13*100</f>
        <v>9.0705698082253061</v>
      </c>
    </row>
    <row r="15" spans="1:20">
      <c r="A15" t="s">
        <v>140</v>
      </c>
      <c r="B15" s="119">
        <v>24726.548384494414</v>
      </c>
      <c r="C15" s="119">
        <v>149784.69999999998</v>
      </c>
      <c r="D15" s="118">
        <f t="shared" si="0"/>
        <v>149784699999.99997</v>
      </c>
      <c r="E15" s="118">
        <f t="shared" si="1"/>
        <v>24726548384.494415</v>
      </c>
      <c r="F15" s="119">
        <v>4499340550.9499998</v>
      </c>
      <c r="G15" s="119">
        <v>735941631.61000013</v>
      </c>
      <c r="H15" s="10">
        <f t="shared" si="2"/>
        <v>16.508060158677367</v>
      </c>
      <c r="I15" s="10">
        <f t="shared" si="3"/>
        <v>16.356655453755593</v>
      </c>
      <c r="J15" s="10">
        <f t="shared" si="4"/>
        <v>33.29036740025694</v>
      </c>
      <c r="K15" s="10">
        <f t="shared" si="5"/>
        <v>33.598518309666481</v>
      </c>
      <c r="M15" s="118">
        <f t="shared" si="6"/>
        <v>14151872110.457596</v>
      </c>
      <c r="N15" s="10">
        <f t="shared" si="7"/>
        <v>5.1715980024721162</v>
      </c>
      <c r="O15" s="10">
        <f t="shared" si="8"/>
        <v>8.9063399547414814</v>
      </c>
      <c r="R15" s="7">
        <f t="shared" si="9"/>
        <v>2004</v>
      </c>
      <c r="S15" s="154">
        <f>SUM(M15:M18)</f>
        <v>60544732529.807045</v>
      </c>
      <c r="T15" s="10">
        <f t="shared" ref="T15:T21" si="10">(S15-S14)/S14*100</f>
        <v>9.8667053013570687</v>
      </c>
    </row>
    <row r="16" spans="1:20">
      <c r="A16" t="s">
        <v>141</v>
      </c>
      <c r="B16" s="119">
        <v>26662.67700809157</v>
      </c>
      <c r="C16" s="119">
        <v>157415.71</v>
      </c>
      <c r="D16" s="118">
        <f t="shared" si="0"/>
        <v>157415710000</v>
      </c>
      <c r="E16" s="118">
        <f t="shared" si="1"/>
        <v>26662677008.091572</v>
      </c>
      <c r="F16" s="119">
        <v>4543677182.2600002</v>
      </c>
      <c r="G16" s="119">
        <v>765181765.9000001</v>
      </c>
      <c r="H16" s="10">
        <f t="shared" si="2"/>
        <v>16.937748467476069</v>
      </c>
      <c r="I16" s="10">
        <f t="shared" si="3"/>
        <v>16.8405838532614</v>
      </c>
      <c r="J16" s="10">
        <f t="shared" si="4"/>
        <v>34.645003085739091</v>
      </c>
      <c r="K16" s="10">
        <f t="shared" si="5"/>
        <v>34.8448933263996</v>
      </c>
      <c r="M16" s="118">
        <f t="shared" si="6"/>
        <v>15259986524.345028</v>
      </c>
      <c r="N16" s="10">
        <f t="shared" si="7"/>
        <v>7.8301613047264986</v>
      </c>
      <c r="O16" s="10">
        <f t="shared" si="8"/>
        <v>5.9528459850680058</v>
      </c>
      <c r="R16" s="7">
        <f t="shared" si="9"/>
        <v>2005</v>
      </c>
      <c r="S16" s="154">
        <f>SUM(M19:M22)</f>
        <v>66373809309.749275</v>
      </c>
      <c r="T16" s="10">
        <f t="shared" si="10"/>
        <v>9.627719103511593</v>
      </c>
    </row>
    <row r="17" spans="1:20">
      <c r="A17" t="s">
        <v>142</v>
      </c>
      <c r="B17" s="119">
        <v>28256.816833954792</v>
      </c>
      <c r="C17" s="119">
        <v>167895.27000000002</v>
      </c>
      <c r="D17" s="118">
        <f t="shared" si="0"/>
        <v>167895270000.00003</v>
      </c>
      <c r="E17" s="118">
        <f t="shared" si="1"/>
        <v>28256816833.954792</v>
      </c>
      <c r="F17" s="119">
        <v>4775490888.2999992</v>
      </c>
      <c r="G17" s="119">
        <v>793665970.39999986</v>
      </c>
      <c r="H17" s="10">
        <f t="shared" si="2"/>
        <v>16.830025547446802</v>
      </c>
      <c r="I17" s="10">
        <f t="shared" si="3"/>
        <v>16.619568311699421</v>
      </c>
      <c r="J17" s="10">
        <f t="shared" si="4"/>
        <v>35.157698742833986</v>
      </c>
      <c r="K17" s="10">
        <f t="shared" si="5"/>
        <v>35.602908386904424</v>
      </c>
      <c r="M17" s="118">
        <f t="shared" si="6"/>
        <v>16172368737.624357</v>
      </c>
      <c r="N17" s="10">
        <f t="shared" si="7"/>
        <v>5.9789188661717345</v>
      </c>
      <c r="O17" s="10">
        <f t="shared" si="8"/>
        <v>13.456028599264203</v>
      </c>
      <c r="Q17" s="161"/>
      <c r="R17" s="7">
        <f t="shared" si="9"/>
        <v>2006</v>
      </c>
      <c r="S17" s="154">
        <f>SUM(M23:M26)</f>
        <v>73979518327.060822</v>
      </c>
      <c r="T17" s="10">
        <f t="shared" si="10"/>
        <v>11.458900877329013</v>
      </c>
    </row>
    <row r="18" spans="1:20">
      <c r="A18" t="s">
        <v>143</v>
      </c>
      <c r="B18" s="119">
        <v>26139.41475326653</v>
      </c>
      <c r="C18" s="119">
        <v>158550.41999999998</v>
      </c>
      <c r="D18" s="118">
        <f t="shared" si="0"/>
        <v>158550419999.99997</v>
      </c>
      <c r="E18" s="118">
        <f t="shared" si="1"/>
        <v>26139414753.266529</v>
      </c>
      <c r="F18" s="119">
        <v>4830257034.4000006</v>
      </c>
      <c r="G18" s="119">
        <v>826240651</v>
      </c>
      <c r="H18" s="10">
        <f t="shared" si="2"/>
        <v>16.486499848607487</v>
      </c>
      <c r="I18" s="10">
        <f t="shared" si="3"/>
        <v>17.105521406328908</v>
      </c>
      <c r="J18" s="10">
        <f t="shared" si="4"/>
        <v>32.824427120718347</v>
      </c>
      <c r="K18" s="10">
        <f t="shared" si="5"/>
        <v>31.636563417244076</v>
      </c>
      <c r="L18">
        <f>L31/G31</f>
        <v>0.58440941989797135</v>
      </c>
      <c r="M18" s="118">
        <f t="shared" si="6"/>
        <v>14960505157.380064</v>
      </c>
      <c r="N18" s="10">
        <f t="shared" si="7"/>
        <v>-7.4934204129599262</v>
      </c>
      <c r="O18" s="10">
        <f t="shared" si="8"/>
        <v>11.181066508027603</v>
      </c>
      <c r="Q18" s="161"/>
      <c r="R18" s="7">
        <f t="shared" si="9"/>
        <v>2007</v>
      </c>
      <c r="S18" s="154">
        <f>SUM(M27:M30)</f>
        <v>84051878432.318832</v>
      </c>
      <c r="T18" s="10">
        <f t="shared" si="10"/>
        <v>13.615065808793814</v>
      </c>
    </row>
    <row r="19" spans="1:20">
      <c r="A19" t="s">
        <v>144</v>
      </c>
      <c r="B19" s="119">
        <v>27386.172403965618</v>
      </c>
      <c r="C19" s="119">
        <v>165156.09900000002</v>
      </c>
      <c r="D19" s="118">
        <f t="shared" si="0"/>
        <v>165156099000.00003</v>
      </c>
      <c r="E19" s="118">
        <f t="shared" si="1"/>
        <v>27386172403.965618</v>
      </c>
      <c r="F19" s="119">
        <v>4690209425</v>
      </c>
      <c r="G19" s="119">
        <v>774740717</v>
      </c>
      <c r="H19" s="10">
        <f t="shared" si="2"/>
        <v>16.581992775189981</v>
      </c>
      <c r="I19" s="10">
        <f t="shared" si="3"/>
        <v>16.51825423552382</v>
      </c>
      <c r="J19" s="10">
        <f t="shared" si="4"/>
        <v>35.21294766064738</v>
      </c>
      <c r="K19" s="10">
        <f t="shared" si="5"/>
        <v>35.348822906858551</v>
      </c>
      <c r="L19">
        <f t="shared" ref="L19:L24" si="11">L32/G32</f>
        <v>0.58543455033832625</v>
      </c>
      <c r="M19" s="118">
        <f t="shared" si="6"/>
        <v>15674068350.716515</v>
      </c>
      <c r="N19" s="10">
        <f t="shared" si="7"/>
        <v>4.7696463844634795</v>
      </c>
      <c r="O19" s="10">
        <f t="shared" si="8"/>
        <v>10.756147514462658</v>
      </c>
      <c r="Q19" s="161"/>
      <c r="R19" s="7">
        <f t="shared" si="9"/>
        <v>2008</v>
      </c>
      <c r="S19" s="154">
        <f>SUM(M31:M34)</f>
        <v>95790484364.523376</v>
      </c>
      <c r="T19" s="10">
        <f t="shared" si="10"/>
        <v>13.965905523047686</v>
      </c>
    </row>
    <row r="20" spans="1:20">
      <c r="A20" t="s">
        <v>145</v>
      </c>
      <c r="B20" s="119">
        <v>28973.22521260818</v>
      </c>
      <c r="C20" s="119">
        <v>175843.99900000001</v>
      </c>
      <c r="D20" s="118">
        <f t="shared" si="0"/>
        <v>175843999000</v>
      </c>
      <c r="E20" s="118">
        <f t="shared" si="1"/>
        <v>28973225212.608181</v>
      </c>
      <c r="F20" s="119">
        <v>4760343407</v>
      </c>
      <c r="G20" s="119">
        <v>805551748</v>
      </c>
      <c r="H20" s="10">
        <f t="shared" si="2"/>
        <v>16.476664189494564</v>
      </c>
      <c r="I20" s="10">
        <f t="shared" si="3"/>
        <v>16.922135214351357</v>
      </c>
      <c r="J20" s="10">
        <f t="shared" si="4"/>
        <v>36.939351631948348</v>
      </c>
      <c r="K20" s="10">
        <f t="shared" si="5"/>
        <v>35.966932334939429</v>
      </c>
      <c r="L20">
        <f t="shared" si="11"/>
        <v>0.58087081840123489</v>
      </c>
      <c r="M20" s="118">
        <f t="shared" si="6"/>
        <v>16582394415.123312</v>
      </c>
      <c r="N20" s="10">
        <f t="shared" si="7"/>
        <v>5.7950880657303934</v>
      </c>
      <c r="O20" s="10">
        <f t="shared" si="8"/>
        <v>8.6658522841326224</v>
      </c>
      <c r="Q20" s="161"/>
      <c r="R20" s="7">
        <f t="shared" si="9"/>
        <v>2009</v>
      </c>
      <c r="S20" s="154">
        <f>SUM(M35:M38)</f>
        <v>98494682529.048676</v>
      </c>
      <c r="T20" s="10">
        <f t="shared" si="10"/>
        <v>2.8230342319125139</v>
      </c>
    </row>
    <row r="21" spans="1:20">
      <c r="A21" t="s">
        <v>146</v>
      </c>
      <c r="B21" s="119">
        <v>30666.296782700581</v>
      </c>
      <c r="C21" s="119">
        <v>184694.94899999999</v>
      </c>
      <c r="D21" s="118">
        <f t="shared" si="0"/>
        <v>184694949000</v>
      </c>
      <c r="E21" s="118">
        <f t="shared" si="1"/>
        <v>30666296782.700581</v>
      </c>
      <c r="F21" s="119">
        <v>4824982237</v>
      </c>
      <c r="G21" s="119">
        <v>802738840</v>
      </c>
      <c r="H21" s="10">
        <f t="shared" si="2"/>
        <v>16.603754974750597</v>
      </c>
      <c r="I21" s="10">
        <f t="shared" si="3"/>
        <v>16.637135652941058</v>
      </c>
      <c r="J21" s="10">
        <f t="shared" si="4"/>
        <v>38.27888682857342</v>
      </c>
      <c r="K21" s="10">
        <f t="shared" si="5"/>
        <v>38.202084232900184</v>
      </c>
      <c r="L21">
        <f t="shared" si="11"/>
        <v>0.56311469509910428</v>
      </c>
      <c r="M21" s="118">
        <f t="shared" si="6"/>
        <v>17551398740.402462</v>
      </c>
      <c r="N21" s="10">
        <f t="shared" si="7"/>
        <v>5.8435730149767044</v>
      </c>
      <c r="O21" s="10">
        <f t="shared" si="8"/>
        <v>8.5270749458602655</v>
      </c>
      <c r="Q21" s="160"/>
      <c r="R21" s="7">
        <f t="shared" si="9"/>
        <v>2010</v>
      </c>
      <c r="S21" s="154">
        <f>SUM(M39:M42)</f>
        <v>108801696540.74724</v>
      </c>
      <c r="T21" s="10">
        <f t="shared" si="10"/>
        <v>10.464538538574155</v>
      </c>
    </row>
    <row r="22" spans="1:20">
      <c r="A22" t="s">
        <v>147</v>
      </c>
      <c r="B22" s="119">
        <v>28944.489230914864</v>
      </c>
      <c r="C22" s="119">
        <v>176353.84899999999</v>
      </c>
      <c r="D22" s="118">
        <f t="shared" si="0"/>
        <v>176353849000</v>
      </c>
      <c r="E22" s="118">
        <f t="shared" si="1"/>
        <v>28944489230.914864</v>
      </c>
      <c r="F22" s="119">
        <v>5011501336</v>
      </c>
      <c r="G22" s="119">
        <v>832010091</v>
      </c>
      <c r="H22" s="10">
        <f t="shared" si="2"/>
        <v>16.412734621354854</v>
      </c>
      <c r="I22" s="10">
        <f t="shared" si="3"/>
        <v>16.602012754606594</v>
      </c>
      <c r="J22" s="10">
        <f t="shared" si="4"/>
        <v>35.189823802533255</v>
      </c>
      <c r="K22" s="10">
        <f t="shared" si="5"/>
        <v>34.788627618838419</v>
      </c>
      <c r="L22">
        <f t="shared" si="11"/>
        <v>0.56498434357946659</v>
      </c>
      <c r="M22" s="118">
        <f t="shared" si="6"/>
        <v>16565947803.506979</v>
      </c>
      <c r="N22" s="10">
        <f t="shared" si="7"/>
        <v>-5.6146575635993221</v>
      </c>
      <c r="O22" s="10">
        <f t="shared" si="8"/>
        <v>10.731206127320808</v>
      </c>
      <c r="Q22" s="160"/>
      <c r="R22" s="7">
        <f t="shared" si="9"/>
        <v>2011</v>
      </c>
      <c r="S22" s="154">
        <f>SUM(M43:M46)</f>
        <v>113966059030.98555</v>
      </c>
      <c r="T22" s="10">
        <f>(S22-S21)/S21*100</f>
        <v>4.7465826861479226</v>
      </c>
    </row>
    <row r="23" spans="1:20">
      <c r="A23" t="s">
        <v>148</v>
      </c>
      <c r="B23" s="119">
        <v>29702.03931776687</v>
      </c>
      <c r="C23" s="119">
        <v>181177.75</v>
      </c>
      <c r="D23" s="118">
        <f t="shared" si="0"/>
        <v>181177750000</v>
      </c>
      <c r="E23" s="118">
        <f t="shared" si="1"/>
        <v>29702039317.766869</v>
      </c>
      <c r="F23" s="119">
        <v>4675546289</v>
      </c>
      <c r="G23" s="119">
        <v>750919883</v>
      </c>
      <c r="H23" s="10">
        <f t="shared" si="2"/>
        <v>16.393866971947091</v>
      </c>
      <c r="I23" s="10">
        <f t="shared" si="3"/>
        <v>16.060580659134182</v>
      </c>
      <c r="J23" s="10">
        <f t="shared" si="4"/>
        <v>38.750070858297519</v>
      </c>
      <c r="K23" s="10">
        <f t="shared" si="5"/>
        <v>39.554205435477684</v>
      </c>
      <c r="L23">
        <f t="shared" si="11"/>
        <v>0.56386607347301743</v>
      </c>
      <c r="M23" s="118">
        <f t="shared" si="6"/>
        <v>16999520325.627308</v>
      </c>
      <c r="N23" s="10">
        <f t="shared" si="7"/>
        <v>2.6172515286360039</v>
      </c>
      <c r="O23" s="10">
        <f t="shared" si="8"/>
        <v>8.4563365761398028</v>
      </c>
      <c r="Q23" s="175"/>
      <c r="R23" s="7">
        <f t="shared" si="9"/>
        <v>2012</v>
      </c>
      <c r="S23" s="154">
        <f>SUM(M47:M50)</f>
        <v>120259079633.87491</v>
      </c>
      <c r="T23" s="10">
        <f>(S23-S22)/S22*100</f>
        <v>5.5218375158330142</v>
      </c>
    </row>
    <row r="24" spans="1:20">
      <c r="A24" t="s">
        <v>149</v>
      </c>
      <c r="B24" s="119">
        <v>31710.226412718315</v>
      </c>
      <c r="C24" s="119">
        <v>193375.75</v>
      </c>
      <c r="D24" s="118">
        <f t="shared" si="0"/>
        <v>193375750000</v>
      </c>
      <c r="E24" s="118">
        <f t="shared" si="1"/>
        <v>31710226412.718315</v>
      </c>
      <c r="F24" s="119">
        <v>4859349229</v>
      </c>
      <c r="G24" s="119">
        <v>811777848</v>
      </c>
      <c r="H24" s="10">
        <f t="shared" si="2"/>
        <v>16.398243529872964</v>
      </c>
      <c r="I24" s="10">
        <f t="shared" si="3"/>
        <v>16.705484824087335</v>
      </c>
      <c r="J24" s="10">
        <f t="shared" si="4"/>
        <v>39.794577604333774</v>
      </c>
      <c r="K24" s="10">
        <f t="shared" si="5"/>
        <v>39.062689984512012</v>
      </c>
      <c r="L24">
        <f t="shared" si="11"/>
        <v>0.56366596005589387</v>
      </c>
      <c r="M24" s="118">
        <f t="shared" si="6"/>
        <v>18148876333.578896</v>
      </c>
      <c r="N24" s="10">
        <f t="shared" si="7"/>
        <v>6.7611084662130008</v>
      </c>
      <c r="O24" s="10">
        <f t="shared" si="8"/>
        <v>9.4466569738983903</v>
      </c>
      <c r="Q24" s="175"/>
      <c r="R24" s="7">
        <v>2013</v>
      </c>
      <c r="S24" s="154">
        <f>SUM(M51:M54)</f>
        <v>127819487916.13295</v>
      </c>
      <c r="T24" s="10">
        <f>(S24-S23)/S23*100</f>
        <v>6.2867671241751344</v>
      </c>
    </row>
    <row r="25" spans="1:20">
      <c r="A25" t="s">
        <v>150</v>
      </c>
      <c r="B25" s="119">
        <v>35101.363017820382</v>
      </c>
      <c r="C25" s="119">
        <v>216043.95</v>
      </c>
      <c r="D25" s="118">
        <f t="shared" si="0"/>
        <v>216043950000</v>
      </c>
      <c r="E25" s="118">
        <f t="shared" si="1"/>
        <v>35101363017.820381</v>
      </c>
      <c r="F25" s="119">
        <v>4906222423</v>
      </c>
      <c r="G25" s="119">
        <v>827883368</v>
      </c>
      <c r="H25" s="10">
        <f t="shared" si="2"/>
        <v>16.247325147415783</v>
      </c>
      <c r="I25" s="10">
        <f t="shared" si="3"/>
        <v>16.874150754334849</v>
      </c>
      <c r="J25" s="10">
        <f t="shared" si="4"/>
        <v>44.034683178488258</v>
      </c>
      <c r="K25" s="10">
        <f t="shared" si="5"/>
        <v>42.398922812784882</v>
      </c>
      <c r="M25" s="118">
        <f t="shared" si="6"/>
        <v>20089742919.494705</v>
      </c>
      <c r="N25" s="10">
        <f t="shared" si="7"/>
        <v>10.694141886486024</v>
      </c>
      <c r="O25" s="10">
        <f t="shared" si="8"/>
        <v>14.462346942463903</v>
      </c>
      <c r="Q25" s="175"/>
    </row>
    <row r="26" spans="1:20">
      <c r="A26" t="s">
        <v>151</v>
      </c>
      <c r="B26" s="119">
        <v>32745.46327132349</v>
      </c>
      <c r="C26" s="119">
        <v>204168.65</v>
      </c>
      <c r="D26" s="118">
        <f t="shared" si="0"/>
        <v>204168650000</v>
      </c>
      <c r="E26" s="118">
        <f t="shared" si="1"/>
        <v>32745463271.32349</v>
      </c>
      <c r="F26" s="119">
        <v>5280826192</v>
      </c>
      <c r="G26" s="119">
        <v>873224453</v>
      </c>
      <c r="H26" s="10">
        <f t="shared" si="2"/>
        <v>16.03843845336857</v>
      </c>
      <c r="I26" s="10">
        <f t="shared" si="3"/>
        <v>16.535754468171294</v>
      </c>
      <c r="J26" s="10">
        <f t="shared" si="4"/>
        <v>38.662255218567509</v>
      </c>
      <c r="K26" s="10">
        <f t="shared" si="5"/>
        <v>37.499480412882448</v>
      </c>
      <c r="L26">
        <f>AVERAGE(L18:L24)</f>
        <v>0.57233512297785916</v>
      </c>
      <c r="M26" s="118">
        <f t="shared" si="6"/>
        <v>18741378748.359901</v>
      </c>
      <c r="N26" s="10">
        <f t="shared" si="7"/>
        <v>-6.7117044580315506</v>
      </c>
      <c r="O26" s="10">
        <f t="shared" si="8"/>
        <v>13.131943735766136</v>
      </c>
      <c r="Q26" s="159">
        <f>M26/E26</f>
        <v>0.57233512297785916</v>
      </c>
    </row>
    <row r="27" spans="1:20">
      <c r="A27" t="s">
        <v>152</v>
      </c>
      <c r="B27" s="119">
        <v>35072.136759669884</v>
      </c>
      <c r="C27" s="119">
        <v>217528.41</v>
      </c>
      <c r="D27" s="118">
        <f t="shared" si="0"/>
        <v>217528410000</v>
      </c>
      <c r="E27" s="118">
        <f t="shared" si="1"/>
        <v>35072136759.669884</v>
      </c>
      <c r="F27" s="119">
        <v>5154329343</v>
      </c>
      <c r="G27" s="119">
        <v>833477953</v>
      </c>
      <c r="H27" s="10">
        <f t="shared" si="2"/>
        <v>16.12301435001979</v>
      </c>
      <c r="I27" s="10">
        <f t="shared" si="3"/>
        <v>16.170444252498747</v>
      </c>
      <c r="J27" s="10">
        <f t="shared" si="4"/>
        <v>42.203048257950634</v>
      </c>
      <c r="K27" s="10">
        <f t="shared" si="5"/>
        <v>42.079261525073456</v>
      </c>
      <c r="M27" s="118">
        <f t="shared" si="6"/>
        <v>20073015705.441959</v>
      </c>
      <c r="N27" s="10">
        <f t="shared" si="7"/>
        <v>7.1053308028289672</v>
      </c>
      <c r="O27" s="10">
        <f t="shared" si="8"/>
        <v>18.079894731978179</v>
      </c>
      <c r="Q27" s="159">
        <f t="shared" ref="Q27:Q38" si="12">M27/E27</f>
        <v>0.57233512297785916</v>
      </c>
    </row>
    <row r="28" spans="1:20">
      <c r="A28" t="s">
        <v>153</v>
      </c>
      <c r="B28" s="119">
        <v>36869.265854159356</v>
      </c>
      <c r="C28" s="119">
        <v>225344.55000000002</v>
      </c>
      <c r="D28" s="118">
        <f t="shared" si="0"/>
        <v>225344550000.00003</v>
      </c>
      <c r="E28" s="118">
        <f t="shared" si="1"/>
        <v>36869265854.159355</v>
      </c>
      <c r="F28" s="119">
        <v>5056692012</v>
      </c>
      <c r="G28" s="119">
        <v>821281896</v>
      </c>
      <c r="H28" s="10">
        <f t="shared" si="2"/>
        <v>16.361285797308767</v>
      </c>
      <c r="I28" s="10">
        <f t="shared" si="3"/>
        <v>16.241485422703654</v>
      </c>
      <c r="J28" s="10">
        <f t="shared" si="4"/>
        <v>44.563629634796122</v>
      </c>
      <c r="K28" s="10">
        <f t="shared" si="5"/>
        <v>44.892339687175273</v>
      </c>
      <c r="M28" s="118">
        <f t="shared" si="6"/>
        <v>21101575806.743679</v>
      </c>
      <c r="N28" s="10">
        <f t="shared" si="7"/>
        <v>5.1240935412752586</v>
      </c>
      <c r="O28" s="10">
        <f t="shared" si="8"/>
        <v>16.269323890326611</v>
      </c>
      <c r="Q28" s="159">
        <f>M28/E28</f>
        <v>0.57233512297785916</v>
      </c>
    </row>
    <row r="29" spans="1:20">
      <c r="A29" t="s">
        <v>154</v>
      </c>
      <c r="B29" s="119">
        <v>38410.488213009019</v>
      </c>
      <c r="C29" s="119">
        <v>237205.45</v>
      </c>
      <c r="D29" s="118">
        <f t="shared" si="0"/>
        <v>237205450000</v>
      </c>
      <c r="E29" s="118">
        <f t="shared" si="1"/>
        <v>38410488213.009018</v>
      </c>
      <c r="F29" s="119">
        <v>5400223668</v>
      </c>
      <c r="G29" s="119">
        <v>898105429</v>
      </c>
      <c r="H29" s="10">
        <f t="shared" si="2"/>
        <v>16.19291977187245</v>
      </c>
      <c r="I29" s="10">
        <f t="shared" si="3"/>
        <v>16.630893166923542</v>
      </c>
      <c r="J29" s="10">
        <f t="shared" si="4"/>
        <v>43.925115806888464</v>
      </c>
      <c r="K29" s="10">
        <f t="shared" si="5"/>
        <v>42.768350989457183</v>
      </c>
      <c r="M29" s="118">
        <f t="shared" si="6"/>
        <v>21983671495.032127</v>
      </c>
      <c r="N29" s="10">
        <f t="shared" si="7"/>
        <v>4.1802360940577081</v>
      </c>
      <c r="O29" s="10">
        <f t="shared" si="8"/>
        <v>9.4273410223661447</v>
      </c>
      <c r="Q29" s="159">
        <f t="shared" si="12"/>
        <v>0.57233512297785916</v>
      </c>
    </row>
    <row r="30" spans="1:20">
      <c r="A30" t="s">
        <v>155</v>
      </c>
      <c r="B30" s="119">
        <v>36505.911635112665</v>
      </c>
      <c r="C30" s="119">
        <v>229616.83000000002</v>
      </c>
      <c r="D30" s="118">
        <f t="shared" si="0"/>
        <v>229616830000.00003</v>
      </c>
      <c r="E30" s="118">
        <f t="shared" si="1"/>
        <v>36505911635.112663</v>
      </c>
      <c r="F30" s="119">
        <v>5579296845</v>
      </c>
      <c r="G30" s="119">
        <v>902642355</v>
      </c>
      <c r="H30" s="10">
        <f t="shared" si="2"/>
        <v>15.898621906378841</v>
      </c>
      <c r="I30" s="10">
        <f t="shared" si="3"/>
        <v>16.178424989323183</v>
      </c>
      <c r="J30" s="10">
        <f t="shared" si="4"/>
        <v>41.155155636821121</v>
      </c>
      <c r="K30" s="10">
        <f t="shared" si="5"/>
        <v>40.44338428492275</v>
      </c>
      <c r="M30" s="118">
        <f t="shared" si="6"/>
        <v>20893615425.101067</v>
      </c>
      <c r="N30" s="10">
        <f t="shared" si="7"/>
        <v>-4.958480525772921</v>
      </c>
      <c r="O30" s="10">
        <f t="shared" si="8"/>
        <v>11.483875896427909</v>
      </c>
      <c r="Q30" s="159">
        <f t="shared" si="12"/>
        <v>0.57233512297785916</v>
      </c>
    </row>
    <row r="31" spans="1:20">
      <c r="A31" s="120" t="s">
        <v>71</v>
      </c>
      <c r="B31" s="119">
        <v>38889.264633840998</v>
      </c>
      <c r="C31" s="119">
        <v>242697.90700000001</v>
      </c>
      <c r="D31" s="118">
        <f t="shared" si="0"/>
        <v>242697907000</v>
      </c>
      <c r="E31" s="118">
        <f t="shared" si="1"/>
        <v>38889264633.840996</v>
      </c>
      <c r="F31" s="119">
        <v>5543646776</v>
      </c>
      <c r="G31" s="119">
        <v>903773016</v>
      </c>
      <c r="H31" s="10">
        <f t="shared" si="2"/>
        <v>16.023733008064628</v>
      </c>
      <c r="I31" s="10">
        <f t="shared" si="3"/>
        <v>16.302860779526693</v>
      </c>
      <c r="J31" s="10">
        <f t="shared" si="4"/>
        <v>43.7794680661667</v>
      </c>
      <c r="K31" s="10">
        <f t="shared" si="5"/>
        <v>43.029902359732539</v>
      </c>
      <c r="L31" s="119">
        <v>528173464</v>
      </c>
      <c r="M31" s="118">
        <f t="shared" ref="M31:M38" si="13">L31*K31</f>
        <v>22727252584.921711</v>
      </c>
      <c r="N31" s="10">
        <f t="shared" si="7"/>
        <v>8.7760644699995698</v>
      </c>
      <c r="O31" s="10">
        <f t="shared" si="8"/>
        <v>13.222910390889428</v>
      </c>
      <c r="Q31" s="159">
        <f t="shared" si="12"/>
        <v>0.58440941989797135</v>
      </c>
    </row>
    <row r="32" spans="1:20">
      <c r="A32" s="120" t="s">
        <v>72</v>
      </c>
      <c r="B32" s="119">
        <v>42903.740292625596</v>
      </c>
      <c r="C32" s="119">
        <v>264941.91100000002</v>
      </c>
      <c r="D32" s="118">
        <f t="shared" si="0"/>
        <v>264941911000.00003</v>
      </c>
      <c r="E32" s="118">
        <f t="shared" si="1"/>
        <v>42903740292.625595</v>
      </c>
      <c r="F32" s="119">
        <v>5265926862</v>
      </c>
      <c r="G32" s="119">
        <v>890535459</v>
      </c>
      <c r="H32" s="10">
        <f t="shared" si="2"/>
        <v>16.193640383542636</v>
      </c>
      <c r="I32" s="10">
        <f t="shared" si="3"/>
        <v>16.911276634437996</v>
      </c>
      <c r="J32" s="10">
        <f t="shared" si="4"/>
        <v>50.312493496990015</v>
      </c>
      <c r="K32" s="10">
        <f t="shared" si="5"/>
        <v>48.177464309846862</v>
      </c>
      <c r="L32" s="119">
        <v>521350226</v>
      </c>
      <c r="M32" s="118">
        <f t="shared" si="13"/>
        <v>25117331906.045597</v>
      </c>
      <c r="N32" s="10">
        <f t="shared" si="7"/>
        <v>10.516358333209061</v>
      </c>
      <c r="O32" s="10">
        <f t="shared" si="8"/>
        <v>19.030598169917507</v>
      </c>
      <c r="Q32" s="159">
        <f t="shared" si="12"/>
        <v>0.58543455033832625</v>
      </c>
    </row>
    <row r="33" spans="1:17">
      <c r="A33" s="120" t="s">
        <v>73</v>
      </c>
      <c r="B33" s="119">
        <v>43757.363679176648</v>
      </c>
      <c r="C33" s="119">
        <v>273600.37700000004</v>
      </c>
      <c r="D33" s="118">
        <f t="shared" si="0"/>
        <v>273600377000.00003</v>
      </c>
      <c r="E33" s="118">
        <f t="shared" si="1"/>
        <v>43757363679.176651</v>
      </c>
      <c r="F33" s="119">
        <v>5202135900</v>
      </c>
      <c r="G33" s="119">
        <v>869534795</v>
      </c>
      <c r="H33" s="10">
        <f t="shared" si="2"/>
        <v>15.99316644186373</v>
      </c>
      <c r="I33" s="10">
        <f t="shared" si="3"/>
        <v>16.714957312053304</v>
      </c>
      <c r="J33" s="10">
        <f t="shared" si="4"/>
        <v>52.593854189776174</v>
      </c>
      <c r="K33" s="10">
        <f t="shared" si="5"/>
        <v>50.322728809462596</v>
      </c>
      <c r="L33" s="119">
        <v>505087388</v>
      </c>
      <c r="M33" s="118">
        <f t="shared" si="13"/>
        <v>25417375651.403812</v>
      </c>
      <c r="N33" s="10">
        <f t="shared" si="7"/>
        <v>1.1945685412788472</v>
      </c>
      <c r="O33" s="10">
        <f t="shared" si="8"/>
        <v>15.619338913191246</v>
      </c>
      <c r="Q33" s="159">
        <f t="shared" si="12"/>
        <v>0.58087081840123489</v>
      </c>
    </row>
    <row r="34" spans="1:17">
      <c r="A34" s="120" t="s">
        <v>74</v>
      </c>
      <c r="B34" s="119">
        <v>40006.990437689397</v>
      </c>
      <c r="C34" s="119">
        <v>254636.08500000002</v>
      </c>
      <c r="D34" s="118">
        <f t="shared" si="0"/>
        <v>254636085000.00003</v>
      </c>
      <c r="E34" s="118">
        <f t="shared" si="1"/>
        <v>40006990437.6894</v>
      </c>
      <c r="F34" s="119">
        <v>5460259824</v>
      </c>
      <c r="G34" s="119">
        <v>899511198</v>
      </c>
      <c r="H34" s="10">
        <f t="shared" si="2"/>
        <v>15.711437928245479</v>
      </c>
      <c r="I34" s="10">
        <f t="shared" si="3"/>
        <v>16.473780131236477</v>
      </c>
      <c r="J34" s="10">
        <f t="shared" si="4"/>
        <v>46.634426420657455</v>
      </c>
      <c r="K34" s="10">
        <f t="shared" si="5"/>
        <v>44.476367305534531</v>
      </c>
      <c r="L34" s="119">
        <v>506527974</v>
      </c>
      <c r="M34" s="118">
        <f t="shared" si="13"/>
        <v>22528524222.152245</v>
      </c>
      <c r="N34" s="10">
        <f t="shared" si="7"/>
        <v>-11.365655797324676</v>
      </c>
      <c r="O34" s="10">
        <f t="shared" si="8"/>
        <v>7.8249205022077675</v>
      </c>
      <c r="Q34" s="159">
        <f t="shared" si="12"/>
        <v>0.56311469509910428</v>
      </c>
    </row>
    <row r="35" spans="1:17">
      <c r="A35" s="122" t="s">
        <v>68</v>
      </c>
      <c r="B35" s="119">
        <v>42606.84324973038</v>
      </c>
      <c r="C35" s="119">
        <v>265676.78500000003</v>
      </c>
      <c r="D35" s="118">
        <f t="shared" si="0"/>
        <v>265676785000.00003</v>
      </c>
      <c r="E35" s="118">
        <f t="shared" si="1"/>
        <v>42606843249.730377</v>
      </c>
      <c r="F35" s="119">
        <v>5083035776</v>
      </c>
      <c r="G35" s="156">
        <v>823636857</v>
      </c>
      <c r="H35" s="10">
        <f t="shared" si="2"/>
        <v>16.037096824146818</v>
      </c>
      <c r="I35" s="10">
        <f t="shared" si="3"/>
        <v>16.203640763043097</v>
      </c>
      <c r="J35" s="10">
        <f t="shared" si="4"/>
        <v>52.267345088227849</v>
      </c>
      <c r="K35" s="10">
        <f t="shared" si="5"/>
        <v>51.73013189929452</v>
      </c>
      <c r="L35" s="119">
        <v>465341929</v>
      </c>
      <c r="M35" s="118">
        <f t="shared" si="13"/>
        <v>24072199365.442146</v>
      </c>
      <c r="N35" s="10">
        <f t="shared" si="7"/>
        <v>6.8520917218892201</v>
      </c>
      <c r="O35" s="10">
        <f t="shared" si="8"/>
        <v>5.9177710789940967</v>
      </c>
      <c r="Q35" s="159">
        <f t="shared" si="12"/>
        <v>0.56498434357946659</v>
      </c>
    </row>
    <row r="36" spans="1:17">
      <c r="A36" s="122" t="s">
        <v>69</v>
      </c>
      <c r="B36" s="119">
        <v>45836.136993711902</v>
      </c>
      <c r="C36" s="119">
        <v>282054.913</v>
      </c>
      <c r="D36" s="118">
        <f t="shared" si="0"/>
        <v>282054913000</v>
      </c>
      <c r="E36" s="118">
        <f t="shared" si="1"/>
        <v>45836136993.711899</v>
      </c>
      <c r="F36" s="119">
        <v>4994646966</v>
      </c>
      <c r="G36" s="119">
        <v>831381344</v>
      </c>
      <c r="H36" s="10">
        <f t="shared" si="2"/>
        <v>16.250784822780908</v>
      </c>
      <c r="I36" s="10">
        <f t="shared" si="3"/>
        <v>16.645447609399667</v>
      </c>
      <c r="J36" s="10">
        <f t="shared" si="4"/>
        <v>56.471441309071295</v>
      </c>
      <c r="K36" s="10">
        <f t="shared" si="5"/>
        <v>55.132506068974166</v>
      </c>
      <c r="L36" s="119">
        <v>468787734</v>
      </c>
      <c r="M36" s="118">
        <f t="shared" si="13"/>
        <v>25845442589.815647</v>
      </c>
      <c r="N36" s="10">
        <f t="shared" si="7"/>
        <v>7.3663531838272931</v>
      </c>
      <c r="O36" s="10">
        <f t="shared" si="8"/>
        <v>2.8988376890253935</v>
      </c>
      <c r="Q36" s="159">
        <f t="shared" si="12"/>
        <v>0.56386607347301743</v>
      </c>
    </row>
    <row r="37" spans="1:17">
      <c r="A37" s="120" t="s">
        <v>70</v>
      </c>
      <c r="B37" s="119">
        <v>44685.03159734056</v>
      </c>
      <c r="C37" s="119">
        <v>281726.54400000005</v>
      </c>
      <c r="D37" s="118">
        <f t="shared" si="0"/>
        <v>281726544000.00006</v>
      </c>
      <c r="E37" s="118">
        <f t="shared" si="1"/>
        <v>44685031597.340561</v>
      </c>
      <c r="F37" s="119">
        <v>5002707417</v>
      </c>
      <c r="G37" s="119">
        <v>835393434</v>
      </c>
      <c r="H37" s="10">
        <f t="shared" si="2"/>
        <v>15.861136463357372</v>
      </c>
      <c r="I37" s="10">
        <f>G37/F37*100</f>
        <v>16.698826542627685</v>
      </c>
      <c r="J37" s="10">
        <f t="shared" ref="J37:K39" si="14">D37/F37</f>
        <v>56.314815262361378</v>
      </c>
      <c r="K37" s="10">
        <f t="shared" si="14"/>
        <v>53.489804658125387</v>
      </c>
      <c r="L37" s="119">
        <v>470882842</v>
      </c>
      <c r="M37" s="118">
        <f t="shared" si="13"/>
        <v>25187431235.442921</v>
      </c>
      <c r="N37" s="10">
        <f t="shared" si="7"/>
        <v>-2.5459473254755354</v>
      </c>
      <c r="O37" s="10">
        <f t="shared" ref="O37:O43" si="15">(M37-M33)/M33*100</f>
        <v>-0.90467410607039511</v>
      </c>
      <c r="Q37" s="159">
        <f t="shared" si="12"/>
        <v>0.56366596005589387</v>
      </c>
    </row>
    <row r="38" spans="1:17">
      <c r="A38" s="120" t="s">
        <v>161</v>
      </c>
      <c r="B38" s="119">
        <v>41823.202826098051</v>
      </c>
      <c r="C38" s="119">
        <v>267222.109</v>
      </c>
      <c r="D38" s="118">
        <f t="shared" si="0"/>
        <v>267222109000</v>
      </c>
      <c r="E38" s="118">
        <f t="shared" si="1"/>
        <v>41823202826.098053</v>
      </c>
      <c r="F38" s="119">
        <v>5074816265</v>
      </c>
      <c r="G38" s="119">
        <v>901763015</v>
      </c>
      <c r="H38" s="10">
        <f t="shared" si="2"/>
        <v>15.651101244058385</v>
      </c>
      <c r="I38" s="10">
        <f>G38/F38*100</f>
        <v>17.769372680924043</v>
      </c>
      <c r="J38" s="10">
        <f t="shared" si="14"/>
        <v>52.656509131764594</v>
      </c>
      <c r="K38" s="10">
        <f>E38/G38</f>
        <v>46.379372551776314</v>
      </c>
      <c r="L38" s="119">
        <v>504310603</v>
      </c>
      <c r="M38" s="118">
        <f t="shared" si="13"/>
        <v>23389609338.347961</v>
      </c>
      <c r="N38" s="10">
        <f t="shared" si="7"/>
        <v>-7.1377739170365402</v>
      </c>
      <c r="O38" s="10">
        <f t="shared" si="15"/>
        <v>3.8221993935537686</v>
      </c>
      <c r="Q38" s="159">
        <f t="shared" si="12"/>
        <v>0.5592495973013486</v>
      </c>
    </row>
    <row r="39" spans="1:17">
      <c r="A39" s="157" t="s">
        <v>163</v>
      </c>
      <c r="B39" s="119">
        <v>45300.036484534772</v>
      </c>
      <c r="C39" s="119">
        <v>282406.33199999999</v>
      </c>
      <c r="D39" s="118">
        <f t="shared" si="0"/>
        <v>282406332000</v>
      </c>
      <c r="E39" s="118">
        <f t="shared" si="1"/>
        <v>45300036484.534775</v>
      </c>
      <c r="F39" s="119"/>
      <c r="G39" s="119"/>
      <c r="H39" s="10">
        <f t="shared" si="2"/>
        <v>16.040729739917719</v>
      </c>
      <c r="I39" s="10" t="e">
        <f>G39/F39*100</f>
        <v>#DIV/0!</v>
      </c>
      <c r="J39" s="10" t="e">
        <f t="shared" si="14"/>
        <v>#DIV/0!</v>
      </c>
      <c r="K39" s="10" t="e">
        <f t="shared" si="14"/>
        <v>#DIV/0!</v>
      </c>
      <c r="L39" s="119"/>
      <c r="M39" s="158">
        <f t="shared" ref="M39:M43" si="16">E39*Q39</f>
        <v>25998127124.300797</v>
      </c>
      <c r="N39" s="10">
        <f t="shared" si="7"/>
        <v>11.152464105828789</v>
      </c>
      <c r="O39" s="10">
        <f t="shared" si="15"/>
        <v>8.0006306429295204</v>
      </c>
      <c r="Q39" s="159">
        <f>(Q27+Q31+Q35)/3</f>
        <v>0.57390962881843233</v>
      </c>
    </row>
    <row r="40" spans="1:17">
      <c r="A40" s="157" t="s">
        <v>164</v>
      </c>
      <c r="B40" s="119">
        <v>50786.982112222831</v>
      </c>
      <c r="C40" s="119">
        <v>314801.40899999999</v>
      </c>
      <c r="D40" s="118">
        <f t="shared" si="0"/>
        <v>314801409000</v>
      </c>
      <c r="E40" s="118">
        <f t="shared" si="1"/>
        <v>50786982112.222832</v>
      </c>
      <c r="F40" s="119"/>
      <c r="G40" s="119"/>
      <c r="H40" s="10">
        <f t="shared" si="2"/>
        <v>16.133022489814469</v>
      </c>
      <c r="I40" s="10"/>
      <c r="J40" s="10"/>
      <c r="K40" s="10"/>
      <c r="L40" s="119"/>
      <c r="M40" s="158">
        <f t="shared" si="16"/>
        <v>29145561291.982216</v>
      </c>
      <c r="N40" s="10">
        <f t="shared" ref="N40:N43" si="17">(M40-M39)/M39*100</f>
        <v>12.106388097239016</v>
      </c>
      <c r="O40" s="10">
        <f t="shared" si="15"/>
        <v>12.768667786199858</v>
      </c>
      <c r="Q40" s="159">
        <f t="shared" ref="Q40:Q55" si="18">(Q28+Q32+Q36)/3</f>
        <v>0.57387858226306765</v>
      </c>
    </row>
    <row r="41" spans="1:17">
      <c r="A41" s="157" t="s">
        <v>165</v>
      </c>
      <c r="B41" s="119">
        <v>48179.902948266419</v>
      </c>
      <c r="C41" s="119">
        <v>309965.53200000001</v>
      </c>
      <c r="D41" s="118">
        <f t="shared" ref="D41:D43" si="19">C41*1000000</f>
        <v>309965532000</v>
      </c>
      <c r="E41" s="118">
        <f t="shared" ref="E41:E43" si="20">B41*1000000</f>
        <v>48179902948.266418</v>
      </c>
      <c r="F41" s="119"/>
      <c r="G41" s="119"/>
      <c r="H41" s="10">
        <f t="shared" si="2"/>
        <v>15.543632428223153</v>
      </c>
      <c r="I41" s="10"/>
      <c r="J41" s="10"/>
      <c r="K41" s="10"/>
      <c r="L41" s="119"/>
      <c r="M41" s="158">
        <f t="shared" si="16"/>
        <v>27572907195.24778</v>
      </c>
      <c r="N41" s="10">
        <f t="shared" si="17"/>
        <v>-5.395861417728347</v>
      </c>
      <c r="O41" s="10">
        <f t="shared" si="15"/>
        <v>9.4708981535524597</v>
      </c>
      <c r="Q41" s="159">
        <f t="shared" si="18"/>
        <v>0.57229063381166256</v>
      </c>
    </row>
    <row r="42" spans="1:17">
      <c r="A42" s="157" t="s">
        <v>166</v>
      </c>
      <c r="B42" s="119">
        <v>46176.508988869988</v>
      </c>
      <c r="C42" s="119">
        <v>303177.91899999999</v>
      </c>
      <c r="D42" s="118">
        <f t="shared" si="19"/>
        <v>303177919000</v>
      </c>
      <c r="E42" s="118">
        <f t="shared" si="20"/>
        <v>46176508988.869987</v>
      </c>
      <c r="F42" s="119"/>
      <c r="G42" s="119"/>
      <c r="H42" s="10">
        <f>E42/D42*100</f>
        <v>15.23082853170121</v>
      </c>
      <c r="I42" s="10"/>
      <c r="J42" s="10"/>
      <c r="K42" s="10"/>
      <c r="L42" s="119"/>
      <c r="M42" s="158">
        <f t="shared" si="16"/>
        <v>26085100929.21645</v>
      </c>
      <c r="N42" s="10">
        <f t="shared" si="17"/>
        <v>-5.3958991538177559</v>
      </c>
      <c r="O42" s="10">
        <f t="shared" si="15"/>
        <v>11.524312150221123</v>
      </c>
      <c r="Q42" s="159">
        <f t="shared" si="18"/>
        <v>0.56489980512610405</v>
      </c>
    </row>
    <row r="43" spans="1:17">
      <c r="A43" s="157" t="s">
        <v>170</v>
      </c>
      <c r="B43" s="119">
        <v>46881.00204636842</v>
      </c>
      <c r="C43" s="119">
        <v>303878.34499999997</v>
      </c>
      <c r="D43" s="118">
        <f t="shared" si="19"/>
        <v>303878345000</v>
      </c>
      <c r="E43" s="118">
        <f t="shared" si="20"/>
        <v>46881002046.368416</v>
      </c>
      <c r="F43" s="119"/>
      <c r="G43" s="119"/>
      <c r="H43" s="10">
        <f t="shared" si="2"/>
        <v>15.427556065690833</v>
      </c>
      <c r="I43" s="10"/>
      <c r="J43" s="10"/>
      <c r="K43" s="10"/>
      <c r="L43" s="119"/>
      <c r="M43" s="158">
        <f t="shared" si="16"/>
        <v>26930063286.912113</v>
      </c>
      <c r="N43" s="10">
        <f t="shared" si="17"/>
        <v>3.239252782607672</v>
      </c>
      <c r="O43" s="10">
        <f t="shared" si="15"/>
        <v>3.5846280701513438</v>
      </c>
      <c r="Q43" s="159">
        <f t="shared" si="18"/>
        <v>0.57443446409862353</v>
      </c>
    </row>
    <row r="44" spans="1:17">
      <c r="A44" s="157" t="s">
        <v>171</v>
      </c>
      <c r="B44" s="119">
        <v>51896.558925369274</v>
      </c>
      <c r="C44" s="119">
        <v>330940.06599999999</v>
      </c>
      <c r="D44" s="118">
        <f t="shared" ref="D44:D49" si="21">C44*1000000</f>
        <v>330940066000</v>
      </c>
      <c r="E44" s="118">
        <f t="shared" ref="E44:E49" si="22">B44*1000000</f>
        <v>51896558925.369278</v>
      </c>
      <c r="F44" s="119"/>
      <c r="G44" s="119"/>
      <c r="H44" s="10">
        <f t="shared" ref="H44:H49" si="23">E44/D44*100</f>
        <v>15.681558160252884</v>
      </c>
      <c r="I44" s="10"/>
      <c r="J44" s="10"/>
      <c r="K44" s="10"/>
      <c r="L44" s="119"/>
      <c r="M44" s="158">
        <f t="shared" ref="M44:M49" si="24">E44*Q44</f>
        <v>29809023735.670578</v>
      </c>
      <c r="N44" s="10">
        <f t="shared" ref="N44:N49" si="25">(M44-M43)/M43*100</f>
        <v>10.690507549448004</v>
      </c>
      <c r="O44" s="10">
        <f t="shared" ref="O44:O49" si="26">(M44-M40)/M40*100</f>
        <v>2.2763755929822391</v>
      </c>
      <c r="Q44" s="159">
        <f t="shared" si="18"/>
        <v>0.57439306869147044</v>
      </c>
    </row>
    <row r="45" spans="1:17">
      <c r="A45" s="157" t="s">
        <v>173</v>
      </c>
      <c r="B45" s="119">
        <v>51775.022616715258</v>
      </c>
      <c r="C45" s="119">
        <v>338374.473</v>
      </c>
      <c r="D45" s="118">
        <f t="shared" si="21"/>
        <v>338374473000</v>
      </c>
      <c r="E45" s="118">
        <f t="shared" si="22"/>
        <v>51775022616.715256</v>
      </c>
      <c r="F45" s="119"/>
      <c r="G45" s="119"/>
      <c r="H45" s="10">
        <f t="shared" si="23"/>
        <v>15.301101811162704</v>
      </c>
      <c r="I45" s="10"/>
      <c r="J45" s="10"/>
      <c r="K45" s="10"/>
      <c r="L45" s="119"/>
      <c r="M45" s="158">
        <f t="shared" si="24"/>
        <v>29629592699.737801</v>
      </c>
      <c r="N45" s="10">
        <f t="shared" si="25"/>
        <v>-0.6019352982636047</v>
      </c>
      <c r="O45" s="10">
        <f t="shared" si="26"/>
        <v>7.4590810824782849</v>
      </c>
      <c r="Q45" s="159">
        <f t="shared" si="18"/>
        <v>0.57227580408959711</v>
      </c>
    </row>
    <row r="46" spans="1:17">
      <c r="A46" s="157" t="s">
        <v>174</v>
      </c>
      <c r="B46" s="119">
        <v>49068.867195932282</v>
      </c>
      <c r="C46" s="119">
        <v>327243.62699999998</v>
      </c>
      <c r="D46" s="118">
        <f t="shared" si="21"/>
        <v>327243627000</v>
      </c>
      <c r="E46" s="118">
        <f t="shared" si="22"/>
        <v>49068867195.932281</v>
      </c>
      <c r="F46" s="119"/>
      <c r="G46" s="119"/>
      <c r="H46" s="10">
        <f t="shared" si="23"/>
        <v>14.994598258725533</v>
      </c>
      <c r="I46" s="10"/>
      <c r="J46" s="10"/>
      <c r="K46" s="10"/>
      <c r="L46" s="119"/>
      <c r="M46" s="158">
        <f t="shared" si="24"/>
        <v>27597379308.665051</v>
      </c>
      <c r="N46" s="10">
        <f t="shared" si="25"/>
        <v>-6.8587287434792641</v>
      </c>
      <c r="O46" s="10">
        <f t="shared" si="26"/>
        <v>5.7974795020048511</v>
      </c>
      <c r="Q46" s="159">
        <f t="shared" si="18"/>
        <v>0.56242136584218561</v>
      </c>
    </row>
    <row r="47" spans="1:17">
      <c r="A47" s="157" t="s">
        <v>175</v>
      </c>
      <c r="B47" s="119">
        <v>50306.036943948624</v>
      </c>
      <c r="C47" s="119">
        <v>326306.83400000003</v>
      </c>
      <c r="D47" s="118">
        <f t="shared" si="21"/>
        <v>326306834000.00006</v>
      </c>
      <c r="E47" s="118">
        <f t="shared" si="22"/>
        <v>50306036943.948624</v>
      </c>
      <c r="F47" s="119"/>
      <c r="G47" s="119"/>
      <c r="H47" s="10">
        <f t="shared" si="23"/>
        <v>15.416789261590708</v>
      </c>
      <c r="I47" s="10"/>
      <c r="J47" s="10"/>
      <c r="K47" s="10"/>
      <c r="L47" s="119"/>
      <c r="M47" s="158">
        <f t="shared" si="24"/>
        <v>28730254541.170601</v>
      </c>
      <c r="N47" s="10">
        <f t="shared" si="25"/>
        <v>4.1050101889560553</v>
      </c>
      <c r="O47" s="10">
        <f t="shared" si="26"/>
        <v>6.6846900249706147</v>
      </c>
      <c r="Q47" s="159">
        <f t="shared" si="18"/>
        <v>0.57110947883217422</v>
      </c>
    </row>
    <row r="48" spans="1:17">
      <c r="A48" s="157" t="s">
        <v>176</v>
      </c>
      <c r="B48" s="119">
        <v>55943.467137283624</v>
      </c>
      <c r="C48" s="119">
        <v>353579.67599999998</v>
      </c>
      <c r="D48" s="118">
        <f t="shared" si="21"/>
        <v>353579676000</v>
      </c>
      <c r="E48" s="118">
        <f t="shared" si="22"/>
        <v>55943467137.283623</v>
      </c>
      <c r="F48" s="119"/>
      <c r="G48" s="119"/>
      <c r="H48" s="10">
        <f t="shared" si="23"/>
        <v>15.822025680368467</v>
      </c>
      <c r="I48" s="10"/>
      <c r="J48" s="10"/>
      <c r="K48" s="10"/>
      <c r="L48" s="119"/>
      <c r="M48" s="158">
        <f t="shared" si="24"/>
        <v>31927640173.672169</v>
      </c>
      <c r="N48" s="10">
        <f t="shared" si="25"/>
        <v>11.12898470119608</v>
      </c>
      <c r="O48" s="10">
        <f t="shared" si="26"/>
        <v>7.107298973586901</v>
      </c>
      <c r="Q48" s="159">
        <f t="shared" si="18"/>
        <v>0.57071257480918514</v>
      </c>
    </row>
    <row r="49" spans="1:17">
      <c r="A49" s="157" t="s">
        <v>177</v>
      </c>
      <c r="B49" s="119">
        <v>54101.3743756236</v>
      </c>
      <c r="C49" s="119">
        <v>352137.43</v>
      </c>
      <c r="D49" s="118">
        <f t="shared" si="21"/>
        <v>352137430000</v>
      </c>
      <c r="E49" s="118">
        <f t="shared" si="22"/>
        <v>54101374375.623596</v>
      </c>
      <c r="F49" s="119"/>
      <c r="G49" s="119"/>
      <c r="H49" s="10">
        <f t="shared" si="23"/>
        <v>15.363710235411098</v>
      </c>
      <c r="I49" s="10"/>
      <c r="J49" s="10"/>
      <c r="K49" s="10"/>
      <c r="L49" s="119"/>
      <c r="M49" s="158">
        <f t="shared" si="24"/>
        <v>30805906827.48307</v>
      </c>
      <c r="N49" s="10">
        <f t="shared" si="25"/>
        <v>-3.5133612759582844</v>
      </c>
      <c r="O49" s="10">
        <f t="shared" si="26"/>
        <v>3.9700651293653433</v>
      </c>
      <c r="Q49" s="159">
        <f t="shared" si="18"/>
        <v>0.56941079931905125</v>
      </c>
    </row>
    <row r="50" spans="1:17">
      <c r="A50" s="157" t="s">
        <v>208</v>
      </c>
      <c r="B50" s="119">
        <v>51219.809983589366</v>
      </c>
      <c r="C50" s="119">
        <v>336635.39299999998</v>
      </c>
      <c r="D50" s="118">
        <f t="shared" ref="D50" si="27">C50*1000000</f>
        <v>336635393000</v>
      </c>
      <c r="E50" s="118">
        <f t="shared" ref="E50" si="28">B50*1000000</f>
        <v>51219809983.589363</v>
      </c>
      <c r="F50" s="119"/>
      <c r="G50" s="119"/>
      <c r="H50" s="10">
        <f t="shared" ref="H50" si="29">E50/D50*100</f>
        <v>15.215218318885846</v>
      </c>
      <c r="I50" s="10"/>
      <c r="J50" s="10"/>
      <c r="K50" s="10"/>
      <c r="L50" s="119"/>
      <c r="M50" s="158">
        <f t="shared" ref="M50" si="30">E50*Q50</f>
        <v>28795278091.549065</v>
      </c>
      <c r="N50" s="10">
        <f t="shared" ref="N50" si="31">(M50-M49)/M49*100</f>
        <v>-6.526763672933825</v>
      </c>
      <c r="O50" s="10">
        <f t="shared" ref="O50" si="32">(M50-M46)/M46*100</f>
        <v>4.3406251350391694</v>
      </c>
      <c r="Q50" s="159">
        <f t="shared" si="18"/>
        <v>0.56219025608987938</v>
      </c>
    </row>
    <row r="51" spans="1:17">
      <c r="A51" s="157" t="s">
        <v>209</v>
      </c>
      <c r="B51" s="119">
        <v>53371.551969352207</v>
      </c>
      <c r="C51" s="119">
        <v>347376.50599999999</v>
      </c>
      <c r="D51" s="118">
        <f t="shared" ref="D51:D55" si="33">C51*1000000</f>
        <v>347376506000</v>
      </c>
      <c r="E51" s="118">
        <f t="shared" ref="E51:E55" si="34">B51*1000000</f>
        <v>53371551969.352211</v>
      </c>
      <c r="F51" s="119"/>
      <c r="G51" s="119"/>
      <c r="H51" s="10">
        <f t="shared" ref="H51:H55" si="35">E51/D51*100</f>
        <v>15.364180089183179</v>
      </c>
      <c r="I51" s="10"/>
      <c r="J51" s="10"/>
      <c r="K51" s="10"/>
      <c r="L51" s="119"/>
      <c r="M51" s="158">
        <f t="shared" ref="M51:M55" si="36">E51*Q51</f>
        <v>30589968554.500774</v>
      </c>
      <c r="N51" s="10">
        <f t="shared" ref="N51:N53" si="37">(M51-M50)/M50*100</f>
        <v>6.2325859720674881</v>
      </c>
      <c r="O51" s="10">
        <f t="shared" ref="O51:O53" si="38">(M51-M47)/M47*100</f>
        <v>6.4730161393634491</v>
      </c>
      <c r="Q51" s="159">
        <f>(Q39+Q43+Q47)/3</f>
        <v>0.57315119058307673</v>
      </c>
    </row>
    <row r="52" spans="1:17">
      <c r="A52" s="157" t="s">
        <v>210</v>
      </c>
      <c r="B52" s="119">
        <v>59664.745741889739</v>
      </c>
      <c r="C52" s="119">
        <v>374503.45499999996</v>
      </c>
      <c r="D52" s="118">
        <f t="shared" ref="D52:D55" si="39">C52*1000000</f>
        <v>374503454999.99994</v>
      </c>
      <c r="E52" s="118">
        <f t="shared" ref="E52:E55" si="40">B52*1000000</f>
        <v>59664745741.88974</v>
      </c>
      <c r="F52" s="119"/>
      <c r="G52" s="119"/>
      <c r="H52" s="10">
        <f t="shared" ref="H52:H55" si="41">E52/D52*100</f>
        <v>15.9316943396129</v>
      </c>
      <c r="I52" s="10"/>
      <c r="J52" s="10"/>
      <c r="K52" s="10"/>
      <c r="L52" s="119"/>
      <c r="M52" s="158">
        <f t="shared" ref="M52:M55" si="42">E52*Q52</f>
        <v>34187585588.170574</v>
      </c>
      <c r="N52" s="10">
        <f t="shared" ref="N52:N55" si="43">(M52-M51)/M51*100</f>
        <v>11.76077388657686</v>
      </c>
      <c r="O52" s="10">
        <f t="shared" ref="O52:O55" si="44">(M52-M48)/M48*100</f>
        <v>7.0783352675152535</v>
      </c>
      <c r="Q52" s="159">
        <f t="shared" ref="Q52:Q55" si="45">(Q40+Q44+Q48)/3</f>
        <v>0.572994741921241</v>
      </c>
    </row>
    <row r="53" spans="1:17">
      <c r="A53" s="157" t="s">
        <v>211</v>
      </c>
      <c r="B53" s="119">
        <v>57278.898112885116</v>
      </c>
      <c r="C53" s="119">
        <v>374698.41076261865</v>
      </c>
      <c r="D53" s="118">
        <f t="shared" si="39"/>
        <v>374698410762.61865</v>
      </c>
      <c r="E53" s="118">
        <f t="shared" si="40"/>
        <v>57278898112.885117</v>
      </c>
      <c r="F53" s="119"/>
      <c r="G53" s="119"/>
      <c r="H53" s="10">
        <f t="shared" si="41"/>
        <v>15.286666948041264</v>
      </c>
      <c r="I53" s="10"/>
      <c r="J53" s="10"/>
      <c r="K53" s="10"/>
      <c r="L53" s="119"/>
      <c r="M53" s="158">
        <f t="shared" si="42"/>
        <v>32724909179.515503</v>
      </c>
      <c r="N53" s="10">
        <f t="shared" si="43"/>
        <v>-4.2783846343369145</v>
      </c>
      <c r="O53" s="10">
        <f t="shared" si="44"/>
        <v>6.2293324549057605</v>
      </c>
      <c r="Q53" s="159">
        <f t="shared" si="45"/>
        <v>0.57132574574010364</v>
      </c>
    </row>
    <row r="54" spans="1:17">
      <c r="A54" s="157" t="s">
        <v>212</v>
      </c>
      <c r="B54" s="119">
        <v>53832.766280962758</v>
      </c>
      <c r="C54" s="119">
        <v>356902</v>
      </c>
      <c r="D54" s="118">
        <f t="shared" si="39"/>
        <v>356902000000</v>
      </c>
      <c r="E54" s="118">
        <f t="shared" si="40"/>
        <v>53832766280.962761</v>
      </c>
      <c r="F54" s="119"/>
      <c r="G54" s="119"/>
      <c r="H54" s="10">
        <f t="shared" si="41"/>
        <v>15.083346767729729</v>
      </c>
      <c r="I54" s="10"/>
      <c r="J54" s="10"/>
      <c r="K54" s="10"/>
      <c r="L54" s="119"/>
      <c r="M54" s="158">
        <f t="shared" si="42"/>
        <v>30317024593.946087</v>
      </c>
      <c r="N54" s="10">
        <f t="shared" si="43"/>
        <v>-7.3579565106223628</v>
      </c>
      <c r="O54" s="10">
        <f t="shared" si="44"/>
        <v>5.2847084774070279</v>
      </c>
      <c r="Q54" s="159">
        <f t="shared" si="45"/>
        <v>0.56317047568605627</v>
      </c>
    </row>
    <row r="55" spans="1:17">
      <c r="A55" s="157" t="s">
        <v>213</v>
      </c>
      <c r="B55" s="119">
        <v>57589.744101358141</v>
      </c>
      <c r="C55" s="119">
        <v>375738.28280485066</v>
      </c>
      <c r="D55" s="118">
        <f t="shared" si="39"/>
        <v>375738282804.85065</v>
      </c>
      <c r="E55" s="118">
        <f t="shared" si="40"/>
        <v>57589744101.358139</v>
      </c>
      <c r="F55" s="119"/>
      <c r="G55" s="119"/>
      <c r="H55" s="10">
        <f t="shared" si="41"/>
        <v>15.327089822058099</v>
      </c>
      <c r="I55" s="10"/>
      <c r="J55" s="10"/>
      <c r="K55" s="10"/>
      <c r="L55" s="119"/>
      <c r="M55" s="158">
        <f t="shared" si="42"/>
        <v>32993070975.771198</v>
      </c>
      <c r="N55" s="10">
        <f t="shared" si="43"/>
        <v>8.8268767059663329</v>
      </c>
      <c r="O55" s="10">
        <f t="shared" si="44"/>
        <v>7.8558512310626414</v>
      </c>
      <c r="Q55" s="159">
        <f t="shared" si="45"/>
        <v>0.57289837783795816</v>
      </c>
    </row>
    <row r="56" spans="1:17">
      <c r="K56" s="121"/>
      <c r="L56" s="121"/>
      <c r="M56" s="10"/>
      <c r="Q56" s="175"/>
    </row>
    <row r="57" spans="1:17">
      <c r="M57" s="10"/>
    </row>
    <row r="58" spans="1:17">
      <c r="M58" s="10"/>
    </row>
    <row r="59" spans="1:17">
      <c r="M59" s="10"/>
    </row>
    <row r="60" spans="1:17">
      <c r="M60" s="10"/>
    </row>
    <row r="61" spans="1:17">
      <c r="B61" s="7">
        <v>76650.248204265052</v>
      </c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T61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>
      <c r="D1" s="219" t="s">
        <v>191</v>
      </c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1"/>
    </row>
    <row r="2" spans="1:20" ht="39" thickBot="1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77</v>
      </c>
      <c r="M2" s="123" t="s">
        <v>192</v>
      </c>
      <c r="N2" s="123" t="s">
        <v>75</v>
      </c>
      <c r="O2" s="124" t="s">
        <v>76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'GOS Durban'!D3</f>
        <v>105984228000</v>
      </c>
      <c r="E3" s="118">
        <f>'GOS Durban'!E3</f>
        <v>17410490589.679008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'GOS Durban'!D4</f>
        <v>115470571000</v>
      </c>
      <c r="E4" s="118">
        <f>'GOS Durban'!E4</f>
        <v>19474828052.602894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'GOS Durban'!D5</f>
        <v>116423083000</v>
      </c>
      <c r="E5" s="118">
        <f>'GOS Durban'!E5</f>
        <v>19469146925.633884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'GOS Durban'!D6</f>
        <v>115341718000.00002</v>
      </c>
      <c r="E6" s="118">
        <f>'GOS Durban'!E6</f>
        <v>19075263332.247108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'GOS Durban'!D7</f>
        <v>120724220000</v>
      </c>
      <c r="E7" s="118">
        <f>'GOS Durban'!E7</f>
        <v>19526820485.858513</v>
      </c>
      <c r="F7" s="119">
        <v>4118958622</v>
      </c>
      <c r="G7" s="119">
        <v>674878797</v>
      </c>
      <c r="H7" s="10">
        <f>E7/D7*100</f>
        <v>16.174733194265833</v>
      </c>
      <c r="I7" s="10">
        <f>G7/F7*100</f>
        <v>16.384694747729856</v>
      </c>
      <c r="J7" s="10">
        <f>D7/F7</f>
        <v>29.309403438819007</v>
      </c>
      <c r="K7" s="10">
        <f>E7/G7</f>
        <v>28.933818298426278</v>
      </c>
      <c r="M7" s="118">
        <f>E7*$L$23</f>
        <v>1568255086.9104922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'GOS Durban'!D8</f>
        <v>136557709999.99998</v>
      </c>
      <c r="E8" s="118">
        <f>'GOS Durban'!E8</f>
        <v>22919802949.964966</v>
      </c>
      <c r="F8" s="119">
        <v>4128329079</v>
      </c>
      <c r="G8" s="119">
        <v>697677279</v>
      </c>
      <c r="H8" s="10">
        <f t="shared" ref="H8:H39" si="0">E8/D8*100</f>
        <v>16.783968440862818</v>
      </c>
      <c r="I8" s="10">
        <f t="shared" ref="I8:I37" si="1">G8/F8*100</f>
        <v>16.899749648082743</v>
      </c>
      <c r="J8" s="10">
        <f t="shared" ref="J8:K36" si="2">D8/F8</f>
        <v>33.078203647728145</v>
      </c>
      <c r="K8" s="10">
        <f t="shared" si="2"/>
        <v>32.851582873411829</v>
      </c>
      <c r="M8" s="118">
        <f t="shared" ref="M8:M30" si="3">E8*$L$23</f>
        <v>1840755262.3992052</v>
      </c>
      <c r="N8" s="10">
        <f>(M8-M7)/M7*100</f>
        <v>17.376010941277816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'GOS Durban'!D9</f>
        <v>140796350000</v>
      </c>
      <c r="E9" s="118">
        <f>'GOS Durban'!E9</f>
        <v>23199950809.860989</v>
      </c>
      <c r="F9" s="119">
        <v>4479766142</v>
      </c>
      <c r="G9" s="119">
        <v>748604188</v>
      </c>
      <c r="H9" s="10">
        <f t="shared" si="0"/>
        <v>16.477664946471261</v>
      </c>
      <c r="I9" s="10">
        <f t="shared" si="1"/>
        <v>16.71078722126741</v>
      </c>
      <c r="J9" s="10">
        <f t="shared" si="2"/>
        <v>31.429397324999918</v>
      </c>
      <c r="K9" s="10">
        <f t="shared" si="2"/>
        <v>30.990944456032068</v>
      </c>
      <c r="M9" s="118">
        <f t="shared" si="3"/>
        <v>1863254742.3676519</v>
      </c>
      <c r="N9" s="10">
        <f t="shared" ref="N9:N36" si="4">(M9-M8)/M8*100</f>
        <v>1.2222961100826266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'GOS Durban'!D10</f>
        <v>138753900000</v>
      </c>
      <c r="E10" s="118">
        <f>'GOS Durban'!E10</f>
        <v>22631384719.386185</v>
      </c>
      <c r="F10" s="119">
        <v>4393645140</v>
      </c>
      <c r="G10" s="119">
        <v>741841930</v>
      </c>
      <c r="H10" s="10">
        <f t="shared" si="0"/>
        <v>16.310449449987484</v>
      </c>
      <c r="I10" s="10">
        <f t="shared" si="1"/>
        <v>16.884429815376485</v>
      </c>
      <c r="J10" s="10">
        <f t="shared" si="2"/>
        <v>31.580588686322539</v>
      </c>
      <c r="K10" s="10">
        <f t="shared" si="2"/>
        <v>30.507017471210052</v>
      </c>
      <c r="M10" s="118">
        <f t="shared" si="3"/>
        <v>1817591565.1864171</v>
      </c>
      <c r="N10" s="10">
        <f t="shared" si="4"/>
        <v>-2.4507211033962157</v>
      </c>
    </row>
    <row r="11" spans="1:20" ht="15.75" thickBot="1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138160610000</v>
      </c>
      <c r="E11" s="118">
        <f>'GOS Durban'!E11</f>
        <v>22704415918.090809</v>
      </c>
      <c r="F11" s="119">
        <v>4324510166.1150007</v>
      </c>
      <c r="G11" s="119">
        <v>733454143.19999993</v>
      </c>
      <c r="H11" s="10">
        <f t="shared" si="0"/>
        <v>16.433349503951096</v>
      </c>
      <c r="I11" s="10">
        <f t="shared" si="1"/>
        <v>16.960398172885121</v>
      </c>
      <c r="J11" s="10">
        <f t="shared" si="2"/>
        <v>31.948268056476554</v>
      </c>
      <c r="K11" s="10">
        <f t="shared" si="2"/>
        <v>30.955467534798174</v>
      </c>
      <c r="M11" s="118">
        <f t="shared" si="3"/>
        <v>1823456910.6969492</v>
      </c>
      <c r="N11" s="10">
        <f t="shared" si="4"/>
        <v>0.32269876373081513</v>
      </c>
      <c r="O11" s="10">
        <f>(M11-M7)/M7*100</f>
        <v>16.2729791802692</v>
      </c>
      <c r="R11" s="222" t="s">
        <v>162</v>
      </c>
      <c r="S11" s="223"/>
      <c r="T11" s="224"/>
    </row>
    <row r="12" spans="1:20">
      <c r="A12" t="str">
        <f>'GOS Durban'!A12</f>
        <v>2003q2</v>
      </c>
      <c r="B12" s="7">
        <v>42428.908098434826</v>
      </c>
      <c r="C12" s="7">
        <v>254647.49008620001</v>
      </c>
      <c r="D12" s="118">
        <f>'GOS Durban'!D12</f>
        <v>147486400000</v>
      </c>
      <c r="E12" s="118">
        <f>'GOS Durban'!E12</f>
        <v>25164663355.856583</v>
      </c>
      <c r="F12" s="119">
        <v>4344832650.1500006</v>
      </c>
      <c r="G12" s="119">
        <v>733104993.00000012</v>
      </c>
      <c r="H12" s="10">
        <f t="shared" si="0"/>
        <v>17.062361923442829</v>
      </c>
      <c r="I12" s="10">
        <f t="shared" si="1"/>
        <v>16.873031760491177</v>
      </c>
      <c r="J12" s="10">
        <f t="shared" si="2"/>
        <v>33.945242976138147</v>
      </c>
      <c r="K12" s="10">
        <f t="shared" si="2"/>
        <v>34.326138269606055</v>
      </c>
      <c r="M12" s="118">
        <f t="shared" si="3"/>
        <v>2021046454.8897116</v>
      </c>
      <c r="N12" s="10">
        <f t="shared" si="4"/>
        <v>10.835986473474772</v>
      </c>
      <c r="O12" s="10">
        <f t="shared" ref="O12:O36" si="5">(M12-M8)/M8*100</f>
        <v>9.7944140741185937</v>
      </c>
      <c r="R12" s="7">
        <v>2001</v>
      </c>
    </row>
    <row r="13" spans="1:20">
      <c r="A13" t="str">
        <f>'GOS Durban'!A13</f>
        <v>2003q3</v>
      </c>
      <c r="B13" s="7">
        <v>42149.48137805095</v>
      </c>
      <c r="C13" s="7">
        <v>256275.03476719998</v>
      </c>
      <c r="D13" s="118">
        <f>'GOS Durban'!D13</f>
        <v>148659800000</v>
      </c>
      <c r="E13" s="118">
        <f>'GOS Durban'!E13</f>
        <v>24905522591.276428</v>
      </c>
      <c r="F13" s="119">
        <v>4469507962.3999996</v>
      </c>
      <c r="G13" s="119">
        <v>755965791.00000012</v>
      </c>
      <c r="H13" s="10">
        <f t="shared" si="0"/>
        <v>16.753367481509077</v>
      </c>
      <c r="I13" s="10">
        <f t="shared" si="1"/>
        <v>16.913848176569036</v>
      </c>
      <c r="J13" s="10">
        <f t="shared" si="2"/>
        <v>33.26088716042333</v>
      </c>
      <c r="K13" s="10">
        <f t="shared" si="2"/>
        <v>32.945303726417464</v>
      </c>
      <c r="M13" s="118">
        <f t="shared" si="3"/>
        <v>2000234115.1351151</v>
      </c>
      <c r="N13" s="10">
        <f t="shared" si="4"/>
        <v>-1.0297803746293501</v>
      </c>
      <c r="O13" s="10">
        <f t="shared" si="5"/>
        <v>7.3516180934767128</v>
      </c>
      <c r="R13" s="7">
        <f>R12+1</f>
        <v>2002</v>
      </c>
      <c r="S13" s="154">
        <f>SUM(M7:M10)</f>
        <v>7089856656.8637657</v>
      </c>
    </row>
    <row r="14" spans="1:20">
      <c r="A14" t="str">
        <f>'GOS Durban'!A14</f>
        <v>2003q4</v>
      </c>
      <c r="B14" s="7">
        <v>42100.346979449736</v>
      </c>
      <c r="C14" s="7">
        <v>258872.64112069999</v>
      </c>
      <c r="D14" s="118">
        <f>'GOS Durban'!D14</f>
        <v>141854990000</v>
      </c>
      <c r="E14" s="118">
        <f>'GOS Durban'!E14</f>
        <v>23510670993.050049</v>
      </c>
      <c r="F14" s="119">
        <v>4792454884.6540003</v>
      </c>
      <c r="G14" s="119">
        <v>792421454</v>
      </c>
      <c r="H14" s="10">
        <f t="shared" si="0"/>
        <v>16.573735610604921</v>
      </c>
      <c r="I14" s="10">
        <f t="shared" si="1"/>
        <v>16.534771282613971</v>
      </c>
      <c r="J14" s="10">
        <f t="shared" si="2"/>
        <v>29.599650578712016</v>
      </c>
      <c r="K14" s="10">
        <f t="shared" si="2"/>
        <v>29.669402404960692</v>
      </c>
      <c r="L14">
        <f>L31/G31</f>
        <v>8.1954277173082804E-2</v>
      </c>
      <c r="M14" s="118">
        <f t="shared" si="3"/>
        <v>1888209573.5059266</v>
      </c>
      <c r="N14" s="10">
        <f t="shared" si="4"/>
        <v>-5.6005714921836196</v>
      </c>
      <c r="O14" s="10">
        <f t="shared" si="5"/>
        <v>3.8852517623928744</v>
      </c>
      <c r="R14" s="7">
        <f t="shared" ref="R14:R24" si="6">R13+1</f>
        <v>2003</v>
      </c>
      <c r="S14" s="154">
        <f>SUM(M11:M14)</f>
        <v>7732947054.2277031</v>
      </c>
      <c r="T14" s="10">
        <f>(S14-S13)/S13*100</f>
        <v>9.070569808225315</v>
      </c>
    </row>
    <row r="15" spans="1:20">
      <c r="A15" t="str">
        <f>'GOS Durban'!A15</f>
        <v>2004q1</v>
      </c>
      <c r="B15" s="7">
        <v>40825.253019522192</v>
      </c>
      <c r="C15" s="7">
        <v>251444.37829999998</v>
      </c>
      <c r="D15" s="118">
        <f>'GOS Durban'!D15</f>
        <v>149784699999.99997</v>
      </c>
      <c r="E15" s="118">
        <f>'GOS Durban'!E15</f>
        <v>24726548384.494415</v>
      </c>
      <c r="F15" s="119">
        <v>4499340550.9499998</v>
      </c>
      <c r="G15" s="119">
        <v>735941631.61000013</v>
      </c>
      <c r="H15" s="10">
        <f t="shared" si="0"/>
        <v>16.508060158677367</v>
      </c>
      <c r="I15" s="10">
        <f t="shared" si="1"/>
        <v>16.356655453755593</v>
      </c>
      <c r="J15" s="10">
        <f t="shared" si="2"/>
        <v>33.29036740025694</v>
      </c>
      <c r="K15" s="10">
        <f t="shared" si="2"/>
        <v>33.598518309666481</v>
      </c>
      <c r="L15">
        <f t="shared" ref="L15:L20" si="7">L32/G32</f>
        <v>7.573159189140187E-2</v>
      </c>
      <c r="M15" s="118">
        <f t="shared" si="3"/>
        <v>1985860182.0918462</v>
      </c>
      <c r="N15" s="10">
        <f t="shared" si="4"/>
        <v>5.1715980024721082</v>
      </c>
      <c r="O15" s="10">
        <f t="shared" si="5"/>
        <v>8.9063399547414761</v>
      </c>
      <c r="R15" s="7">
        <f t="shared" si="6"/>
        <v>2004</v>
      </c>
      <c r="S15" s="154">
        <f>SUM(M15:M18)</f>
        <v>8495934151.1783237</v>
      </c>
      <c r="T15" s="10">
        <f t="shared" ref="T15:T21" si="8">(S15-S14)/S14*100</f>
        <v>9.8667053013570758</v>
      </c>
    </row>
    <row r="16" spans="1:20">
      <c r="A16" t="str">
        <f>'GOS Durban'!A16</f>
        <v>2004q2</v>
      </c>
      <c r="B16" s="7">
        <v>43839.245304415505</v>
      </c>
      <c r="C16" s="7">
        <v>264778.94630000001</v>
      </c>
      <c r="D16" s="118">
        <f>'GOS Durban'!D16</f>
        <v>157415710000</v>
      </c>
      <c r="E16" s="118">
        <f>'GOS Durban'!E16</f>
        <v>26662677008.091572</v>
      </c>
      <c r="F16" s="119">
        <v>4543677182.2600002</v>
      </c>
      <c r="G16" s="119">
        <v>765181765.9000001</v>
      </c>
      <c r="H16" s="10">
        <f t="shared" si="0"/>
        <v>16.937748467476069</v>
      </c>
      <c r="I16" s="10">
        <f t="shared" si="1"/>
        <v>16.8405838532614</v>
      </c>
      <c r="J16" s="10">
        <f t="shared" si="2"/>
        <v>34.645003085739091</v>
      </c>
      <c r="K16" s="10">
        <f t="shared" si="2"/>
        <v>34.8448933263996</v>
      </c>
      <c r="L16">
        <f t="shared" si="7"/>
        <v>7.7303872407602364E-2</v>
      </c>
      <c r="M16" s="118">
        <f t="shared" si="3"/>
        <v>2141356237.6359732</v>
      </c>
      <c r="N16" s="10">
        <f t="shared" si="4"/>
        <v>7.8301613047265022</v>
      </c>
      <c r="O16" s="10">
        <f t="shared" si="5"/>
        <v>5.952845985068012</v>
      </c>
      <c r="R16" s="7">
        <f t="shared" si="6"/>
        <v>2005</v>
      </c>
      <c r="S16" s="154">
        <f>SUM(M19:M22)</f>
        <v>9313898826.4730835</v>
      </c>
      <c r="T16" s="10">
        <f t="shared" si="8"/>
        <v>9.6277191035115788</v>
      </c>
    </row>
    <row r="17" spans="1:20">
      <c r="A17" t="str">
        <f>'GOS Durban'!A17</f>
        <v>2004q3</v>
      </c>
      <c r="B17" s="7">
        <v>44543.65678666599</v>
      </c>
      <c r="C17" s="7">
        <v>270547.82851100003</v>
      </c>
      <c r="D17" s="118">
        <f>'GOS Durban'!D17</f>
        <v>167895270000.00003</v>
      </c>
      <c r="E17" s="118">
        <f>'GOS Durban'!E17</f>
        <v>28256816833.954792</v>
      </c>
      <c r="F17" s="119">
        <v>4775490888.2999992</v>
      </c>
      <c r="G17" s="119">
        <v>793665970.39999986</v>
      </c>
      <c r="H17" s="10">
        <f t="shared" si="0"/>
        <v>16.830025547446802</v>
      </c>
      <c r="I17" s="10">
        <f t="shared" si="1"/>
        <v>16.619568311699421</v>
      </c>
      <c r="J17" s="10">
        <f t="shared" si="2"/>
        <v>35.157698742833986</v>
      </c>
      <c r="K17" s="10">
        <f t="shared" si="2"/>
        <v>35.602908386904424</v>
      </c>
      <c r="L17">
        <f t="shared" si="7"/>
        <v>8.1540819678682028E-2</v>
      </c>
      <c r="M17" s="118">
        <f t="shared" si="3"/>
        <v>2269386189.7199354</v>
      </c>
      <c r="N17" s="10">
        <f t="shared" si="4"/>
        <v>5.978918866171723</v>
      </c>
      <c r="O17" s="10">
        <f t="shared" si="5"/>
        <v>13.456028599264199</v>
      </c>
      <c r="R17" s="7">
        <f t="shared" si="6"/>
        <v>2006</v>
      </c>
      <c r="S17" s="154">
        <f>SUM(M23:M26)</f>
        <v>10381169260.813343</v>
      </c>
      <c r="T17" s="10">
        <f t="shared" si="8"/>
        <v>11.458900877328999</v>
      </c>
    </row>
    <row r="18" spans="1:20">
      <c r="A18" t="str">
        <f>'GOS Durban'!A18</f>
        <v>2004q4</v>
      </c>
      <c r="B18" s="7">
        <v>44924.845565797143</v>
      </c>
      <c r="C18" s="7">
        <v>275256.89010000002</v>
      </c>
      <c r="D18" s="118">
        <f>'GOS Durban'!D18</f>
        <v>158550419999.99997</v>
      </c>
      <c r="E18" s="118">
        <f>'GOS Durban'!E18</f>
        <v>26139414753.266529</v>
      </c>
      <c r="F18" s="119">
        <v>4830257034.4000006</v>
      </c>
      <c r="G18" s="119">
        <v>826240651</v>
      </c>
      <c r="H18" s="10">
        <f t="shared" si="0"/>
        <v>16.486499848607487</v>
      </c>
      <c r="I18" s="10">
        <f t="shared" si="1"/>
        <v>17.105521406328908</v>
      </c>
      <c r="J18" s="10">
        <f t="shared" si="2"/>
        <v>32.824427120718347</v>
      </c>
      <c r="K18" s="10">
        <f t="shared" si="2"/>
        <v>31.636563417244076</v>
      </c>
      <c r="L18">
        <f t="shared" si="7"/>
        <v>8.0220365454144252E-2</v>
      </c>
      <c r="M18" s="118">
        <f t="shared" si="3"/>
        <v>2099331541.7305686</v>
      </c>
      <c r="N18" s="10">
        <f t="shared" si="4"/>
        <v>-7.4934204129599111</v>
      </c>
      <c r="O18" s="10">
        <f t="shared" si="5"/>
        <v>11.181066508027605</v>
      </c>
      <c r="R18" s="7">
        <f t="shared" si="6"/>
        <v>2007</v>
      </c>
      <c r="S18" s="154">
        <f>SUM(M27:M30)</f>
        <v>11794572287.395355</v>
      </c>
      <c r="T18" s="10">
        <f t="shared" si="8"/>
        <v>13.615065808793824</v>
      </c>
    </row>
    <row r="19" spans="1:20">
      <c r="A19" t="str">
        <f>'GOS Durban'!A19</f>
        <v>2005q1</v>
      </c>
      <c r="B19" s="7">
        <v>43267.60531097796</v>
      </c>
      <c r="C19" s="7">
        <v>265766.29472999997</v>
      </c>
      <c r="D19" s="118">
        <f>'GOS Durban'!D19</f>
        <v>165156099000.00003</v>
      </c>
      <c r="E19" s="118">
        <f>'GOS Durban'!E19</f>
        <v>27386172403.965618</v>
      </c>
      <c r="F19" s="119">
        <v>4690209425</v>
      </c>
      <c r="G19" s="119">
        <v>774740717</v>
      </c>
      <c r="H19" s="10">
        <f t="shared" si="0"/>
        <v>16.581992775189981</v>
      </c>
      <c r="I19" s="10">
        <f t="shared" si="1"/>
        <v>16.51825423552382</v>
      </c>
      <c r="J19" s="10">
        <f t="shared" si="2"/>
        <v>35.21294766064738</v>
      </c>
      <c r="K19" s="10">
        <f t="shared" si="2"/>
        <v>35.348822906858551</v>
      </c>
      <c r="L19">
        <f t="shared" si="7"/>
        <v>8.3003445408079787E-2</v>
      </c>
      <c r="M19" s="118">
        <f t="shared" si="3"/>
        <v>2199462232.708622</v>
      </c>
      <c r="N19" s="10">
        <f t="shared" si="4"/>
        <v>4.7696463844634716</v>
      </c>
      <c r="O19" s="10">
        <f t="shared" si="5"/>
        <v>10.756147514462659</v>
      </c>
      <c r="R19" s="7">
        <f t="shared" si="6"/>
        <v>2008</v>
      </c>
      <c r="S19" s="154">
        <f>SUM(M31:M34)</f>
        <v>13081126575.2295</v>
      </c>
      <c r="T19" s="10">
        <f t="shared" si="8"/>
        <v>10.908019862738573</v>
      </c>
    </row>
    <row r="20" spans="1:20">
      <c r="A20" t="str">
        <f>'GOS Durban'!A20</f>
        <v>2005q2</v>
      </c>
      <c r="B20" s="7">
        <v>45920.174696248054</v>
      </c>
      <c r="C20" s="7">
        <v>277268.90181000001</v>
      </c>
      <c r="D20" s="118">
        <f>'GOS Durban'!D20</f>
        <v>175843999000</v>
      </c>
      <c r="E20" s="118">
        <f>'GOS Durban'!E20</f>
        <v>28973225212.608181</v>
      </c>
      <c r="F20" s="119">
        <v>4760343407</v>
      </c>
      <c r="G20" s="119">
        <v>805551748</v>
      </c>
      <c r="H20" s="10">
        <f t="shared" si="0"/>
        <v>16.476664189494564</v>
      </c>
      <c r="I20" s="10">
        <f t="shared" si="1"/>
        <v>16.922135214351357</v>
      </c>
      <c r="J20" s="10">
        <f t="shared" si="2"/>
        <v>36.939351631948348</v>
      </c>
      <c r="K20" s="10">
        <f t="shared" si="2"/>
        <v>35.966932334939429</v>
      </c>
      <c r="L20">
        <f t="shared" si="7"/>
        <v>8.2435750865621479E-2</v>
      </c>
      <c r="M20" s="118">
        <f t="shared" si="3"/>
        <v>2326923006.0665669</v>
      </c>
      <c r="N20" s="10">
        <f t="shared" si="4"/>
        <v>5.7950880657304094</v>
      </c>
      <c r="O20" s="10">
        <f t="shared" si="5"/>
        <v>8.6658522841326384</v>
      </c>
      <c r="R20" s="7">
        <f t="shared" si="6"/>
        <v>2009</v>
      </c>
      <c r="S20" s="154">
        <f>SUM(M35:M38)</f>
        <v>14736250809.351616</v>
      </c>
      <c r="T20" s="10">
        <f t="shared" si="8"/>
        <v>12.652765223266544</v>
      </c>
    </row>
    <row r="21" spans="1:20">
      <c r="A21" t="str">
        <f>'GOS Durban'!A21</f>
        <v>2005q3</v>
      </c>
      <c r="B21" s="7">
        <v>47037.654231843975</v>
      </c>
      <c r="C21" s="7">
        <v>283831.22172999999</v>
      </c>
      <c r="D21" s="118">
        <f>'GOS Durban'!D21</f>
        <v>184694949000</v>
      </c>
      <c r="E21" s="118">
        <f>'GOS Durban'!E21</f>
        <v>30666296782.700581</v>
      </c>
      <c r="F21" s="119">
        <v>4824982237</v>
      </c>
      <c r="G21" s="119">
        <v>802738840</v>
      </c>
      <c r="H21" s="10">
        <f t="shared" si="0"/>
        <v>16.603754974750597</v>
      </c>
      <c r="I21" s="10">
        <f t="shared" si="1"/>
        <v>16.637135652941058</v>
      </c>
      <c r="J21" s="10">
        <f t="shared" si="2"/>
        <v>38.27888682857342</v>
      </c>
      <c r="K21" s="10">
        <f t="shared" si="2"/>
        <v>38.202084232900184</v>
      </c>
      <c r="M21" s="118">
        <f t="shared" si="3"/>
        <v>2462898450.9283576</v>
      </c>
      <c r="N21" s="10">
        <f t="shared" si="4"/>
        <v>5.8435730149767053</v>
      </c>
      <c r="O21" s="10">
        <f t="shared" si="5"/>
        <v>8.5270749458602939</v>
      </c>
      <c r="R21" s="7">
        <f t="shared" si="6"/>
        <v>2010</v>
      </c>
      <c r="S21" s="154">
        <f>SUM(M39:M42)</f>
        <v>15464514276.238647</v>
      </c>
      <c r="T21" s="10">
        <f t="shared" si="8"/>
        <v>4.9419861015454218</v>
      </c>
    </row>
    <row r="22" spans="1:20">
      <c r="A22" t="str">
        <f>'GOS Durban'!A22</f>
        <v>2005q4</v>
      </c>
      <c r="B22" s="7">
        <v>47137.581046113184</v>
      </c>
      <c r="C22" s="7">
        <v>287892.13373</v>
      </c>
      <c r="D22" s="118">
        <f>'GOS Durban'!D22</f>
        <v>176353849000</v>
      </c>
      <c r="E22" s="118">
        <f>'GOS Durban'!E22</f>
        <v>28944489230.914864</v>
      </c>
      <c r="F22" s="119">
        <v>5011501336</v>
      </c>
      <c r="G22" s="119">
        <v>832010091</v>
      </c>
      <c r="H22" s="10">
        <f t="shared" si="0"/>
        <v>16.412734621354854</v>
      </c>
      <c r="I22" s="10">
        <f t="shared" si="1"/>
        <v>16.602012754606594</v>
      </c>
      <c r="J22" s="10">
        <f t="shared" si="2"/>
        <v>35.189823802533255</v>
      </c>
      <c r="K22" s="10">
        <f t="shared" si="2"/>
        <v>34.788627618838419</v>
      </c>
      <c r="M22" s="118">
        <f t="shared" si="3"/>
        <v>2324615136.7695374</v>
      </c>
      <c r="N22" s="10">
        <f t="shared" si="4"/>
        <v>-5.6146575635993461</v>
      </c>
      <c r="O22" s="10">
        <f t="shared" si="5"/>
        <v>10.731206127320791</v>
      </c>
      <c r="R22" s="7">
        <f t="shared" si="6"/>
        <v>2011</v>
      </c>
      <c r="S22" s="154">
        <f>SUM(M43:M46)</f>
        <v>16272913086.96397</v>
      </c>
      <c r="T22" s="10">
        <f>(S22-S21)/S21*100</f>
        <v>5.2274439163435877</v>
      </c>
    </row>
    <row r="23" spans="1:20">
      <c r="A23" t="str">
        <f>'GOS Durban'!A23</f>
        <v>2006q1</v>
      </c>
      <c r="B23" s="7">
        <v>45515.077116805645</v>
      </c>
      <c r="C23" s="7">
        <v>278720.45539999998</v>
      </c>
      <c r="D23" s="118">
        <f>'GOS Durban'!D23</f>
        <v>181177750000</v>
      </c>
      <c r="E23" s="118">
        <f>'GOS Durban'!E23</f>
        <v>29702039317.766869</v>
      </c>
      <c r="F23" s="119">
        <v>4675546289</v>
      </c>
      <c r="G23" s="119">
        <v>750919883</v>
      </c>
      <c r="H23" s="10">
        <f t="shared" si="0"/>
        <v>16.393866971947091</v>
      </c>
      <c r="I23" s="10">
        <f t="shared" si="1"/>
        <v>16.060580659134182</v>
      </c>
      <c r="J23" s="10">
        <f t="shared" si="2"/>
        <v>38.750070858297519</v>
      </c>
      <c r="K23" s="10">
        <f t="shared" si="2"/>
        <v>39.554205435477684</v>
      </c>
      <c r="L23">
        <f>AVERAGE(L14:L20)</f>
        <v>8.0312874696944939E-2</v>
      </c>
      <c r="M23" s="118">
        <f t="shared" si="3"/>
        <v>2385456161.9715424</v>
      </c>
      <c r="N23" s="10">
        <f t="shared" si="4"/>
        <v>2.617251528636015</v>
      </c>
      <c r="O23" s="10">
        <f t="shared" si="5"/>
        <v>8.4563365761398046</v>
      </c>
      <c r="R23" s="7">
        <f t="shared" si="6"/>
        <v>2012</v>
      </c>
      <c r="S23" s="154">
        <f>SUM(M47:M50)</f>
        <v>17417355824.239037</v>
      </c>
      <c r="T23" s="10">
        <f>(S23-S22)/S22*100</f>
        <v>7.0328080237327963</v>
      </c>
    </row>
    <row r="24" spans="1:20">
      <c r="A24" t="str">
        <f>'GOS Durban'!A24</f>
        <v>2006q2</v>
      </c>
      <c r="B24" s="7">
        <v>48049.392570885168</v>
      </c>
      <c r="C24" s="7">
        <v>290944.85600000003</v>
      </c>
      <c r="D24" s="118">
        <f>'GOS Durban'!D24</f>
        <v>193375750000</v>
      </c>
      <c r="E24" s="118">
        <f>'GOS Durban'!E24</f>
        <v>31710226412.718315</v>
      </c>
      <c r="F24" s="119">
        <v>4859349229</v>
      </c>
      <c r="G24" s="119">
        <v>811777848</v>
      </c>
      <c r="H24" s="10">
        <f t="shared" si="0"/>
        <v>16.398243529872964</v>
      </c>
      <c r="I24" s="10">
        <f t="shared" si="1"/>
        <v>16.705484824087335</v>
      </c>
      <c r="J24" s="10">
        <f t="shared" si="2"/>
        <v>39.794577604333774</v>
      </c>
      <c r="K24" s="10">
        <f t="shared" si="2"/>
        <v>39.062689984512012</v>
      </c>
      <c r="M24" s="118">
        <f t="shared" si="3"/>
        <v>2546739440.4963999</v>
      </c>
      <c r="N24" s="10">
        <f t="shared" si="4"/>
        <v>6.7611084662129954</v>
      </c>
      <c r="O24" s="10">
        <f t="shared" si="5"/>
        <v>9.446656973898369</v>
      </c>
      <c r="R24" s="7">
        <f t="shared" si="6"/>
        <v>2013</v>
      </c>
      <c r="S24" s="154">
        <f>SUM(M51:M54)</f>
        <v>18304680725.316963</v>
      </c>
      <c r="T24" s="10">
        <f>(S24-S23)/S23*100</f>
        <v>5.0944868442262177</v>
      </c>
    </row>
    <row r="25" spans="1:20">
      <c r="A25" t="str">
        <f>'GOS Durban'!A25</f>
        <v>2006q3</v>
      </c>
      <c r="B25" s="7">
        <v>49171.989963167063</v>
      </c>
      <c r="C25" s="7">
        <v>297456.96679999999</v>
      </c>
      <c r="D25" s="118">
        <f>'GOS Durban'!D25</f>
        <v>216043950000</v>
      </c>
      <c r="E25" s="118">
        <f>'GOS Durban'!E25</f>
        <v>35101363017.820381</v>
      </c>
      <c r="F25" s="119">
        <v>4906222423</v>
      </c>
      <c r="G25" s="119">
        <v>827883368</v>
      </c>
      <c r="H25" s="10">
        <f t="shared" si="0"/>
        <v>16.247325147415783</v>
      </c>
      <c r="I25" s="10">
        <f t="shared" si="1"/>
        <v>16.874150754334849</v>
      </c>
      <c r="J25" s="10">
        <f t="shared" si="2"/>
        <v>44.034683178488258</v>
      </c>
      <c r="K25" s="10">
        <f t="shared" si="2"/>
        <v>42.398922812784882</v>
      </c>
      <c r="M25" s="118">
        <f t="shared" si="3"/>
        <v>2819091369.7421851</v>
      </c>
      <c r="N25" s="10">
        <f t="shared" si="4"/>
        <v>10.694141886486021</v>
      </c>
      <c r="O25" s="10">
        <f t="shared" si="5"/>
        <v>14.462346942463878</v>
      </c>
      <c r="S25" s="154"/>
    </row>
    <row r="26" spans="1:20">
      <c r="A26" t="str">
        <f>'GOS Durban'!A26</f>
        <v>2006q4</v>
      </c>
      <c r="B26" s="7">
        <v>50201.911274013575</v>
      </c>
      <c r="C26" s="7">
        <v>306956.06460000004</v>
      </c>
      <c r="D26" s="118">
        <f>'GOS Durban'!D26</f>
        <v>204168650000</v>
      </c>
      <c r="E26" s="118">
        <f>'GOS Durban'!E26</f>
        <v>32745463271.32349</v>
      </c>
      <c r="F26" s="119">
        <v>5280826192</v>
      </c>
      <c r="G26" s="119">
        <v>873224453</v>
      </c>
      <c r="H26" s="10">
        <f t="shared" si="0"/>
        <v>16.03843845336857</v>
      </c>
      <c r="I26" s="10">
        <f t="shared" si="1"/>
        <v>16.535754468171294</v>
      </c>
      <c r="J26" s="10">
        <f t="shared" si="2"/>
        <v>38.662255218567509</v>
      </c>
      <c r="K26" s="10">
        <f t="shared" si="2"/>
        <v>37.499480412882448</v>
      </c>
      <c r="M26" s="118">
        <f t="shared" si="3"/>
        <v>2629882288.6032162</v>
      </c>
      <c r="N26" s="10">
        <f t="shared" si="4"/>
        <v>-6.7117044580315506</v>
      </c>
      <c r="O26" s="10">
        <f t="shared" si="5"/>
        <v>13.131943735766139</v>
      </c>
      <c r="Q26" s="159">
        <f>M26/E26</f>
        <v>8.0312874696944939E-2</v>
      </c>
    </row>
    <row r="27" spans="1:20">
      <c r="A27" t="str">
        <f>'GOS Durban'!A27</f>
        <v>2007q1</v>
      </c>
      <c r="B27" s="7">
        <v>48194.136510043994</v>
      </c>
      <c r="C27" s="7">
        <v>294828.76199999999</v>
      </c>
      <c r="D27" s="118">
        <f>'GOS Durban'!D27</f>
        <v>217528410000</v>
      </c>
      <c r="E27" s="118">
        <f>'GOS Durban'!E27</f>
        <v>35072136759.669884</v>
      </c>
      <c r="F27" s="119">
        <v>5154329343</v>
      </c>
      <c r="G27" s="119">
        <v>833477953</v>
      </c>
      <c r="H27" s="10">
        <f t="shared" si="0"/>
        <v>16.12301435001979</v>
      </c>
      <c r="I27" s="10">
        <f t="shared" si="1"/>
        <v>16.170444252498747</v>
      </c>
      <c r="J27" s="10">
        <f t="shared" si="2"/>
        <v>42.203048257950634</v>
      </c>
      <c r="K27" s="10">
        <f t="shared" si="2"/>
        <v>42.079261525073456</v>
      </c>
      <c r="M27" s="118">
        <f t="shared" si="3"/>
        <v>2816744124.9334841</v>
      </c>
      <c r="N27" s="10">
        <f t="shared" si="4"/>
        <v>7.1053308028289743</v>
      </c>
      <c r="O27" s="10">
        <f t="shared" si="5"/>
        <v>18.079894731978179</v>
      </c>
      <c r="Q27" s="159">
        <f t="shared" ref="Q27:Q38" si="9">M27/E27</f>
        <v>8.0312874696944939E-2</v>
      </c>
    </row>
    <row r="28" spans="1:20">
      <c r="A28" t="str">
        <f>'GOS Durban'!A28</f>
        <v>2007q2</v>
      </c>
      <c r="B28" s="7">
        <v>50488.786354107127</v>
      </c>
      <c r="C28" s="7">
        <v>305341.24400000001</v>
      </c>
      <c r="D28" s="118">
        <f>'GOS Durban'!D28</f>
        <v>225344550000.00003</v>
      </c>
      <c r="E28" s="118">
        <f>'GOS Durban'!E28</f>
        <v>36869265854.159355</v>
      </c>
      <c r="F28" s="119">
        <v>5056692012</v>
      </c>
      <c r="G28" s="119">
        <v>821281896</v>
      </c>
      <c r="H28" s="10">
        <f t="shared" si="0"/>
        <v>16.361285797308767</v>
      </c>
      <c r="I28" s="10">
        <f t="shared" si="1"/>
        <v>16.241485422703654</v>
      </c>
      <c r="J28" s="10">
        <f t="shared" si="2"/>
        <v>44.563629634796122</v>
      </c>
      <c r="K28" s="10">
        <f t="shared" si="2"/>
        <v>44.892339687175273</v>
      </c>
      <c r="M28" s="118">
        <f t="shared" si="3"/>
        <v>2961076728.7134509</v>
      </c>
      <c r="N28" s="10">
        <f t="shared" si="4"/>
        <v>5.1240935412752542</v>
      </c>
      <c r="O28" s="10">
        <f t="shared" si="5"/>
        <v>16.269323890326611</v>
      </c>
      <c r="Q28" s="159">
        <f>M28/E28</f>
        <v>8.0312874696944939E-2</v>
      </c>
    </row>
    <row r="29" spans="1:20">
      <c r="A29" t="str">
        <f>'GOS Durban'!A29</f>
        <v>2007q3</v>
      </c>
      <c r="B29" s="7">
        <v>51623.876873712463</v>
      </c>
      <c r="C29" s="7">
        <v>312536.95279999997</v>
      </c>
      <c r="D29" s="118">
        <f>'GOS Durban'!D29</f>
        <v>237205450000</v>
      </c>
      <c r="E29" s="118">
        <f>'GOS Durban'!E29</f>
        <v>38410488213.009018</v>
      </c>
      <c r="F29" s="119">
        <v>5400223668</v>
      </c>
      <c r="G29" s="119">
        <v>898105429</v>
      </c>
      <c r="H29" s="10">
        <f t="shared" si="0"/>
        <v>16.19291977187245</v>
      </c>
      <c r="I29" s="10">
        <f t="shared" si="1"/>
        <v>16.630893166923542</v>
      </c>
      <c r="J29" s="10">
        <f t="shared" si="2"/>
        <v>43.925115806888464</v>
      </c>
      <c r="K29" s="10">
        <f t="shared" si="2"/>
        <v>42.768350989457183</v>
      </c>
      <c r="M29" s="118">
        <f t="shared" si="3"/>
        <v>3084856726.8998737</v>
      </c>
      <c r="N29" s="10">
        <f t="shared" si="4"/>
        <v>4.1802360940577055</v>
      </c>
      <c r="O29" s="10">
        <f t="shared" si="5"/>
        <v>9.4273410223661429</v>
      </c>
      <c r="Q29" s="159">
        <f t="shared" si="9"/>
        <v>8.0312874696944939E-2</v>
      </c>
    </row>
    <row r="30" spans="1:20">
      <c r="A30" t="str">
        <f>'GOS Durban'!A30</f>
        <v>2007q4</v>
      </c>
      <c r="B30" s="7">
        <v>52621.553323250911</v>
      </c>
      <c r="C30" s="7">
        <v>321222.86990000005</v>
      </c>
      <c r="D30" s="118">
        <f>'GOS Durban'!D30</f>
        <v>229616830000.00003</v>
      </c>
      <c r="E30" s="118">
        <f>'GOS Durban'!E30</f>
        <v>36505911635.112663</v>
      </c>
      <c r="F30" s="119">
        <v>5579296845</v>
      </c>
      <c r="G30" s="119">
        <v>902642355</v>
      </c>
      <c r="H30" s="10">
        <f t="shared" si="0"/>
        <v>15.898621906378841</v>
      </c>
      <c r="I30" s="10">
        <f t="shared" si="1"/>
        <v>16.178424989323183</v>
      </c>
      <c r="J30" s="10">
        <f t="shared" si="2"/>
        <v>41.155155636821121</v>
      </c>
      <c r="K30" s="10">
        <f t="shared" si="2"/>
        <v>40.44338428492275</v>
      </c>
      <c r="M30" s="118">
        <f t="shared" si="3"/>
        <v>2931894706.8485475</v>
      </c>
      <c r="N30" s="10">
        <f t="shared" si="4"/>
        <v>-4.9584805257729245</v>
      </c>
      <c r="O30" s="10">
        <f t="shared" si="5"/>
        <v>11.483875896427904</v>
      </c>
      <c r="Q30" s="159">
        <f t="shared" si="9"/>
        <v>8.0312874696944939E-2</v>
      </c>
    </row>
    <row r="31" spans="1:20">
      <c r="A31" t="str">
        <f>'GOS Durban'!A31</f>
        <v>2008q1</v>
      </c>
      <c r="B31" s="7">
        <v>50304.132188642834</v>
      </c>
      <c r="C31" s="7">
        <v>306287.391</v>
      </c>
      <c r="D31" s="118">
        <f>'GOS Durban'!D31</f>
        <v>242697907000</v>
      </c>
      <c r="E31" s="118">
        <f>'GOS Durban'!E31</f>
        <v>38889264633.840996</v>
      </c>
      <c r="F31" s="119">
        <v>5543646776</v>
      </c>
      <c r="G31" s="119">
        <v>903654581</v>
      </c>
      <c r="H31" s="10">
        <f t="shared" si="0"/>
        <v>16.023733008064628</v>
      </c>
      <c r="I31" s="10">
        <f t="shared" si="1"/>
        <v>16.300724369961191</v>
      </c>
      <c r="J31" s="10">
        <f t="shared" si="2"/>
        <v>43.7794680661667</v>
      </c>
      <c r="K31" s="10">
        <f t="shared" si="2"/>
        <v>43.035541955428869</v>
      </c>
      <c r="L31" s="119">
        <v>74058358</v>
      </c>
      <c r="M31" s="118">
        <f t="shared" ref="M31:M38" si="10">L31*K31</f>
        <v>3187141572.8591714</v>
      </c>
      <c r="N31" s="10">
        <f t="shared" si="4"/>
        <v>8.7058674178986877</v>
      </c>
      <c r="O31" s="10">
        <f t="shared" si="5"/>
        <v>13.149843631410221</v>
      </c>
      <c r="Q31" s="159">
        <f t="shared" si="9"/>
        <v>8.1954277173082804E-2</v>
      </c>
    </row>
    <row r="32" spans="1:20">
      <c r="A32" t="str">
        <f>'GOS Durban'!A32</f>
        <v>2008q2</v>
      </c>
      <c r="B32" s="7">
        <v>52106.987321482666</v>
      </c>
      <c r="C32" s="7">
        <v>319011.06899999996</v>
      </c>
      <c r="D32" s="118">
        <f>'GOS Durban'!D32</f>
        <v>264941911000.00003</v>
      </c>
      <c r="E32" s="118">
        <f>'GOS Durban'!E32</f>
        <v>42903740292.625595</v>
      </c>
      <c r="F32" s="119">
        <v>5265926862</v>
      </c>
      <c r="G32" s="119">
        <v>890416751</v>
      </c>
      <c r="H32" s="10">
        <f t="shared" si="0"/>
        <v>16.193640383542636</v>
      </c>
      <c r="I32" s="10">
        <f t="shared" si="1"/>
        <v>16.909022368415872</v>
      </c>
      <c r="J32" s="10">
        <f t="shared" si="2"/>
        <v>50.312493496990015</v>
      </c>
      <c r="K32" s="10">
        <f t="shared" si="2"/>
        <v>48.183887201629695</v>
      </c>
      <c r="L32" s="119">
        <v>67432678</v>
      </c>
      <c r="M32" s="118">
        <f t="shared" si="10"/>
        <v>3249168550.4558163</v>
      </c>
      <c r="N32" s="10">
        <f t="shared" si="4"/>
        <v>1.9461632368279371</v>
      </c>
      <c r="O32" s="10">
        <f t="shared" si="5"/>
        <v>9.7292926910251829</v>
      </c>
      <c r="Q32" s="159">
        <f t="shared" si="9"/>
        <v>7.573159189140187E-2</v>
      </c>
    </row>
    <row r="33" spans="1:17">
      <c r="A33" t="str">
        <f>'GOS Durban'!A33</f>
        <v>2008q3</v>
      </c>
      <c r="B33" s="7">
        <v>53105.277179895078</v>
      </c>
      <c r="C33" s="7">
        <v>322043.50599999999</v>
      </c>
      <c r="D33" s="118">
        <f>'GOS Durban'!D33</f>
        <v>273600377000.00003</v>
      </c>
      <c r="E33" s="118">
        <f>'GOS Durban'!E33</f>
        <v>43757363679.176651</v>
      </c>
      <c r="F33" s="119">
        <v>5202135900</v>
      </c>
      <c r="G33" s="119">
        <v>869415812</v>
      </c>
      <c r="H33" s="10">
        <f t="shared" si="0"/>
        <v>15.99316644186373</v>
      </c>
      <c r="I33" s="10">
        <f t="shared" si="1"/>
        <v>16.712670116903329</v>
      </c>
      <c r="J33" s="10">
        <f t="shared" si="2"/>
        <v>52.593854189776174</v>
      </c>
      <c r="K33" s="10">
        <f t="shared" si="2"/>
        <v>50.329615674365776</v>
      </c>
      <c r="L33" s="119">
        <v>67209209</v>
      </c>
      <c r="M33" s="118">
        <f t="shared" si="10"/>
        <v>3382613658.7481256</v>
      </c>
      <c r="N33" s="10">
        <f t="shared" si="4"/>
        <v>4.1070540422899473</v>
      </c>
      <c r="O33" s="10">
        <f t="shared" si="5"/>
        <v>9.6522126700996775</v>
      </c>
      <c r="Q33" s="159">
        <f t="shared" si="9"/>
        <v>7.7303872407602364E-2</v>
      </c>
    </row>
    <row r="34" spans="1:17">
      <c r="A34" t="str">
        <f>'GOS Durban'!A34</f>
        <v>2008q4</v>
      </c>
      <c r="B34" s="7">
        <v>54606.740576335782</v>
      </c>
      <c r="C34" s="7">
        <v>324375.42606250005</v>
      </c>
      <c r="D34" s="118">
        <f>'GOS Durban'!D34</f>
        <v>254636085000.00003</v>
      </c>
      <c r="E34" s="118">
        <f>'GOS Durban'!E34</f>
        <v>40006990437.6894</v>
      </c>
      <c r="F34" s="119">
        <v>5460259824</v>
      </c>
      <c r="G34" s="119">
        <v>899391940</v>
      </c>
      <c r="H34" s="10">
        <f t="shared" si="0"/>
        <v>15.711437928245479</v>
      </c>
      <c r="I34" s="10">
        <f t="shared" si="1"/>
        <v>16.47159602271703</v>
      </c>
      <c r="J34" s="10">
        <f t="shared" si="2"/>
        <v>46.634426420657455</v>
      </c>
      <c r="K34" s="10">
        <f t="shared" si="2"/>
        <v>44.482264804029043</v>
      </c>
      <c r="L34" s="119">
        <v>73337156</v>
      </c>
      <c r="M34" s="118">
        <f t="shared" si="10"/>
        <v>3262202793.1663876</v>
      </c>
      <c r="N34" s="10">
        <f t="shared" si="4"/>
        <v>-3.5596990294865938</v>
      </c>
      <c r="O34" s="10">
        <f t="shared" si="5"/>
        <v>11.266028263098288</v>
      </c>
      <c r="Q34" s="159">
        <f t="shared" si="9"/>
        <v>8.1540819678682028E-2</v>
      </c>
    </row>
    <row r="35" spans="1:17">
      <c r="A35" t="str">
        <f>'GOS Durban'!A35</f>
        <v>2009q1</v>
      </c>
      <c r="B35" s="7">
        <v>49513.612728056825</v>
      </c>
      <c r="C35" s="7">
        <v>302489.23233921739</v>
      </c>
      <c r="D35" s="118">
        <f>'GOS Durban'!D35</f>
        <v>265676785000.00003</v>
      </c>
      <c r="E35" s="118">
        <f>'GOS Durban'!E35</f>
        <v>42606843249.730377</v>
      </c>
      <c r="F35" s="119">
        <v>5206564996</v>
      </c>
      <c r="G35" s="119">
        <v>842784368</v>
      </c>
      <c r="H35" s="10">
        <f t="shared" si="0"/>
        <v>16.037096824146818</v>
      </c>
      <c r="I35" s="10">
        <f t="shared" si="1"/>
        <v>16.186955673221753</v>
      </c>
      <c r="J35" s="10">
        <f t="shared" si="2"/>
        <v>51.027267537063132</v>
      </c>
      <c r="K35" s="10">
        <f t="shared" si="2"/>
        <v>50.554857051798542</v>
      </c>
      <c r="L35" s="119">
        <v>67608470</v>
      </c>
      <c r="M35" s="118">
        <f t="shared" si="10"/>
        <v>3417936536.3408103</v>
      </c>
      <c r="N35" s="10">
        <f t="shared" si="4"/>
        <v>4.7738829572659123</v>
      </c>
      <c r="O35" s="10">
        <f t="shared" si="5"/>
        <v>7.2414405888657694</v>
      </c>
      <c r="Q35" s="159">
        <f t="shared" si="9"/>
        <v>8.0220365454144266E-2</v>
      </c>
    </row>
    <row r="36" spans="1:17">
      <c r="A36" t="str">
        <f>'GOS Durban'!A36</f>
        <v>2009q2</v>
      </c>
      <c r="B36" s="7">
        <v>51361.105636596607</v>
      </c>
      <c r="C36" s="7">
        <v>310058.42735320871</v>
      </c>
      <c r="D36" s="118">
        <f>'GOS Durban'!D36</f>
        <v>282054913000</v>
      </c>
      <c r="E36" s="118">
        <f>'GOS Durban'!E36</f>
        <v>45836136993.711899</v>
      </c>
      <c r="F36" s="119">
        <v>4994646966</v>
      </c>
      <c r="G36" s="119">
        <v>831381344</v>
      </c>
      <c r="H36" s="10">
        <f t="shared" si="0"/>
        <v>16.250784822780908</v>
      </c>
      <c r="I36" s="10">
        <f t="shared" si="1"/>
        <v>16.645447609399667</v>
      </c>
      <c r="J36" s="10">
        <f t="shared" si="2"/>
        <v>56.471441309071295</v>
      </c>
      <c r="K36" s="10">
        <f t="shared" si="2"/>
        <v>55.132506068974166</v>
      </c>
      <c r="L36" s="119">
        <v>69007516</v>
      </c>
      <c r="M36" s="118">
        <f t="shared" si="10"/>
        <v>3804557294.6748319</v>
      </c>
      <c r="N36" s="10">
        <f t="shared" si="4"/>
        <v>11.311525366937671</v>
      </c>
      <c r="O36" s="10">
        <f t="shared" si="5"/>
        <v>17.093257416304294</v>
      </c>
      <c r="Q36" s="159">
        <f t="shared" si="9"/>
        <v>8.3003445408079787E-2</v>
      </c>
    </row>
    <row r="37" spans="1:17">
      <c r="A37" t="str">
        <f>'GOS Durban'!A37</f>
        <v>2009q3</v>
      </c>
      <c r="D37" s="118">
        <f>'GOS Durban'!D37</f>
        <v>281726544000.00006</v>
      </c>
      <c r="E37" s="118">
        <f>'GOS Durban'!E37</f>
        <v>44685031597.340561</v>
      </c>
      <c r="F37" s="119">
        <v>5002707417</v>
      </c>
      <c r="G37" s="119">
        <v>835393434</v>
      </c>
      <c r="H37" s="10">
        <f t="shared" si="0"/>
        <v>15.861136463357372</v>
      </c>
      <c r="I37" s="10">
        <f t="shared" si="1"/>
        <v>16.698826542627685</v>
      </c>
      <c r="J37" s="10">
        <f>D37/F37</f>
        <v>56.314815262361378</v>
      </c>
      <c r="K37" s="10">
        <f>E37/G37</f>
        <v>53.489804658125387</v>
      </c>
      <c r="L37" s="119">
        <v>68866285</v>
      </c>
      <c r="M37" s="118">
        <f t="shared" si="10"/>
        <v>3683644132.1807904</v>
      </c>
      <c r="N37" s="10">
        <f t="shared" ref="N37:N42" si="11">(M37-M36)/M36*100</f>
        <v>-3.1781138547520715</v>
      </c>
      <c r="O37" s="10">
        <f t="shared" ref="O37:O42" si="12">(M37-M33)/M33*100</f>
        <v>8.8993454116209492</v>
      </c>
      <c r="Q37" s="159">
        <f t="shared" si="9"/>
        <v>8.2435750865621479E-2</v>
      </c>
    </row>
    <row r="38" spans="1:17">
      <c r="A38" t="str">
        <f>'GOS Durban'!A38</f>
        <v>2009q4</v>
      </c>
      <c r="D38" s="118">
        <f>'GOS Durban'!D38</f>
        <v>267222109000</v>
      </c>
      <c r="E38" s="118">
        <f>'GOS Durban'!E38</f>
        <v>41823202826.098053</v>
      </c>
      <c r="F38" s="119">
        <v>5074816265</v>
      </c>
      <c r="G38" s="119">
        <v>901763015</v>
      </c>
      <c r="H38" s="10">
        <f t="shared" si="0"/>
        <v>15.651101244058385</v>
      </c>
      <c r="I38" s="10">
        <f>G38/F38*100</f>
        <v>17.769372680924043</v>
      </c>
      <c r="J38" s="10">
        <f>D38/F38</f>
        <v>52.656509131764594</v>
      </c>
      <c r="K38" s="10">
        <f>E38/G38</f>
        <v>46.379372551776314</v>
      </c>
      <c r="L38" s="119">
        <v>82582248</v>
      </c>
      <c r="M38" s="118">
        <f t="shared" si="10"/>
        <v>3830112846.1551843</v>
      </c>
      <c r="N38" s="10">
        <f t="shared" si="11"/>
        <v>3.976190661166866</v>
      </c>
      <c r="O38" s="10">
        <f t="shared" si="12"/>
        <v>17.408790593228783</v>
      </c>
      <c r="Q38" s="159">
        <f t="shared" si="9"/>
        <v>9.1578659388686506E-2</v>
      </c>
    </row>
    <row r="39" spans="1:17">
      <c r="A39" t="str">
        <f>'GOS Durban'!A39</f>
        <v>2010q1</v>
      </c>
      <c r="D39" s="118">
        <f>'GOS Durban'!D39</f>
        <v>282406332000</v>
      </c>
      <c r="E39" s="118">
        <f>'GOS Durban'!E39</f>
        <v>45300036484.534775</v>
      </c>
      <c r="F39" s="119"/>
      <c r="G39" s="119"/>
      <c r="H39" s="10">
        <f t="shared" si="0"/>
        <v>16.040729739917719</v>
      </c>
      <c r="I39" s="10"/>
      <c r="J39" s="10"/>
      <c r="K39" s="10"/>
      <c r="L39" s="119"/>
      <c r="M39" s="158">
        <f t="shared" ref="M39:M45" si="13">E39*Q39</f>
        <v>3661564460.6097498</v>
      </c>
      <c r="N39" s="10">
        <f t="shared" si="11"/>
        <v>-4.4006114784484716</v>
      </c>
      <c r="O39" s="10">
        <f t="shared" si="12"/>
        <v>7.1279241635587463</v>
      </c>
      <c r="Q39" s="159">
        <f>(Q27+Q31+Q35)/3</f>
        <v>8.0829172441390665E-2</v>
      </c>
    </row>
    <row r="40" spans="1:17">
      <c r="A40" t="str">
        <f>'GOS Durban'!A40</f>
        <v>2010q2</v>
      </c>
      <c r="D40" s="118">
        <f>'GOS Durban'!D40</f>
        <v>314801409000</v>
      </c>
      <c r="E40" s="118">
        <f>'GOS Durban'!E40</f>
        <v>50786982112.222832</v>
      </c>
      <c r="F40" s="119"/>
      <c r="G40" s="119"/>
      <c r="H40" s="10">
        <f>E40/D40*100</f>
        <v>16.133022489814469</v>
      </c>
      <c r="I40" s="10"/>
      <c r="J40" s="10"/>
      <c r="K40" s="10"/>
      <c r="L40" s="119"/>
      <c r="M40" s="158">
        <f t="shared" si="13"/>
        <v>4046840676.8422451</v>
      </c>
      <c r="N40" s="10">
        <f t="shared" si="11"/>
        <v>10.522174889373282</v>
      </c>
      <c r="O40" s="10">
        <f t="shared" si="12"/>
        <v>6.3682411224699598</v>
      </c>
      <c r="Q40" s="159">
        <f t="shared" ref="Q40:Q55" si="14">(Q28+Q32+Q36)/3</f>
        <v>7.9682637332142203E-2</v>
      </c>
    </row>
    <row r="41" spans="1:17">
      <c r="A41" t="str">
        <f>'GOS Durban'!A41</f>
        <v>2010q3</v>
      </c>
      <c r="D41" s="118">
        <f>'GOS Durban'!D41</f>
        <v>309965532000</v>
      </c>
      <c r="E41" s="118">
        <f>'GOS Durban'!E41</f>
        <v>48179902948.266418</v>
      </c>
      <c r="F41" s="119"/>
      <c r="G41" s="119"/>
      <c r="H41" s="10"/>
      <c r="I41" s="10"/>
      <c r="J41" s="10"/>
      <c r="K41" s="10"/>
      <c r="L41" s="119"/>
      <c r="M41" s="158">
        <f t="shared" si="13"/>
        <v>3855235351.5638847</v>
      </c>
      <c r="N41" s="10">
        <f t="shared" si="11"/>
        <v>-4.7346891211904651</v>
      </c>
      <c r="O41" s="10">
        <f t="shared" si="12"/>
        <v>4.6581920844104152</v>
      </c>
      <c r="Q41" s="159">
        <f t="shared" si="14"/>
        <v>8.0017499323389599E-2</v>
      </c>
    </row>
    <row r="42" spans="1:17">
      <c r="A42" t="str">
        <f>'GOS Durban'!A42</f>
        <v>2010q4</v>
      </c>
      <c r="D42" s="118">
        <f>'GOS Durban'!D42</f>
        <v>303177919000</v>
      </c>
      <c r="E42" s="118">
        <f>'GOS Durban'!E42</f>
        <v>46176508988.869987</v>
      </c>
      <c r="F42" s="119"/>
      <c r="G42" s="119"/>
      <c r="H42" s="10"/>
      <c r="I42" s="10"/>
      <c r="J42" s="10"/>
      <c r="K42" s="10"/>
      <c r="L42" s="119"/>
      <c r="M42" s="158">
        <f t="shared" si="13"/>
        <v>3900873787.2227674</v>
      </c>
      <c r="N42" s="10">
        <f t="shared" si="11"/>
        <v>1.1838041389709004</v>
      </c>
      <c r="O42" s="10">
        <f t="shared" si="12"/>
        <v>1.8474897192289168</v>
      </c>
      <c r="Q42" s="159">
        <f t="shared" si="14"/>
        <v>8.4477451254771171E-2</v>
      </c>
    </row>
    <row r="43" spans="1:17">
      <c r="A43" t="str">
        <f>'GOS Durban'!A43</f>
        <v>2011q1</v>
      </c>
      <c r="D43" s="118">
        <f>'GOS Durban'!D43</f>
        <v>303878345000</v>
      </c>
      <c r="E43" s="118">
        <f>'GOS Durban'!E43</f>
        <v>46881002046.368416</v>
      </c>
      <c r="F43" s="119"/>
      <c r="G43" s="119"/>
      <c r="H43" s="10"/>
      <c r="I43" s="10"/>
      <c r="J43" s="10"/>
      <c r="K43" s="10"/>
      <c r="L43" s="119"/>
      <c r="M43" s="158">
        <f t="shared" si="13"/>
        <v>3797420783.8357334</v>
      </c>
      <c r="N43" s="10">
        <f t="shared" ref="N43:N45" si="15">(M43-M42)/M42*100</f>
        <v>-2.6520469266627424</v>
      </c>
      <c r="O43" s="10">
        <f t="shared" ref="O43:O45" si="16">(M43-M39)/M39*100</f>
        <v>3.7103354232185186</v>
      </c>
      <c r="Q43" s="159">
        <f t="shared" si="14"/>
        <v>8.1001271689539245E-2</v>
      </c>
    </row>
    <row r="44" spans="1:17">
      <c r="A44" t="str">
        <f>'GOS Durban'!A44</f>
        <v>2011q2</v>
      </c>
      <c r="D44" s="118">
        <f>'GOS Durban'!D44</f>
        <v>330940066000</v>
      </c>
      <c r="E44" s="118">
        <f>'GOS Durban'!E44</f>
        <v>51896558925.369278</v>
      </c>
      <c r="F44" s="119"/>
      <c r="G44" s="119"/>
      <c r="H44" s="10"/>
      <c r="I44" s="10"/>
      <c r="J44" s="10"/>
      <c r="K44" s="10"/>
      <c r="L44" s="119"/>
      <c r="M44" s="158">
        <f t="shared" si="13"/>
        <v>4124352300.1231961</v>
      </c>
      <c r="N44" s="10">
        <f t="shared" si="15"/>
        <v>8.6093044436659127</v>
      </c>
      <c r="O44" s="10">
        <f t="shared" si="16"/>
        <v>1.9153613762089947</v>
      </c>
      <c r="Q44" s="159">
        <f t="shared" si="14"/>
        <v>7.9472558210541291E-2</v>
      </c>
    </row>
    <row r="45" spans="1:17">
      <c r="A45" t="str">
        <f>'GOS Durban'!A45</f>
        <v>2011q3</v>
      </c>
      <c r="D45" s="118">
        <f>'GOS Durban'!D45</f>
        <v>338374473000</v>
      </c>
      <c r="E45" s="118">
        <f>'GOS Durban'!E45</f>
        <v>51775022616.715256</v>
      </c>
      <c r="F45" s="119"/>
      <c r="G45" s="119"/>
      <c r="H45" s="10"/>
      <c r="I45" s="10"/>
      <c r="J45" s="10"/>
      <c r="K45" s="10"/>
      <c r="L45" s="119"/>
      <c r="M45" s="158">
        <f t="shared" si="13"/>
        <v>4137810148.3194108</v>
      </c>
      <c r="N45" s="10">
        <f t="shared" si="15"/>
        <v>0.32630210071561261</v>
      </c>
      <c r="O45" s="10">
        <f t="shared" si="16"/>
        <v>7.3296380372964514</v>
      </c>
      <c r="Q45" s="159">
        <f t="shared" si="14"/>
        <v>7.9919040865537805E-2</v>
      </c>
    </row>
    <row r="46" spans="1:17">
      <c r="A46" t="str">
        <f>'GOS Durban'!A46</f>
        <v>2011q4</v>
      </c>
      <c r="D46" s="118">
        <f>'GOS Durban'!D46</f>
        <v>327243627000</v>
      </c>
      <c r="E46" s="118">
        <f>'GOS Durban'!E46</f>
        <v>49068867195.932281</v>
      </c>
      <c r="F46" s="119"/>
      <c r="G46" s="119"/>
      <c r="H46" s="10"/>
      <c r="I46" s="10"/>
      <c r="J46" s="10"/>
      <c r="K46" s="10"/>
      <c r="L46" s="119"/>
      <c r="M46" s="158">
        <f t="shared" ref="M46:M48" si="17">E46*Q46</f>
        <v>4213329854.6856318</v>
      </c>
      <c r="N46" s="10">
        <f t="shared" ref="N46:N48" si="18">(M46-M45)/M45*100</f>
        <v>1.8251128896499422</v>
      </c>
      <c r="O46" s="10">
        <f t="shared" ref="O46:O48" si="19">(M46-M42)/M42*100</f>
        <v>8.0098994355138551</v>
      </c>
      <c r="Q46" s="159">
        <f t="shared" si="14"/>
        <v>8.5865643440713235E-2</v>
      </c>
    </row>
    <row r="47" spans="1:17">
      <c r="A47" t="str">
        <f>'GOS Durban'!A47</f>
        <v>2012q1</v>
      </c>
      <c r="D47" s="118">
        <f>'GOS Durban'!D47</f>
        <v>326306834000.00006</v>
      </c>
      <c r="E47" s="118">
        <f>'GOS Durban'!E47</f>
        <v>50306036943.948624</v>
      </c>
      <c r="F47" s="119"/>
      <c r="G47" s="119"/>
      <c r="H47" s="10"/>
      <c r="I47" s="10"/>
      <c r="J47" s="10"/>
      <c r="K47" s="10"/>
      <c r="L47" s="119"/>
      <c r="M47" s="158">
        <f t="shared" si="17"/>
        <v>4058872323.0998049</v>
      </c>
      <c r="N47" s="10">
        <f t="shared" si="18"/>
        <v>-3.6659254535710062</v>
      </c>
      <c r="O47" s="10">
        <f t="shared" si="19"/>
        <v>6.884976781529649</v>
      </c>
      <c r="Q47" s="159">
        <f t="shared" si="14"/>
        <v>8.0683603195024725E-2</v>
      </c>
    </row>
    <row r="48" spans="1:17">
      <c r="A48" t="str">
        <f>'GOS Durban'!A48</f>
        <v>2012q2</v>
      </c>
      <c r="D48" s="118">
        <f>'GOS Durban'!D48</f>
        <v>353579676000</v>
      </c>
      <c r="E48" s="118">
        <f>'GOS Durban'!E48</f>
        <v>55943467137.283623</v>
      </c>
      <c r="F48" s="119"/>
      <c r="G48" s="119"/>
      <c r="H48" s="10"/>
      <c r="I48" s="10"/>
      <c r="J48" s="10"/>
      <c r="K48" s="10"/>
      <c r="L48" s="119"/>
      <c r="M48" s="158">
        <f t="shared" si="17"/>
        <v>4515731324.012763</v>
      </c>
      <c r="N48" s="10">
        <f t="shared" si="18"/>
        <v>11.255811086071562</v>
      </c>
      <c r="O48" s="10">
        <f t="shared" si="19"/>
        <v>9.4894663551868792</v>
      </c>
      <c r="Q48" s="159">
        <f t="shared" si="14"/>
        <v>8.0719546983587756E-2</v>
      </c>
    </row>
    <row r="49" spans="1:17">
      <c r="A49" t="str">
        <f>'GOS Durban'!A49</f>
        <v>2012q3</v>
      </c>
      <c r="D49" s="118">
        <f>'GOS Durban'!D49</f>
        <v>352137430000</v>
      </c>
      <c r="E49" s="118">
        <f>'GOS Durban'!E49</f>
        <v>54101374375.623596</v>
      </c>
      <c r="F49" s="119"/>
      <c r="G49" s="119"/>
      <c r="H49" s="10"/>
      <c r="I49" s="10"/>
      <c r="J49" s="10"/>
      <c r="K49" s="10"/>
      <c r="L49" s="119"/>
      <c r="M49" s="158">
        <f t="shared" ref="M49" si="20">E49*Q49</f>
        <v>4370891352.2065849</v>
      </c>
      <c r="N49" s="10">
        <f t="shared" ref="N49" si="21">(M49-M48)/M48*100</f>
        <v>-3.207453265343311</v>
      </c>
      <c r="O49" s="10">
        <f t="shared" ref="O49" si="22">(M49-M45)/M45*100</f>
        <v>5.6329603227891223</v>
      </c>
      <c r="Q49" s="159">
        <f t="shared" si="14"/>
        <v>8.0790763684849623E-2</v>
      </c>
    </row>
    <row r="50" spans="1:17">
      <c r="A50" t="str">
        <f>'GOS Durban'!A50</f>
        <v>2012q4</v>
      </c>
      <c r="D50" s="118">
        <f>'GOS Durban'!D50</f>
        <v>336635393000</v>
      </c>
      <c r="E50" s="118">
        <f>'GOS Durban'!E50</f>
        <v>51219809983.589363</v>
      </c>
      <c r="F50" s="119"/>
      <c r="G50" s="119"/>
      <c r="H50" s="10"/>
      <c r="I50" s="10"/>
      <c r="J50" s="10"/>
      <c r="K50" s="10"/>
      <c r="L50" s="119"/>
      <c r="M50" s="158">
        <f t="shared" ref="M50:M55" si="23">E50*Q50</f>
        <v>4471860824.9198847</v>
      </c>
      <c r="N50" s="10">
        <f t="shared" ref="N50:N53" si="24">(M50-M49)/M49*100</f>
        <v>2.3100430684996711</v>
      </c>
      <c r="O50" s="10">
        <f t="shared" ref="O50:O53" si="25">(M50-M46)/M46*100</f>
        <v>6.1360249292312448</v>
      </c>
      <c r="Q50" s="159">
        <f t="shared" si="14"/>
        <v>8.7307251361390295E-2</v>
      </c>
    </row>
    <row r="51" spans="1:17">
      <c r="A51" t="str">
        <f>'GOS Durban'!A51</f>
        <v>2013q1</v>
      </c>
      <c r="D51" s="118">
        <f>'GOS Durban'!D51</f>
        <v>347376506000</v>
      </c>
      <c r="E51" s="118">
        <f>'GOS Durban'!E51</f>
        <v>53371551969.352211</v>
      </c>
      <c r="F51" s="119"/>
      <c r="G51" s="119"/>
      <c r="H51" s="10"/>
      <c r="I51" s="10"/>
      <c r="J51" s="10"/>
      <c r="K51" s="10"/>
      <c r="L51" s="119"/>
      <c r="M51" s="158">
        <f t="shared" si="23"/>
        <v>4314450360.0517092</v>
      </c>
      <c r="N51" s="10">
        <f t="shared" si="24"/>
        <v>-3.5200215532422252</v>
      </c>
      <c r="O51" s="10">
        <f t="shared" si="25"/>
        <v>6.2967744882577765</v>
      </c>
      <c r="Q51" s="159">
        <f t="shared" si="14"/>
        <v>8.0838015775318198E-2</v>
      </c>
    </row>
    <row r="52" spans="1:17">
      <c r="A52" t="str">
        <f>'GOS Durban'!A52</f>
        <v>2013q2</v>
      </c>
      <c r="D52" s="118">
        <f>'GOS Durban'!D52</f>
        <v>374503454999.99994</v>
      </c>
      <c r="E52" s="118">
        <f>'GOS Durban'!E52</f>
        <v>59664745741.88974</v>
      </c>
      <c r="F52" s="119"/>
      <c r="G52" s="119"/>
      <c r="H52" s="10"/>
      <c r="I52" s="10"/>
      <c r="J52" s="10"/>
      <c r="K52" s="10"/>
      <c r="L52" s="119"/>
      <c r="M52" s="158">
        <f t="shared" ref="M52:M55" si="26">E52*Q52</f>
        <v>4770688507.5770798</v>
      </c>
      <c r="N52" s="10">
        <f t="shared" ref="N52:N55" si="27">(M52-M51)/M51*100</f>
        <v>10.574652839902011</v>
      </c>
      <c r="O52" s="10">
        <f t="shared" ref="O52:O55" si="28">(M52-M48)/M48*100</f>
        <v>5.6459777004128107</v>
      </c>
      <c r="Q52" s="159">
        <f t="shared" si="14"/>
        <v>7.9958247508757074E-2</v>
      </c>
    </row>
    <row r="53" spans="1:17">
      <c r="A53" t="str">
        <f>'GOS Durban'!A53</f>
        <v>2013q3</v>
      </c>
      <c r="D53" s="118">
        <f>'GOS Durban'!D53</f>
        <v>374698410762.61865</v>
      </c>
      <c r="E53" s="118">
        <f>'GOS Durban'!E53</f>
        <v>57278898112.885117</v>
      </c>
      <c r="F53" s="119"/>
      <c r="G53" s="119"/>
      <c r="H53" s="10"/>
      <c r="I53" s="10"/>
      <c r="J53" s="10"/>
      <c r="K53" s="10"/>
      <c r="L53" s="119"/>
      <c r="M53" s="158">
        <f t="shared" si="26"/>
        <v>4596198237.1918697</v>
      </c>
      <c r="N53" s="10">
        <f t="shared" si="27"/>
        <v>-3.6575490122248526</v>
      </c>
      <c r="O53" s="10">
        <f t="shared" si="28"/>
        <v>5.1547125478546088</v>
      </c>
      <c r="Q53" s="159">
        <f t="shared" si="14"/>
        <v>8.0242434624592338E-2</v>
      </c>
    </row>
    <row r="54" spans="1:17">
      <c r="A54" t="str">
        <f>'GOS Durban'!A54</f>
        <v>2013q4</v>
      </c>
      <c r="D54" s="118">
        <f>'GOS Durban'!D54</f>
        <v>356902000000</v>
      </c>
      <c r="E54" s="118">
        <f>'GOS Durban'!E54</f>
        <v>53832766280.962761</v>
      </c>
      <c r="F54" s="119"/>
      <c r="G54" s="119"/>
      <c r="H54" s="10"/>
      <c r="I54" s="10"/>
      <c r="J54" s="10"/>
      <c r="K54" s="10"/>
      <c r="L54" s="119"/>
      <c r="M54" s="158">
        <f t="shared" si="26"/>
        <v>4623343620.4963036</v>
      </c>
      <c r="N54" s="10">
        <f t="shared" si="27"/>
        <v>0.59060514589594348</v>
      </c>
      <c r="O54" s="10">
        <f t="shared" si="28"/>
        <v>3.3874666834948464</v>
      </c>
      <c r="Q54" s="159">
        <f t="shared" si="14"/>
        <v>8.5883448685624905E-2</v>
      </c>
    </row>
    <row r="55" spans="1:17">
      <c r="A55" t="str">
        <f>'GOS Durban'!A55</f>
        <v>2014q1</v>
      </c>
      <c r="D55" s="118">
        <f>'GOS Durban'!D55</f>
        <v>375738282804.85065</v>
      </c>
      <c r="E55" s="118">
        <f>'GOS Durban'!E55</f>
        <v>57589744101.358139</v>
      </c>
      <c r="F55" s="119"/>
      <c r="G55" s="119"/>
      <c r="H55" s="10"/>
      <c r="I55" s="10"/>
      <c r="J55" s="10"/>
      <c r="K55" s="10"/>
      <c r="L55" s="119"/>
      <c r="M55" s="158">
        <f t="shared" si="26"/>
        <v>4655610403.9414244</v>
      </c>
      <c r="N55" s="10">
        <f t="shared" si="27"/>
        <v>0.6979101294153226</v>
      </c>
      <c r="O55" s="10">
        <f t="shared" si="28"/>
        <v>7.9073813677074352</v>
      </c>
      <c r="Q55" s="159">
        <f t="shared" si="14"/>
        <v>8.0840963553294051E-2</v>
      </c>
    </row>
    <row r="56" spans="1:17">
      <c r="M56" s="10"/>
    </row>
    <row r="57" spans="1:17">
      <c r="K57" s="121"/>
      <c r="L57" s="121"/>
      <c r="M57" s="10"/>
    </row>
    <row r="58" spans="1:17">
      <c r="M58" s="10"/>
    </row>
    <row r="59" spans="1:17">
      <c r="M59" s="10"/>
    </row>
    <row r="60" spans="1:17">
      <c r="M60" s="10"/>
    </row>
    <row r="61" spans="1:17">
      <c r="M61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T59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>
      <c r="D1" s="219" t="s">
        <v>193</v>
      </c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1"/>
    </row>
    <row r="2" spans="1:20" ht="39" thickBot="1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80</v>
      </c>
      <c r="M2" s="123" t="s">
        <v>194</v>
      </c>
      <c r="N2" s="123" t="s">
        <v>78</v>
      </c>
      <c r="O2" s="124" t="s">
        <v>79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'GOS Durban'!D3</f>
        <v>105984228000</v>
      </c>
      <c r="E3" s="118">
        <f>'GOS Durban'!E3</f>
        <v>17410490589.679008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'GOS Durban'!D4</f>
        <v>115470571000</v>
      </c>
      <c r="E4" s="118">
        <f>'GOS Durban'!E4</f>
        <v>19474828052.602894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'GOS Durban'!D5</f>
        <v>116423083000</v>
      </c>
      <c r="E5" s="118">
        <f>'GOS Durban'!E5</f>
        <v>19469146925.633884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'GOS Durban'!D6</f>
        <v>115341718000.00002</v>
      </c>
      <c r="E6" s="118">
        <f>'GOS Durban'!E6</f>
        <v>19075263332.247108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'GOS Durban'!D7</f>
        <v>120724220000</v>
      </c>
      <c r="E7" s="118">
        <f>'GOS Durban'!E7</f>
        <v>19526820485.858513</v>
      </c>
      <c r="F7" s="119">
        <v>4118958622</v>
      </c>
      <c r="G7" s="119">
        <v>674878797</v>
      </c>
      <c r="H7" s="10">
        <f>E7/D7*100</f>
        <v>16.174733194265833</v>
      </c>
      <c r="I7" s="10">
        <f>G7/F7*100</f>
        <v>16.384694747729856</v>
      </c>
      <c r="J7" s="10">
        <f>D7/F7</f>
        <v>29.309403438819007</v>
      </c>
      <c r="K7" s="10">
        <f>E7/G7</f>
        <v>28.933818298426278</v>
      </c>
      <c r="M7" s="118">
        <f>E7*$L$26</f>
        <v>1210098597.1380942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'GOS Durban'!D8</f>
        <v>136557709999.99998</v>
      </c>
      <c r="E8" s="118">
        <f>'GOS Durban'!E8</f>
        <v>22919802949.964966</v>
      </c>
      <c r="F8" s="119">
        <v>4128329079</v>
      </c>
      <c r="G8" s="119">
        <v>697677279</v>
      </c>
      <c r="H8" s="10">
        <f t="shared" ref="H8:H38" si="0">E8/D8*100</f>
        <v>16.783968440862818</v>
      </c>
      <c r="I8" s="10">
        <f t="shared" ref="I8:I37" si="1">G8/F8*100</f>
        <v>16.899749648082743</v>
      </c>
      <c r="J8" s="10">
        <f t="shared" ref="J8:K36" si="2">D8/F8</f>
        <v>33.078203647728145</v>
      </c>
      <c r="K8" s="10">
        <f t="shared" si="2"/>
        <v>32.851582873411829</v>
      </c>
      <c r="M8" s="118">
        <f t="shared" ref="M8:M30" si="3">E8*$L$26</f>
        <v>1420365461.7770588</v>
      </c>
      <c r="N8" s="10">
        <f>(M8-M7)/M7*100</f>
        <v>17.376010941277819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'GOS Durban'!D9</f>
        <v>140796350000</v>
      </c>
      <c r="E9" s="118">
        <f>'GOS Durban'!E9</f>
        <v>23199950809.860989</v>
      </c>
      <c r="F9" s="119">
        <v>4479766142</v>
      </c>
      <c r="G9" s="119">
        <v>748604188</v>
      </c>
      <c r="H9" s="10">
        <f t="shared" si="0"/>
        <v>16.477664946471261</v>
      </c>
      <c r="I9" s="10">
        <f t="shared" si="1"/>
        <v>16.71078722126741</v>
      </c>
      <c r="J9" s="10">
        <f t="shared" si="2"/>
        <v>31.429397324999918</v>
      </c>
      <c r="K9" s="10">
        <f t="shared" si="2"/>
        <v>30.990944456032068</v>
      </c>
      <c r="M9" s="118">
        <f t="shared" si="3"/>
        <v>1437726533.5653169</v>
      </c>
      <c r="N9" s="10">
        <f t="shared" ref="N9:N36" si="4">(M9-M8)/M8*100</f>
        <v>1.2222961100826231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'GOS Durban'!D10</f>
        <v>138753900000</v>
      </c>
      <c r="E10" s="118">
        <f>'GOS Durban'!E10</f>
        <v>22631384719.386185</v>
      </c>
      <c r="F10" s="119">
        <v>4393645140</v>
      </c>
      <c r="G10" s="119">
        <v>741841930</v>
      </c>
      <c r="H10" s="10">
        <f t="shared" si="0"/>
        <v>16.310449449987484</v>
      </c>
      <c r="I10" s="10">
        <f t="shared" si="1"/>
        <v>16.884429815376485</v>
      </c>
      <c r="J10" s="10">
        <f t="shared" si="2"/>
        <v>31.580588686322539</v>
      </c>
      <c r="K10" s="10">
        <f t="shared" si="2"/>
        <v>30.507017471210052</v>
      </c>
      <c r="M10" s="118">
        <f t="shared" si="3"/>
        <v>1402491865.9981048</v>
      </c>
      <c r="N10" s="10">
        <f t="shared" si="4"/>
        <v>-2.4507211033962162</v>
      </c>
    </row>
    <row r="11" spans="1:20" ht="15.75" thickBot="1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138160610000</v>
      </c>
      <c r="E11" s="118">
        <f>'GOS Durban'!E11</f>
        <v>22704415918.090809</v>
      </c>
      <c r="F11" s="119">
        <v>4324510166.1150007</v>
      </c>
      <c r="G11" s="119">
        <v>733454143.19999993</v>
      </c>
      <c r="H11" s="10">
        <f t="shared" si="0"/>
        <v>16.433349503951096</v>
      </c>
      <c r="I11" s="10">
        <f t="shared" si="1"/>
        <v>16.960398172885121</v>
      </c>
      <c r="J11" s="10">
        <f t="shared" si="2"/>
        <v>31.948268056476554</v>
      </c>
      <c r="K11" s="10">
        <f t="shared" si="2"/>
        <v>30.955467534798174</v>
      </c>
      <c r="M11" s="118">
        <f t="shared" si="3"/>
        <v>1407017689.9111059</v>
      </c>
      <c r="N11" s="10">
        <f t="shared" si="4"/>
        <v>0.32269876373081058</v>
      </c>
      <c r="O11" s="10">
        <f>(M11-M7)/M7*100</f>
        <v>16.272979180269196</v>
      </c>
      <c r="R11" s="222" t="s">
        <v>162</v>
      </c>
      <c r="S11" s="223"/>
      <c r="T11" s="224"/>
    </row>
    <row r="12" spans="1:20">
      <c r="A12" t="str">
        <f>'GOS Durban'!A12</f>
        <v>2003q2</v>
      </c>
      <c r="B12" s="7">
        <v>39679.286244765506</v>
      </c>
      <c r="C12" s="7">
        <v>242968.67667019999</v>
      </c>
      <c r="D12" s="118">
        <f>'GOS Durban'!D12</f>
        <v>147486400000</v>
      </c>
      <c r="E12" s="118">
        <f>'GOS Durban'!E12</f>
        <v>25164663355.856583</v>
      </c>
      <c r="F12" s="119">
        <v>4344832650.1500006</v>
      </c>
      <c r="G12" s="119">
        <v>733104993.00000012</v>
      </c>
      <c r="H12" s="10">
        <f t="shared" si="0"/>
        <v>17.062361923442829</v>
      </c>
      <c r="I12" s="10">
        <f t="shared" si="1"/>
        <v>16.873031760491177</v>
      </c>
      <c r="J12" s="10">
        <f t="shared" si="2"/>
        <v>33.945242976138147</v>
      </c>
      <c r="K12" s="10">
        <f t="shared" si="2"/>
        <v>34.326138269606055</v>
      </c>
      <c r="M12" s="118">
        <f t="shared" si="3"/>
        <v>1559481936.4692707</v>
      </c>
      <c r="N12" s="10">
        <f t="shared" si="4"/>
        <v>10.835986473474787</v>
      </c>
      <c r="O12" s="10">
        <f t="shared" ref="O12:O36" si="5">(M12-M8)/M8*100</f>
        <v>9.794414074118599</v>
      </c>
      <c r="R12" s="7">
        <v>2001</v>
      </c>
    </row>
    <row r="13" spans="1:20">
      <c r="A13" t="str">
        <f>'GOS Durban'!A13</f>
        <v>2003q3</v>
      </c>
      <c r="B13" s="7">
        <v>39679.286244765506</v>
      </c>
      <c r="C13" s="7">
        <v>242968.67667019999</v>
      </c>
      <c r="D13" s="118">
        <f>'GOS Durban'!D13</f>
        <v>148659800000</v>
      </c>
      <c r="E13" s="118">
        <f>'GOS Durban'!E13</f>
        <v>24905522591.276428</v>
      </c>
      <c r="F13" s="119">
        <v>4469507962.3999996</v>
      </c>
      <c r="G13" s="119">
        <v>755965791.00000012</v>
      </c>
      <c r="H13" s="10">
        <f t="shared" si="0"/>
        <v>16.753367481509077</v>
      </c>
      <c r="I13" s="10">
        <f t="shared" si="1"/>
        <v>16.913848176569036</v>
      </c>
      <c r="J13" s="10">
        <f t="shared" si="2"/>
        <v>33.26088716042333</v>
      </c>
      <c r="K13" s="10">
        <f t="shared" si="2"/>
        <v>32.945303726417464</v>
      </c>
      <c r="M13" s="118">
        <f t="shared" si="3"/>
        <v>1543422697.5416205</v>
      </c>
      <c r="N13" s="10">
        <f t="shared" si="4"/>
        <v>-1.0297803746293446</v>
      </c>
      <c r="O13" s="10">
        <f t="shared" si="5"/>
        <v>7.3516180934767261</v>
      </c>
      <c r="R13" s="7">
        <f>R12+1</f>
        <v>2002</v>
      </c>
      <c r="S13" s="154">
        <f>SUM(M7:M10)</f>
        <v>5470682458.4785748</v>
      </c>
    </row>
    <row r="14" spans="1:20">
      <c r="A14" t="str">
        <f>'GOS Durban'!A14</f>
        <v>2003q4</v>
      </c>
      <c r="B14" s="7">
        <v>39679.286244765506</v>
      </c>
      <c r="C14" s="7">
        <v>242968.67667019999</v>
      </c>
      <c r="D14" s="118">
        <f>'GOS Durban'!D14</f>
        <v>141854990000</v>
      </c>
      <c r="E14" s="118">
        <f>'GOS Durban'!E14</f>
        <v>23510670993.050049</v>
      </c>
      <c r="F14" s="119">
        <v>4792454884.6540003</v>
      </c>
      <c r="G14" s="119">
        <v>792421454</v>
      </c>
      <c r="H14" s="10">
        <f t="shared" si="0"/>
        <v>16.573735610604921</v>
      </c>
      <c r="I14" s="10">
        <f t="shared" si="1"/>
        <v>16.534771282613971</v>
      </c>
      <c r="J14" s="10">
        <f t="shared" si="2"/>
        <v>29.599650578712016</v>
      </c>
      <c r="K14" s="10">
        <f t="shared" si="2"/>
        <v>29.669402404960692</v>
      </c>
      <c r="M14" s="118">
        <f t="shared" si="3"/>
        <v>1456982205.939213</v>
      </c>
      <c r="N14" s="10">
        <f t="shared" si="4"/>
        <v>-5.6005714921836223</v>
      </c>
      <c r="O14" s="10">
        <f t="shared" si="5"/>
        <v>3.8852517623928851</v>
      </c>
      <c r="R14" s="7">
        <f t="shared" ref="R14:R24" si="6">R13+1</f>
        <v>2003</v>
      </c>
      <c r="S14" s="154">
        <f>SUM(M11:M14)</f>
        <v>5966904529.8612099</v>
      </c>
      <c r="T14" s="10">
        <f>(S14-S13)/S13*100</f>
        <v>9.070569808225299</v>
      </c>
    </row>
    <row r="15" spans="1:20">
      <c r="A15" t="str">
        <f>'GOS Durban'!A15</f>
        <v>2004q1</v>
      </c>
      <c r="B15" s="7">
        <v>39679.286244765506</v>
      </c>
      <c r="C15" s="7">
        <v>242968.67667019999</v>
      </c>
      <c r="D15" s="118">
        <f>'GOS Durban'!D15</f>
        <v>149784699999.99997</v>
      </c>
      <c r="E15" s="118">
        <f>'GOS Durban'!E15</f>
        <v>24726548384.494415</v>
      </c>
      <c r="F15" s="119">
        <v>4499340550.9499998</v>
      </c>
      <c r="G15" s="119">
        <v>735941631.61000013</v>
      </c>
      <c r="H15" s="10">
        <f t="shared" si="0"/>
        <v>16.508060158677367</v>
      </c>
      <c r="I15" s="10">
        <f t="shared" si="1"/>
        <v>16.356655453755593</v>
      </c>
      <c r="J15" s="10">
        <f t="shared" si="2"/>
        <v>33.29036740025694</v>
      </c>
      <c r="K15" s="10">
        <f t="shared" si="2"/>
        <v>33.598518309666481</v>
      </c>
      <c r="M15" s="118">
        <f t="shared" si="3"/>
        <v>1532331468.5979395</v>
      </c>
      <c r="N15" s="10">
        <f t="shared" si="4"/>
        <v>5.1715980024721127</v>
      </c>
      <c r="O15" s="10">
        <f t="shared" si="5"/>
        <v>8.9063399547414956</v>
      </c>
      <c r="R15" s="7">
        <f t="shared" si="6"/>
        <v>2004</v>
      </c>
      <c r="S15" s="154">
        <f>SUM(M15:M18)</f>
        <v>6555641415.4359417</v>
      </c>
      <c r="T15" s="10">
        <f t="shared" ref="T15:T21" si="7">(S15-S14)/S14*100</f>
        <v>9.8667053013570811</v>
      </c>
    </row>
    <row r="16" spans="1:20">
      <c r="A16" t="str">
        <f>'GOS Durban'!A16</f>
        <v>2004q2</v>
      </c>
      <c r="B16" s="7">
        <v>39679.286244765506</v>
      </c>
      <c r="C16" s="7">
        <v>242968.67667019999</v>
      </c>
      <c r="D16" s="118">
        <f>'GOS Durban'!D16</f>
        <v>157415710000</v>
      </c>
      <c r="E16" s="118">
        <f>'GOS Durban'!E16</f>
        <v>26662677008.091572</v>
      </c>
      <c r="F16" s="119">
        <v>4543677182.2600002</v>
      </c>
      <c r="G16" s="119">
        <v>765181765.9000001</v>
      </c>
      <c r="H16" s="10">
        <f t="shared" si="0"/>
        <v>16.937748467476069</v>
      </c>
      <c r="I16" s="10">
        <f t="shared" si="1"/>
        <v>16.8405838532614</v>
      </c>
      <c r="J16" s="10">
        <f t="shared" si="2"/>
        <v>34.645003085739091</v>
      </c>
      <c r="K16" s="10">
        <f t="shared" si="2"/>
        <v>34.8448933263996</v>
      </c>
      <c r="M16" s="118">
        <f t="shared" si="3"/>
        <v>1652315494.3122425</v>
      </c>
      <c r="N16" s="10">
        <f t="shared" si="4"/>
        <v>7.8301613047264906</v>
      </c>
      <c r="O16" s="10">
        <f t="shared" si="5"/>
        <v>5.9528459850680084</v>
      </c>
      <c r="R16" s="7">
        <f t="shared" si="6"/>
        <v>2005</v>
      </c>
      <c r="S16" s="154">
        <f>SUM(M19:M22)</f>
        <v>7186800156.3475857</v>
      </c>
      <c r="T16" s="10">
        <f t="shared" si="7"/>
        <v>9.627719103511593</v>
      </c>
    </row>
    <row r="17" spans="1:20">
      <c r="A17" t="str">
        <f>'GOS Durban'!A17</f>
        <v>2004q3</v>
      </c>
      <c r="B17" s="7">
        <v>39679.286244765506</v>
      </c>
      <c r="C17" s="7">
        <v>242968.67667019999</v>
      </c>
      <c r="D17" s="118">
        <f>'GOS Durban'!D17</f>
        <v>167895270000.00003</v>
      </c>
      <c r="E17" s="118">
        <f>'GOS Durban'!E17</f>
        <v>28256816833.954792</v>
      </c>
      <c r="F17" s="119">
        <v>4775490888.2999992</v>
      </c>
      <c r="G17" s="119">
        <v>793665970.39999986</v>
      </c>
      <c r="H17" s="10">
        <f t="shared" si="0"/>
        <v>16.830025547446802</v>
      </c>
      <c r="I17" s="10">
        <f t="shared" si="1"/>
        <v>16.619568311699421</v>
      </c>
      <c r="J17" s="10">
        <f t="shared" si="2"/>
        <v>35.157698742833986</v>
      </c>
      <c r="K17" s="10">
        <f t="shared" si="2"/>
        <v>35.602908386904424</v>
      </c>
      <c r="M17" s="118">
        <f t="shared" si="3"/>
        <v>1751106097.1303558</v>
      </c>
      <c r="N17" s="10">
        <f t="shared" si="4"/>
        <v>5.9789188661717292</v>
      </c>
      <c r="O17" s="10">
        <f t="shared" si="5"/>
        <v>13.456028599264194</v>
      </c>
      <c r="R17" s="7">
        <f t="shared" si="6"/>
        <v>2006</v>
      </c>
      <c r="S17" s="154">
        <f>SUM(M23:M26)</f>
        <v>8010328462.5151796</v>
      </c>
      <c r="T17" s="10">
        <f t="shared" si="7"/>
        <v>11.458900877328979</v>
      </c>
    </row>
    <row r="18" spans="1:20">
      <c r="A18" t="str">
        <f>'GOS Durban'!A18</f>
        <v>2004q4</v>
      </c>
      <c r="B18" s="7">
        <v>39679.286244765506</v>
      </c>
      <c r="C18" s="7">
        <v>242968.67667019999</v>
      </c>
      <c r="D18" s="118">
        <f>'GOS Durban'!D18</f>
        <v>158550419999.99997</v>
      </c>
      <c r="E18" s="118">
        <f>'GOS Durban'!E18</f>
        <v>26139414753.266529</v>
      </c>
      <c r="F18" s="119">
        <v>4830257034.4000006</v>
      </c>
      <c r="G18" s="119">
        <v>826240651</v>
      </c>
      <c r="H18" s="10">
        <f t="shared" si="0"/>
        <v>16.486499848607487</v>
      </c>
      <c r="I18" s="10">
        <f t="shared" si="1"/>
        <v>17.105521406328908</v>
      </c>
      <c r="J18" s="10">
        <f t="shared" si="2"/>
        <v>32.824427120718347</v>
      </c>
      <c r="K18" s="10">
        <f t="shared" si="2"/>
        <v>31.636563417244076</v>
      </c>
      <c r="M18" s="118">
        <f t="shared" si="3"/>
        <v>1619888355.3954041</v>
      </c>
      <c r="N18" s="10">
        <f t="shared" si="4"/>
        <v>-7.4934204129599138</v>
      </c>
      <c r="O18" s="10">
        <f t="shared" si="5"/>
        <v>11.1810665080276</v>
      </c>
      <c r="R18" s="7">
        <f t="shared" si="6"/>
        <v>2007</v>
      </c>
      <c r="S18" s="154">
        <f>SUM(M27:M30)</f>
        <v>9100939954.1871643</v>
      </c>
      <c r="T18" s="10">
        <f t="shared" si="7"/>
        <v>13.61506580879383</v>
      </c>
    </row>
    <row r="19" spans="1:20">
      <c r="A19" t="str">
        <f>'GOS Durban'!A19</f>
        <v>2005q1</v>
      </c>
      <c r="B19" s="7">
        <v>39679.286244765506</v>
      </c>
      <c r="C19" s="7">
        <v>242968.67667019999</v>
      </c>
      <c r="D19" s="118">
        <f>'GOS Durban'!D19</f>
        <v>165156099000.00003</v>
      </c>
      <c r="E19" s="118">
        <f>'GOS Durban'!E19</f>
        <v>27386172403.965618</v>
      </c>
      <c r="F19" s="119">
        <v>4690209425</v>
      </c>
      <c r="G19" s="119">
        <v>774740717</v>
      </c>
      <c r="H19" s="10">
        <f t="shared" si="0"/>
        <v>16.581992775189981</v>
      </c>
      <c r="I19" s="10">
        <f t="shared" si="1"/>
        <v>16.51825423552382</v>
      </c>
      <c r="J19" s="10">
        <f t="shared" si="2"/>
        <v>35.21294766064738</v>
      </c>
      <c r="K19" s="10">
        <f t="shared" si="2"/>
        <v>35.348822906858551</v>
      </c>
      <c r="L19">
        <f t="shared" ref="L19:L24" si="8">M31/E31</f>
        <v>6.3044421173581139E-2</v>
      </c>
      <c r="M19" s="118">
        <f t="shared" si="3"/>
        <v>1697151301.7708659</v>
      </c>
      <c r="N19" s="10">
        <f t="shared" si="4"/>
        <v>4.7696463844634804</v>
      </c>
      <c r="O19" s="10">
        <f t="shared" si="5"/>
        <v>10.756147514462659</v>
      </c>
      <c r="R19" s="7">
        <f t="shared" si="6"/>
        <v>2008</v>
      </c>
      <c r="S19" s="154">
        <f>SUM(M31:M34)</f>
        <v>10855329050.903429</v>
      </c>
      <c r="T19" s="10">
        <f t="shared" si="7"/>
        <v>19.2770099082909</v>
      </c>
    </row>
    <row r="20" spans="1:20">
      <c r="A20" t="str">
        <f>'GOS Durban'!A20</f>
        <v>2005q2</v>
      </c>
      <c r="B20" s="7">
        <v>39679.286244765506</v>
      </c>
      <c r="C20" s="7">
        <v>242968.67667019999</v>
      </c>
      <c r="D20" s="118">
        <f>'GOS Durban'!D20</f>
        <v>175843999000</v>
      </c>
      <c r="E20" s="118">
        <f>'GOS Durban'!E20</f>
        <v>28973225212.608181</v>
      </c>
      <c r="F20" s="119">
        <v>4760343407</v>
      </c>
      <c r="G20" s="119">
        <v>805551748</v>
      </c>
      <c r="H20" s="10">
        <f t="shared" si="0"/>
        <v>16.476664189494564</v>
      </c>
      <c r="I20" s="10">
        <f t="shared" si="1"/>
        <v>16.922135214351357</v>
      </c>
      <c r="J20" s="10">
        <f t="shared" si="2"/>
        <v>36.939351631948348</v>
      </c>
      <c r="K20" s="10">
        <f t="shared" si="2"/>
        <v>35.966932334939429</v>
      </c>
      <c r="L20">
        <f t="shared" si="8"/>
        <v>6.8349776586806368E-2</v>
      </c>
      <c r="M20" s="118">
        <f t="shared" si="3"/>
        <v>1795502714.3171773</v>
      </c>
      <c r="N20" s="10">
        <f t="shared" si="4"/>
        <v>5.795088065730388</v>
      </c>
      <c r="O20" s="10">
        <f t="shared" si="5"/>
        <v>8.6658522841326278</v>
      </c>
      <c r="R20" s="7">
        <f t="shared" si="6"/>
        <v>2009</v>
      </c>
      <c r="S20" s="154">
        <f>SUM(M35:M38)</f>
        <v>10103057601.045418</v>
      </c>
      <c r="T20" s="10">
        <f t="shared" si="7"/>
        <v>-6.9299737145729718</v>
      </c>
    </row>
    <row r="21" spans="1:20">
      <c r="A21" t="str">
        <f>'GOS Durban'!A21</f>
        <v>2005q3</v>
      </c>
      <c r="B21" s="7">
        <v>39679.286244765506</v>
      </c>
      <c r="C21" s="7">
        <v>242968.67667019999</v>
      </c>
      <c r="D21" s="118">
        <f>'GOS Durban'!D21</f>
        <v>184694949000</v>
      </c>
      <c r="E21" s="118">
        <f>'GOS Durban'!E21</f>
        <v>30666296782.700581</v>
      </c>
      <c r="F21" s="119">
        <v>4824982237</v>
      </c>
      <c r="G21" s="119">
        <v>802738840</v>
      </c>
      <c r="H21" s="10">
        <f t="shared" si="0"/>
        <v>16.603754974750597</v>
      </c>
      <c r="I21" s="10">
        <f t="shared" si="1"/>
        <v>16.637135652941058</v>
      </c>
      <c r="J21" s="10">
        <f t="shared" si="2"/>
        <v>38.27888682857342</v>
      </c>
      <c r="K21" s="10">
        <f t="shared" si="2"/>
        <v>38.202084232900184</v>
      </c>
      <c r="L21">
        <f t="shared" si="8"/>
        <v>6.7743762175790742E-2</v>
      </c>
      <c r="M21" s="118">
        <f t="shared" si="3"/>
        <v>1900424226.4141903</v>
      </c>
      <c r="N21" s="10">
        <f t="shared" si="4"/>
        <v>5.8435730149767124</v>
      </c>
      <c r="O21" s="10">
        <f t="shared" si="5"/>
        <v>8.527074945860285</v>
      </c>
      <c r="R21" s="7">
        <f t="shared" si="6"/>
        <v>2010</v>
      </c>
      <c r="S21" s="154">
        <f>SUM(M39:M42)</f>
        <v>11761677167.986244</v>
      </c>
      <c r="T21" s="10">
        <f t="shared" si="7"/>
        <v>16.417005944509313</v>
      </c>
    </row>
    <row r="22" spans="1:20">
      <c r="A22" t="str">
        <f>'GOS Durban'!A22</f>
        <v>2005q4</v>
      </c>
      <c r="B22" s="7">
        <v>39679.286244765506</v>
      </c>
      <c r="C22" s="7">
        <v>242968.67667019999</v>
      </c>
      <c r="D22" s="118">
        <f>'GOS Durban'!D22</f>
        <v>176353849000</v>
      </c>
      <c r="E22" s="118">
        <f>'GOS Durban'!E22</f>
        <v>28944489230.914864</v>
      </c>
      <c r="F22" s="119">
        <v>5011501336</v>
      </c>
      <c r="G22" s="119">
        <v>832010091</v>
      </c>
      <c r="H22" s="10">
        <f t="shared" si="0"/>
        <v>16.412734621354854</v>
      </c>
      <c r="I22" s="10">
        <f t="shared" si="1"/>
        <v>16.602012754606594</v>
      </c>
      <c r="J22" s="10">
        <f t="shared" si="2"/>
        <v>35.189823802533255</v>
      </c>
      <c r="K22" s="10">
        <f t="shared" si="2"/>
        <v>34.788627618838419</v>
      </c>
      <c r="L22">
        <f t="shared" si="8"/>
        <v>6.265975876990848E-2</v>
      </c>
      <c r="M22" s="118">
        <f t="shared" si="3"/>
        <v>1793721913.8453517</v>
      </c>
      <c r="N22" s="10">
        <f t="shared" si="4"/>
        <v>-5.6146575635993408</v>
      </c>
      <c r="O22" s="10">
        <f t="shared" si="5"/>
        <v>10.731206127320792</v>
      </c>
      <c r="R22" s="7">
        <f t="shared" si="6"/>
        <v>2011</v>
      </c>
      <c r="S22" s="154">
        <f>SUM(M43:M46)</f>
        <v>12316202847.25178</v>
      </c>
      <c r="T22" s="10">
        <f>(S22-S21)/S21*100</f>
        <v>4.7146820248976242</v>
      </c>
    </row>
    <row r="23" spans="1:20">
      <c r="A23" t="str">
        <f>'GOS Durban'!A23</f>
        <v>2006q1</v>
      </c>
      <c r="B23" s="7">
        <v>39679.286244765506</v>
      </c>
      <c r="C23" s="7">
        <v>242968.67667019999</v>
      </c>
      <c r="D23" s="118">
        <f>'GOS Durban'!D23</f>
        <v>181177750000</v>
      </c>
      <c r="E23" s="118">
        <f>'GOS Durban'!E23</f>
        <v>29702039317.766869</v>
      </c>
      <c r="F23" s="119">
        <v>4675546289</v>
      </c>
      <c r="G23" s="119">
        <v>750919883</v>
      </c>
      <c r="H23" s="10">
        <f t="shared" si="0"/>
        <v>16.393866971947091</v>
      </c>
      <c r="I23" s="10">
        <f t="shared" si="1"/>
        <v>16.060580659134182</v>
      </c>
      <c r="J23" s="10">
        <f t="shared" si="2"/>
        <v>38.750070858297519</v>
      </c>
      <c r="K23" s="10">
        <f t="shared" si="2"/>
        <v>39.554205435477684</v>
      </c>
      <c r="L23">
        <f t="shared" si="8"/>
        <v>5.6239370116081704E-2</v>
      </c>
      <c r="M23" s="118">
        <f t="shared" si="3"/>
        <v>1840668128.0549483</v>
      </c>
      <c r="N23" s="10">
        <f t="shared" si="4"/>
        <v>2.6172515286360141</v>
      </c>
      <c r="O23" s="10">
        <f t="shared" si="5"/>
        <v>8.4563365761397957</v>
      </c>
      <c r="R23" s="7">
        <f t="shared" si="6"/>
        <v>2012</v>
      </c>
      <c r="S23" s="154">
        <f>SUM(M47:M50)</f>
        <v>12779736376.122244</v>
      </c>
      <c r="T23" s="10">
        <f>(S23-S22)/S22*100</f>
        <v>3.7636074577473893</v>
      </c>
    </row>
    <row r="24" spans="1:20">
      <c r="A24" t="str">
        <f>'GOS Durban'!A24</f>
        <v>2006q2</v>
      </c>
      <c r="B24" s="7">
        <v>39679.286244765506</v>
      </c>
      <c r="C24" s="7">
        <v>242968.67667019999</v>
      </c>
      <c r="D24" s="118">
        <f>'GOS Durban'!D24</f>
        <v>193375750000</v>
      </c>
      <c r="E24" s="118">
        <f>'GOS Durban'!E24</f>
        <v>31710226412.718315</v>
      </c>
      <c r="F24" s="119">
        <v>4859349229</v>
      </c>
      <c r="G24" s="119">
        <v>811777848</v>
      </c>
      <c r="H24" s="10">
        <f t="shared" si="0"/>
        <v>16.398243529872964</v>
      </c>
      <c r="I24" s="10">
        <f t="shared" si="1"/>
        <v>16.705484824087335</v>
      </c>
      <c r="J24" s="10">
        <f t="shared" si="2"/>
        <v>39.794577604333774</v>
      </c>
      <c r="K24" s="10">
        <f t="shared" si="2"/>
        <v>39.062689984512012</v>
      </c>
      <c r="L24">
        <f t="shared" si="8"/>
        <v>5.6442926388302506E-2</v>
      </c>
      <c r="M24" s="118">
        <f t="shared" si="3"/>
        <v>1965117696.6957557</v>
      </c>
      <c r="N24" s="10">
        <f t="shared" si="4"/>
        <v>6.7611084662129963</v>
      </c>
      <c r="O24" s="10">
        <f t="shared" si="5"/>
        <v>9.446656973898385</v>
      </c>
      <c r="R24" s="7">
        <f t="shared" si="6"/>
        <v>2013</v>
      </c>
      <c r="S24" s="154">
        <f>SUM(M51:M54)</f>
        <v>13737230796.195972</v>
      </c>
      <c r="T24" s="10">
        <f>(S24-S23)/S23*100</f>
        <v>7.4922861621990755</v>
      </c>
    </row>
    <row r="25" spans="1:20">
      <c r="A25" t="str">
        <f>'GOS Durban'!A25</f>
        <v>2006q3</v>
      </c>
      <c r="B25" s="7">
        <v>39679.286244765506</v>
      </c>
      <c r="C25" s="7">
        <v>242968.67667019999</v>
      </c>
      <c r="D25" s="118">
        <f>'GOS Durban'!D25</f>
        <v>216043950000</v>
      </c>
      <c r="E25" s="118">
        <f>'GOS Durban'!E25</f>
        <v>35101363017.820381</v>
      </c>
      <c r="F25" s="119">
        <v>4906222423</v>
      </c>
      <c r="G25" s="119">
        <v>827883368</v>
      </c>
      <c r="H25" s="10">
        <f t="shared" si="0"/>
        <v>16.247325147415783</v>
      </c>
      <c r="I25" s="10">
        <f t="shared" si="1"/>
        <v>16.874150754334849</v>
      </c>
      <c r="J25" s="10">
        <f t="shared" si="2"/>
        <v>44.034683178488258</v>
      </c>
      <c r="K25" s="10">
        <f t="shared" si="2"/>
        <v>42.398922812784882</v>
      </c>
      <c r="L25">
        <v>5.9317703476050719E-2</v>
      </c>
      <c r="M25" s="118">
        <f t="shared" si="3"/>
        <v>2175270171.4168458</v>
      </c>
      <c r="N25" s="10">
        <f t="shared" si="4"/>
        <v>10.694141886486017</v>
      </c>
      <c r="O25" s="10">
        <f t="shared" si="5"/>
        <v>14.46234694246388</v>
      </c>
    </row>
    <row r="26" spans="1:20">
      <c r="A26" t="str">
        <f>'GOS Durban'!A26</f>
        <v>2006q4</v>
      </c>
      <c r="B26" s="7">
        <v>39679.286244765506</v>
      </c>
      <c r="C26" s="7">
        <v>242968.67667019999</v>
      </c>
      <c r="D26" s="118">
        <f>'GOS Durban'!D26</f>
        <v>204168650000</v>
      </c>
      <c r="E26" s="118">
        <f>'GOS Durban'!E26</f>
        <v>32745463271.32349</v>
      </c>
      <c r="F26" s="119">
        <v>5280826192</v>
      </c>
      <c r="G26" s="119">
        <v>873224453</v>
      </c>
      <c r="H26" s="10">
        <f t="shared" si="0"/>
        <v>16.03843845336857</v>
      </c>
      <c r="I26" s="10">
        <f t="shared" si="1"/>
        <v>16.535754468171294</v>
      </c>
      <c r="J26" s="10">
        <f t="shared" si="2"/>
        <v>38.662255218567509</v>
      </c>
      <c r="K26" s="10">
        <f t="shared" si="2"/>
        <v>37.499480412882448</v>
      </c>
      <c r="L26">
        <f>AVERAGE(L19:L25)</f>
        <v>6.1971102669503099E-2</v>
      </c>
      <c r="M26" s="118">
        <f t="shared" si="3"/>
        <v>2029272466.3476307</v>
      </c>
      <c r="N26" s="10">
        <f t="shared" si="4"/>
        <v>-6.7117044580315532</v>
      </c>
      <c r="O26" s="10">
        <f t="shared" si="5"/>
        <v>13.131943735766132</v>
      </c>
      <c r="Q26" s="159">
        <f>M26/E26</f>
        <v>6.1971102669503099E-2</v>
      </c>
    </row>
    <row r="27" spans="1:20">
      <c r="A27" t="str">
        <f>'GOS Durban'!A27</f>
        <v>2007q1</v>
      </c>
      <c r="B27" s="7">
        <v>39679.286244765506</v>
      </c>
      <c r="C27" s="7">
        <v>242968.67667019999</v>
      </c>
      <c r="D27" s="118">
        <f>'GOS Durban'!D27</f>
        <v>217528410000</v>
      </c>
      <c r="E27" s="118">
        <f>'GOS Durban'!E27</f>
        <v>35072136759.669884</v>
      </c>
      <c r="F27" s="119">
        <v>5154329343</v>
      </c>
      <c r="G27" s="119">
        <v>833477953</v>
      </c>
      <c r="H27" s="10">
        <f t="shared" si="0"/>
        <v>16.12301435001979</v>
      </c>
      <c r="I27" s="10">
        <f t="shared" si="1"/>
        <v>16.170444252498747</v>
      </c>
      <c r="J27" s="10">
        <f t="shared" si="2"/>
        <v>42.203048257950634</v>
      </c>
      <c r="K27" s="10">
        <f t="shared" si="2"/>
        <v>42.079261525073456</v>
      </c>
      <c r="M27" s="118">
        <f t="shared" si="3"/>
        <v>2173458987.9723563</v>
      </c>
      <c r="N27" s="10">
        <f t="shared" si="4"/>
        <v>7.1053308028289814</v>
      </c>
      <c r="O27" s="10">
        <f t="shared" si="5"/>
        <v>18.079894731978179</v>
      </c>
      <c r="Q27" s="159">
        <f t="shared" ref="Q27:Q38" si="9">M27/E27</f>
        <v>6.1971102669503106E-2</v>
      </c>
    </row>
    <row r="28" spans="1:20">
      <c r="A28" t="str">
        <f>'GOS Durban'!A28</f>
        <v>2007q2</v>
      </c>
      <c r="B28" s="7">
        <v>39679.286244765506</v>
      </c>
      <c r="C28" s="7">
        <v>242968.67667019999</v>
      </c>
      <c r="D28" s="118">
        <f>'GOS Durban'!D28</f>
        <v>225344550000.00003</v>
      </c>
      <c r="E28" s="118">
        <f>'GOS Durban'!E28</f>
        <v>36869265854.159355</v>
      </c>
      <c r="F28" s="119">
        <v>5056692012</v>
      </c>
      <c r="G28" s="119">
        <v>821281896</v>
      </c>
      <c r="H28" s="10">
        <f t="shared" si="0"/>
        <v>16.361285797308767</v>
      </c>
      <c r="I28" s="10">
        <f t="shared" si="1"/>
        <v>16.241485422703654</v>
      </c>
      <c r="J28" s="10">
        <f t="shared" si="2"/>
        <v>44.563629634796122</v>
      </c>
      <c r="K28" s="10">
        <f t="shared" si="2"/>
        <v>44.892339687175273</v>
      </c>
      <c r="M28" s="118">
        <f t="shared" si="3"/>
        <v>2284829059.5973144</v>
      </c>
      <c r="N28" s="10">
        <f t="shared" si="4"/>
        <v>5.124093541275256</v>
      </c>
      <c r="O28" s="10">
        <f t="shared" si="5"/>
        <v>16.269323890326611</v>
      </c>
      <c r="Q28" s="159">
        <f>M28/E28</f>
        <v>6.1971102669503099E-2</v>
      </c>
    </row>
    <row r="29" spans="1:20">
      <c r="A29" t="str">
        <f>'GOS Durban'!A29</f>
        <v>2007q3</v>
      </c>
      <c r="B29" s="7">
        <v>39679.286244765506</v>
      </c>
      <c r="C29" s="7">
        <v>242968.67667019999</v>
      </c>
      <c r="D29" s="118">
        <f>'GOS Durban'!D29</f>
        <v>237205450000</v>
      </c>
      <c r="E29" s="118">
        <f>'GOS Durban'!E29</f>
        <v>38410488213.009018</v>
      </c>
      <c r="F29" s="119">
        <v>5400223668</v>
      </c>
      <c r="G29" s="119">
        <v>898105429</v>
      </c>
      <c r="H29" s="10">
        <f t="shared" si="0"/>
        <v>16.19291977187245</v>
      </c>
      <c r="I29" s="10">
        <f t="shared" si="1"/>
        <v>16.630893166923542</v>
      </c>
      <c r="J29" s="10">
        <f t="shared" si="2"/>
        <v>43.925115806888464</v>
      </c>
      <c r="K29" s="10">
        <f t="shared" si="2"/>
        <v>42.768350989457183</v>
      </c>
      <c r="M29" s="118">
        <f t="shared" si="3"/>
        <v>2380340308.6341205</v>
      </c>
      <c r="N29" s="10">
        <f t="shared" si="4"/>
        <v>4.1802360940577019</v>
      </c>
      <c r="O29" s="10">
        <f t="shared" si="5"/>
        <v>9.4273410223661447</v>
      </c>
      <c r="Q29" s="159">
        <f t="shared" si="9"/>
        <v>6.1971102669503099E-2</v>
      </c>
    </row>
    <row r="30" spans="1:20">
      <c r="A30" t="str">
        <f>'GOS Durban'!A30</f>
        <v>2007q4</v>
      </c>
      <c r="B30" s="7">
        <v>39679.286244765506</v>
      </c>
      <c r="C30" s="7">
        <v>242968.67667019999</v>
      </c>
      <c r="D30" s="118">
        <f>'GOS Durban'!D30</f>
        <v>229616830000.00003</v>
      </c>
      <c r="E30" s="118">
        <f>'GOS Durban'!E30</f>
        <v>36505911635.112663</v>
      </c>
      <c r="F30" s="119">
        <v>5579296845</v>
      </c>
      <c r="G30" s="119">
        <v>902642355</v>
      </c>
      <c r="H30" s="10">
        <f t="shared" si="0"/>
        <v>15.898621906378841</v>
      </c>
      <c r="I30" s="10">
        <f t="shared" si="1"/>
        <v>16.178424989323183</v>
      </c>
      <c r="J30" s="10">
        <f t="shared" si="2"/>
        <v>41.155155636821121</v>
      </c>
      <c r="K30" s="10">
        <f t="shared" si="2"/>
        <v>40.44338428492275</v>
      </c>
      <c r="M30" s="118">
        <f t="shared" si="3"/>
        <v>2262311597.9833746</v>
      </c>
      <c r="N30" s="10">
        <f t="shared" si="4"/>
        <v>-4.9584805257729192</v>
      </c>
      <c r="O30" s="10">
        <f t="shared" si="5"/>
        <v>11.483875896427916</v>
      </c>
      <c r="Q30" s="159">
        <f t="shared" si="9"/>
        <v>6.1971102669503099E-2</v>
      </c>
    </row>
    <row r="31" spans="1:20">
      <c r="A31" t="str">
        <f>'GOS Durban'!A31</f>
        <v>2008q1</v>
      </c>
      <c r="B31" s="7">
        <v>39679.286244765506</v>
      </c>
      <c r="C31" s="7">
        <v>242968.67667019999</v>
      </c>
      <c r="D31" s="118">
        <f>'GOS Durban'!D31</f>
        <v>242697907000</v>
      </c>
      <c r="E31" s="118">
        <f>'GOS Durban'!E31</f>
        <v>38889264633.840996</v>
      </c>
      <c r="F31" s="119">
        <v>5543646776</v>
      </c>
      <c r="G31" s="119">
        <v>903654581</v>
      </c>
      <c r="H31" s="10">
        <f t="shared" si="0"/>
        <v>16.023733008064628</v>
      </c>
      <c r="I31" s="10">
        <f t="shared" si="1"/>
        <v>16.300724369961191</v>
      </c>
      <c r="J31" s="10">
        <f t="shared" si="2"/>
        <v>43.7794680661667</v>
      </c>
      <c r="K31" s="10">
        <f t="shared" si="2"/>
        <v>43.035541955428869</v>
      </c>
      <c r="L31" s="119">
        <v>56970380</v>
      </c>
      <c r="M31" s="118">
        <f t="shared" ref="M31:M38" si="10">L31*K31</f>
        <v>2451751178.7067256</v>
      </c>
      <c r="N31" s="10">
        <f t="shared" si="4"/>
        <v>8.3737174353973831</v>
      </c>
      <c r="O31" s="10">
        <f t="shared" si="5"/>
        <v>12.804115112104835</v>
      </c>
      <c r="Q31" s="159">
        <f t="shared" si="9"/>
        <v>6.3044421173581139E-2</v>
      </c>
    </row>
    <row r="32" spans="1:20">
      <c r="A32" t="str">
        <f>'GOS Durban'!A32</f>
        <v>2008q2</v>
      </c>
      <c r="B32" s="7">
        <v>39679.286244765506</v>
      </c>
      <c r="C32" s="7">
        <v>242968.67667019999</v>
      </c>
      <c r="D32" s="118">
        <f>'GOS Durban'!D32</f>
        <v>264941911000.00003</v>
      </c>
      <c r="E32" s="118">
        <f>'GOS Durban'!E32</f>
        <v>42903740292.625595</v>
      </c>
      <c r="F32" s="119">
        <v>5265926862</v>
      </c>
      <c r="G32" s="119">
        <v>890416751</v>
      </c>
      <c r="H32" s="10">
        <f t="shared" si="0"/>
        <v>16.193640383542636</v>
      </c>
      <c r="I32" s="10">
        <f t="shared" si="1"/>
        <v>16.909022368415872</v>
      </c>
      <c r="J32" s="10">
        <f t="shared" si="2"/>
        <v>50.312493496990015</v>
      </c>
      <c r="K32" s="10">
        <f t="shared" si="2"/>
        <v>48.183887201629695</v>
      </c>
      <c r="L32" s="119">
        <v>60859786</v>
      </c>
      <c r="M32" s="118">
        <f t="shared" si="10"/>
        <v>2932461063.7393222</v>
      </c>
      <c r="N32" s="10">
        <f t="shared" si="4"/>
        <v>19.606797345812485</v>
      </c>
      <c r="O32" s="10">
        <f t="shared" si="5"/>
        <v>28.344877767623831</v>
      </c>
      <c r="Q32" s="159">
        <f t="shared" si="9"/>
        <v>6.8349776586806368E-2</v>
      </c>
    </row>
    <row r="33" spans="1:17">
      <c r="A33" t="str">
        <f>'GOS Durban'!A33</f>
        <v>2008q3</v>
      </c>
      <c r="B33" s="7">
        <v>39679.286244765506</v>
      </c>
      <c r="C33" s="7">
        <v>242968.67667019999</v>
      </c>
      <c r="D33" s="118">
        <f>'GOS Durban'!D33</f>
        <v>273600377000.00003</v>
      </c>
      <c r="E33" s="118">
        <f>'GOS Durban'!E33</f>
        <v>43757363679.176651</v>
      </c>
      <c r="F33" s="119">
        <v>5202135900</v>
      </c>
      <c r="G33" s="119">
        <v>869415812</v>
      </c>
      <c r="H33" s="10">
        <f t="shared" si="0"/>
        <v>15.99316644186373</v>
      </c>
      <c r="I33" s="10">
        <f t="shared" si="1"/>
        <v>16.712670116903329</v>
      </c>
      <c r="J33" s="10">
        <f t="shared" si="2"/>
        <v>52.593854189776174</v>
      </c>
      <c r="K33" s="10">
        <f t="shared" si="2"/>
        <v>50.329615674365776</v>
      </c>
      <c r="L33" s="119">
        <v>58897498</v>
      </c>
      <c r="M33" s="118">
        <f t="shared" si="10"/>
        <v>2964288438.5217271</v>
      </c>
      <c r="N33" s="10">
        <f t="shared" si="4"/>
        <v>1.0853468840885574</v>
      </c>
      <c r="O33" s="10">
        <f t="shared" si="5"/>
        <v>24.532127938575556</v>
      </c>
      <c r="Q33" s="159">
        <f t="shared" si="9"/>
        <v>6.7743762175790742E-2</v>
      </c>
    </row>
    <row r="34" spans="1:17">
      <c r="A34" t="str">
        <f>'GOS Durban'!A34</f>
        <v>2008q4</v>
      </c>
      <c r="B34" s="7">
        <v>39679.286244765506</v>
      </c>
      <c r="C34" s="7">
        <v>242968.67667019999</v>
      </c>
      <c r="D34" s="118">
        <f>'GOS Durban'!D34</f>
        <v>254636085000.00003</v>
      </c>
      <c r="E34" s="118">
        <f>'GOS Durban'!E34</f>
        <v>40006990437.6894</v>
      </c>
      <c r="F34" s="119">
        <v>5460259824</v>
      </c>
      <c r="G34" s="119">
        <v>899391940</v>
      </c>
      <c r="H34" s="10">
        <f t="shared" si="0"/>
        <v>15.711437928245479</v>
      </c>
      <c r="I34" s="10">
        <f t="shared" si="1"/>
        <v>16.47159602271703</v>
      </c>
      <c r="J34" s="10">
        <f t="shared" si="2"/>
        <v>46.634426420657455</v>
      </c>
      <c r="K34" s="10">
        <f t="shared" si="2"/>
        <v>44.482264804029043</v>
      </c>
      <c r="L34" s="119">
        <v>56355682</v>
      </c>
      <c r="M34" s="118">
        <f t="shared" si="10"/>
        <v>2506828369.9356532</v>
      </c>
      <c r="N34" s="10">
        <f t="shared" si="4"/>
        <v>-15.432373673265293</v>
      </c>
      <c r="O34" s="10">
        <f t="shared" si="5"/>
        <v>10.808271158148195</v>
      </c>
      <c r="Q34" s="159">
        <f t="shared" si="9"/>
        <v>6.265975876990848E-2</v>
      </c>
    </row>
    <row r="35" spans="1:17">
      <c r="A35" t="str">
        <f>'GOS Durban'!A35</f>
        <v>2009q1</v>
      </c>
      <c r="B35" s="7">
        <v>39679.286244765506</v>
      </c>
      <c r="C35" s="7">
        <v>242968.67667019999</v>
      </c>
      <c r="D35" s="118">
        <f>'GOS Durban'!D35</f>
        <v>265676785000.00003</v>
      </c>
      <c r="E35" s="118">
        <f>'GOS Durban'!E35</f>
        <v>42606843249.730377</v>
      </c>
      <c r="F35" s="119">
        <v>5206564996</v>
      </c>
      <c r="G35" s="119">
        <v>842784368</v>
      </c>
      <c r="H35" s="10">
        <f t="shared" si="0"/>
        <v>16.037096824146818</v>
      </c>
      <c r="I35" s="10">
        <f t="shared" si="1"/>
        <v>16.186955673221753</v>
      </c>
      <c r="J35" s="10">
        <f t="shared" si="2"/>
        <v>51.027267537063132</v>
      </c>
      <c r="K35" s="10">
        <f t="shared" si="2"/>
        <v>50.554857051798542</v>
      </c>
      <c r="L35" s="119">
        <v>47397662</v>
      </c>
      <c r="M35" s="118">
        <f t="shared" si="10"/>
        <v>2396182026.999464</v>
      </c>
      <c r="N35" s="10">
        <f t="shared" si="4"/>
        <v>-4.4137980989511982</v>
      </c>
      <c r="O35" s="10">
        <f t="shared" si="5"/>
        <v>-2.2665086159588896</v>
      </c>
      <c r="Q35" s="159">
        <f t="shared" si="9"/>
        <v>5.6239370116081704E-2</v>
      </c>
    </row>
    <row r="36" spans="1:17">
      <c r="A36" t="str">
        <f>'GOS Durban'!A36</f>
        <v>2009q2</v>
      </c>
      <c r="B36" s="7">
        <v>39679.286244765506</v>
      </c>
      <c r="C36" s="7">
        <v>242968.67667019999</v>
      </c>
      <c r="D36" s="118">
        <f>'GOS Durban'!D36</f>
        <v>282054913000</v>
      </c>
      <c r="E36" s="118">
        <f>'GOS Durban'!E36</f>
        <v>45836136993.711899</v>
      </c>
      <c r="F36" s="119">
        <v>4994646966</v>
      </c>
      <c r="G36" s="119">
        <v>831381344</v>
      </c>
      <c r="H36" s="10">
        <f t="shared" si="0"/>
        <v>16.250784822780908</v>
      </c>
      <c r="I36" s="10">
        <f t="shared" si="1"/>
        <v>16.645447609399667</v>
      </c>
      <c r="J36" s="10">
        <f t="shared" si="2"/>
        <v>56.471441309071295</v>
      </c>
      <c r="K36" s="10">
        <f t="shared" si="2"/>
        <v>55.132506068974166</v>
      </c>
      <c r="L36" s="119">
        <v>46925596</v>
      </c>
      <c r="M36" s="118">
        <f t="shared" si="10"/>
        <v>2587125706.2602301</v>
      </c>
      <c r="N36" s="10">
        <f t="shared" si="4"/>
        <v>7.9686633615171809</v>
      </c>
      <c r="O36" s="10">
        <f t="shared" si="5"/>
        <v>-11.776298132284095</v>
      </c>
      <c r="Q36" s="159">
        <f t="shared" si="9"/>
        <v>5.6442926388302506E-2</v>
      </c>
    </row>
    <row r="37" spans="1:17">
      <c r="A37" t="str">
        <f>'GOS Durban'!A37</f>
        <v>2009q3</v>
      </c>
      <c r="B37" s="7">
        <v>39679.286244765506</v>
      </c>
      <c r="C37" s="7">
        <v>242968.67667019999</v>
      </c>
      <c r="D37" s="118">
        <f>'GOS Durban'!D37</f>
        <v>281726544000.00006</v>
      </c>
      <c r="E37" s="118">
        <f>'GOS Durban'!E37</f>
        <v>44685031597.340561</v>
      </c>
      <c r="F37" s="119">
        <v>5002707417</v>
      </c>
      <c r="G37" s="119">
        <v>835393434</v>
      </c>
      <c r="H37" s="10">
        <f t="shared" si="0"/>
        <v>15.861136463357372</v>
      </c>
      <c r="I37" s="10">
        <f t="shared" si="1"/>
        <v>16.698826542627685</v>
      </c>
      <c r="J37" s="10">
        <f>D37/F37</f>
        <v>56.314815262361378</v>
      </c>
      <c r="K37" s="10">
        <f>E37/G37</f>
        <v>53.489804658125387</v>
      </c>
      <c r="L37" s="119">
        <v>49355219</v>
      </c>
      <c r="M37" s="118">
        <f t="shared" si="10"/>
        <v>2640001023.1689987</v>
      </c>
      <c r="N37" s="10">
        <f t="shared" ref="N37:N46" si="11">(M37-M36)/M36*100</f>
        <v>2.0437861515898872</v>
      </c>
      <c r="O37" s="10">
        <f t="shared" ref="O37:O46" si="12">(M37-M33)/M33*100</f>
        <v>-10.939806367643783</v>
      </c>
      <c r="Q37" s="159">
        <f t="shared" si="9"/>
        <v>5.908020938550973E-2</v>
      </c>
    </row>
    <row r="38" spans="1:17">
      <c r="A38" t="str">
        <f>'GOS Durban'!A38</f>
        <v>2009q4</v>
      </c>
      <c r="B38" s="7">
        <v>39679.286244765506</v>
      </c>
      <c r="C38" s="7">
        <v>242968.67667019999</v>
      </c>
      <c r="D38" s="118">
        <f>'GOS Durban'!D38</f>
        <v>267222109000</v>
      </c>
      <c r="E38" s="118">
        <f>'GOS Durban'!E38</f>
        <v>41823202826.098053</v>
      </c>
      <c r="F38" s="119">
        <v>5074816265</v>
      </c>
      <c r="G38" s="119">
        <v>901763015</v>
      </c>
      <c r="H38" s="10">
        <f t="shared" si="0"/>
        <v>15.651101244058385</v>
      </c>
      <c r="I38" s="10">
        <f>G38/F38*100</f>
        <v>17.769372680924043</v>
      </c>
      <c r="J38" s="10">
        <f>D38/F38</f>
        <v>52.656509131764594</v>
      </c>
      <c r="K38" s="10">
        <f>E38/G38</f>
        <v>46.379372551776314</v>
      </c>
      <c r="L38" s="119">
        <v>53466632</v>
      </c>
      <c r="M38" s="118">
        <f t="shared" si="10"/>
        <v>2479748844.616725</v>
      </c>
      <c r="N38" s="10">
        <f t="shared" si="11"/>
        <v>-6.0701559259212177</v>
      </c>
      <c r="O38" s="10">
        <f t="shared" si="12"/>
        <v>-1.0802305272946682</v>
      </c>
      <c r="Q38" s="159">
        <f t="shared" si="9"/>
        <v>5.9291222982792206E-2</v>
      </c>
    </row>
    <row r="39" spans="1:17">
      <c r="A39" t="str">
        <f>'GOS Durban'!A39</f>
        <v>2010q1</v>
      </c>
      <c r="B39" s="7">
        <v>39679.286244765506</v>
      </c>
      <c r="C39" s="7">
        <v>242968.67667019999</v>
      </c>
      <c r="D39" s="118">
        <f>'GOS Durban'!D39</f>
        <v>282406332000</v>
      </c>
      <c r="E39" s="118">
        <f>'GOS Durban'!E39</f>
        <v>45300036484.534775</v>
      </c>
      <c r="F39" s="119"/>
      <c r="G39" s="119"/>
      <c r="H39" s="10"/>
      <c r="I39" s="10"/>
      <c r="J39" s="10"/>
      <c r="K39" s="10"/>
      <c r="L39" s="119"/>
      <c r="M39" s="158">
        <f t="shared" ref="M39:M46" si="13">E39*Q39</f>
        <v>2736951103.1168995</v>
      </c>
      <c r="N39" s="10">
        <f t="shared" si="11"/>
        <v>10.372109218178837</v>
      </c>
      <c r="O39" s="10">
        <f t="shared" si="12"/>
        <v>14.221335118857883</v>
      </c>
      <c r="Q39" s="159">
        <f>(Q27+Q31+Q35)/3</f>
        <v>6.0418297986388647E-2</v>
      </c>
    </row>
    <row r="40" spans="1:17">
      <c r="A40" t="str">
        <f>'GOS Durban'!A40</f>
        <v>2010q2</v>
      </c>
      <c r="B40" s="7">
        <v>39679.286244765506</v>
      </c>
      <c r="C40" s="7">
        <v>242968.67667019999</v>
      </c>
      <c r="D40" s="118">
        <f>'GOS Durban'!D40</f>
        <v>314801409000</v>
      </c>
      <c r="E40" s="118">
        <f>'GOS Durban'!E40</f>
        <v>50786982112.222832</v>
      </c>
      <c r="F40" s="119"/>
      <c r="G40" s="119"/>
      <c r="H40" s="10"/>
      <c r="I40" s="10"/>
      <c r="J40" s="10"/>
      <c r="K40" s="10"/>
      <c r="L40" s="119"/>
      <c r="M40" s="158">
        <f t="shared" si="13"/>
        <v>3161723352.16119</v>
      </c>
      <c r="N40" s="10">
        <f t="shared" si="11"/>
        <v>15.519906386363669</v>
      </c>
      <c r="O40" s="10">
        <f t="shared" si="12"/>
        <v>22.209885067067674</v>
      </c>
      <c r="Q40" s="159">
        <f t="shared" ref="Q40:Q55" si="14">(Q28+Q32+Q36)/3</f>
        <v>6.2254601881537329E-2</v>
      </c>
    </row>
    <row r="41" spans="1:17">
      <c r="A41" t="str">
        <f>'GOS Durban'!A41</f>
        <v>2010q3</v>
      </c>
      <c r="B41" s="7">
        <v>39679.286244765506</v>
      </c>
      <c r="C41" s="7">
        <v>242968.67667019999</v>
      </c>
      <c r="D41" s="118">
        <f>'GOS Durban'!D41</f>
        <v>309965532000</v>
      </c>
      <c r="E41" s="118">
        <f>'GOS Durban'!E41</f>
        <v>48179902948.266418</v>
      </c>
      <c r="F41" s="119"/>
      <c r="G41" s="119"/>
      <c r="H41" s="10"/>
      <c r="I41" s="10"/>
      <c r="J41" s="10"/>
      <c r="K41" s="10"/>
      <c r="L41" s="119"/>
      <c r="M41" s="158">
        <f t="shared" si="13"/>
        <v>3032042784.5169568</v>
      </c>
      <c r="N41" s="10">
        <f t="shared" si="11"/>
        <v>-4.1015785759873751</v>
      </c>
      <c r="O41" s="10">
        <f t="shared" si="12"/>
        <v>14.850060962376441</v>
      </c>
      <c r="Q41" s="159">
        <f t="shared" si="14"/>
        <v>6.2931691410267859E-2</v>
      </c>
    </row>
    <row r="42" spans="1:17">
      <c r="A42" t="str">
        <f>'GOS Durban'!A42</f>
        <v>2010q4</v>
      </c>
      <c r="B42" s="7">
        <v>39679.286244765506</v>
      </c>
      <c r="C42" s="7">
        <v>242968.67667019999</v>
      </c>
      <c r="D42" s="118">
        <f>'GOS Durban'!D42</f>
        <v>303177919000</v>
      </c>
      <c r="E42" s="118">
        <f>'GOS Durban'!E42</f>
        <v>46176508988.869987</v>
      </c>
      <c r="F42" s="119"/>
      <c r="G42" s="119"/>
      <c r="H42" s="10"/>
      <c r="I42" s="10"/>
      <c r="J42" s="10"/>
      <c r="K42" s="10"/>
      <c r="L42" s="119"/>
      <c r="M42" s="158">
        <f t="shared" si="13"/>
        <v>2830959928.1911993</v>
      </c>
      <c r="N42" s="10">
        <f t="shared" si="11"/>
        <v>-6.6319267443250336</v>
      </c>
      <c r="O42" s="10">
        <f t="shared" si="12"/>
        <v>14.163171578319991</v>
      </c>
      <c r="Q42" s="159">
        <f t="shared" si="14"/>
        <v>6.1307361474067928E-2</v>
      </c>
    </row>
    <row r="43" spans="1:17">
      <c r="A43" t="str">
        <f>'GOS Durban'!A43</f>
        <v>2011q1</v>
      </c>
      <c r="B43" s="7">
        <v>39679.286244765506</v>
      </c>
      <c r="C43" s="7">
        <v>242968.67667019999</v>
      </c>
      <c r="D43" s="118">
        <f>'GOS Durban'!D43</f>
        <v>303878345000</v>
      </c>
      <c r="E43" s="118">
        <f>'GOS Durban'!E43</f>
        <v>46881002046.368416</v>
      </c>
      <c r="F43" s="119"/>
      <c r="G43" s="119"/>
      <c r="H43" s="10"/>
      <c r="I43" s="10"/>
      <c r="J43" s="10"/>
      <c r="K43" s="10"/>
      <c r="L43" s="119"/>
      <c r="M43" s="158">
        <f t="shared" si="13"/>
        <v>2808204671.6957502</v>
      </c>
      <c r="N43" s="10">
        <f t="shared" si="11"/>
        <v>-0.80380002093453173</v>
      </c>
      <c r="O43" s="10">
        <f t="shared" si="12"/>
        <v>2.6033920919414903</v>
      </c>
      <c r="Q43" s="159">
        <f t="shared" si="14"/>
        <v>5.9900696425350501E-2</v>
      </c>
    </row>
    <row r="44" spans="1:17">
      <c r="A44" t="str">
        <f>'GOS Durban'!A44</f>
        <v>2011q2</v>
      </c>
      <c r="B44" s="7">
        <v>39679.286244765506</v>
      </c>
      <c r="C44" s="7">
        <v>242968.67667019999</v>
      </c>
      <c r="D44" s="118">
        <f>'GOS Durban'!D44</f>
        <v>330940066000</v>
      </c>
      <c r="E44" s="118">
        <f>'GOS Durban'!E44</f>
        <v>51896558925.369278</v>
      </c>
      <c r="F44" s="119"/>
      <c r="G44" s="119"/>
      <c r="H44" s="10"/>
      <c r="I44" s="10"/>
      <c r="J44" s="10"/>
      <c r="K44" s="10"/>
      <c r="L44" s="119"/>
      <c r="M44" s="158">
        <f t="shared" si="13"/>
        <v>3235703826.1081505</v>
      </c>
      <c r="N44" s="10">
        <f t="shared" si="11"/>
        <v>15.223219258952819</v>
      </c>
      <c r="O44" s="10">
        <f t="shared" si="12"/>
        <v>2.3398781520967429</v>
      </c>
      <c r="Q44" s="159">
        <f t="shared" si="14"/>
        <v>6.2349101618882068E-2</v>
      </c>
    </row>
    <row r="45" spans="1:17">
      <c r="A45" t="str">
        <f>'GOS Durban'!A45</f>
        <v>2011q3</v>
      </c>
      <c r="B45" s="7">
        <v>39679.286244765506</v>
      </c>
      <c r="C45" s="7">
        <v>242968.67667019999</v>
      </c>
      <c r="D45" s="118">
        <f>'GOS Durban'!D45</f>
        <v>338374473000</v>
      </c>
      <c r="E45" s="118">
        <f>'GOS Durban'!E45</f>
        <v>51775022616.715256</v>
      </c>
      <c r="F45" s="119"/>
      <c r="G45" s="119"/>
      <c r="H45" s="10"/>
      <c r="I45" s="10"/>
      <c r="J45" s="10"/>
      <c r="K45" s="10"/>
      <c r="L45" s="119"/>
      <c r="M45" s="158">
        <f t="shared" si="13"/>
        <v>3274867914.000916</v>
      </c>
      <c r="N45" s="10">
        <f t="shared" si="11"/>
        <v>1.2103730748395294</v>
      </c>
      <c r="O45" s="10">
        <f t="shared" si="12"/>
        <v>8.0086313664153774</v>
      </c>
      <c r="Q45" s="159">
        <f t="shared" si="14"/>
        <v>6.3251887657189448E-2</v>
      </c>
    </row>
    <row r="46" spans="1:17">
      <c r="A46" t="str">
        <f>'GOS Durban'!A46</f>
        <v>2011q4</v>
      </c>
      <c r="B46" s="7">
        <v>39679.286244765506</v>
      </c>
      <c r="C46" s="7">
        <v>242968.67667019999</v>
      </c>
      <c r="D46" s="118">
        <f>'GOS Durban'!D46</f>
        <v>327243627000</v>
      </c>
      <c r="E46" s="118">
        <f>'GOS Durban'!E46</f>
        <v>49068867195.932281</v>
      </c>
      <c r="F46" s="119"/>
      <c r="G46" s="119"/>
      <c r="H46" s="10"/>
      <c r="I46" s="10"/>
      <c r="J46" s="10"/>
      <c r="K46" s="10"/>
      <c r="L46" s="119"/>
      <c r="M46" s="158">
        <f t="shared" si="13"/>
        <v>2997426435.4469619</v>
      </c>
      <c r="N46" s="10">
        <f t="shared" si="11"/>
        <v>-8.4718372111381743</v>
      </c>
      <c r="O46" s="10">
        <f t="shared" si="12"/>
        <v>5.8802141845265865</v>
      </c>
      <c r="Q46" s="159">
        <f t="shared" si="14"/>
        <v>6.1086114408922872E-2</v>
      </c>
    </row>
    <row r="47" spans="1:17">
      <c r="A47" t="str">
        <f>'GOS Durban'!A47</f>
        <v>2012q1</v>
      </c>
      <c r="B47" s="7">
        <v>39679.286244765506</v>
      </c>
      <c r="C47" s="7">
        <v>242968.67667019999</v>
      </c>
      <c r="D47" s="118">
        <f>'GOS Durban'!D47</f>
        <v>326306834000.00006</v>
      </c>
      <c r="E47" s="118">
        <f>'GOS Durban'!E47</f>
        <v>50306036943.948624</v>
      </c>
      <c r="F47" s="119"/>
      <c r="G47" s="119"/>
      <c r="H47" s="10"/>
      <c r="I47" s="10"/>
      <c r="J47" s="10"/>
      <c r="K47" s="10"/>
      <c r="L47" s="119"/>
      <c r="M47" s="158">
        <f t="shared" ref="M47:M49" si="15">E47*Q47</f>
        <v>2960650536.2332349</v>
      </c>
      <c r="N47" s="10">
        <f t="shared" ref="N47:N49" si="16">(M47-M46)/M46*100</f>
        <v>-1.2269158228146191</v>
      </c>
      <c r="O47" s="10">
        <f t="shared" ref="O47:O49" si="17">(M47-M43)/M43*100</f>
        <v>5.4285880966585438</v>
      </c>
      <c r="Q47" s="159">
        <f t="shared" si="14"/>
        <v>5.8852788175940286E-2</v>
      </c>
    </row>
    <row r="48" spans="1:17">
      <c r="A48" t="str">
        <f>'GOS Durban'!A48</f>
        <v>2012q2</v>
      </c>
      <c r="B48" s="7">
        <v>39679.286244765506</v>
      </c>
      <c r="C48" s="7">
        <v>242968.67667019999</v>
      </c>
      <c r="D48" s="118">
        <f>'GOS Durban'!D48</f>
        <v>353579676000</v>
      </c>
      <c r="E48" s="118">
        <f>'GOS Durban'!E48</f>
        <v>55943467137.283623</v>
      </c>
      <c r="F48" s="119"/>
      <c r="G48" s="119"/>
      <c r="H48" s="10"/>
      <c r="I48" s="10"/>
      <c r="J48" s="10"/>
      <c r="K48" s="10"/>
      <c r="L48" s="119"/>
      <c r="M48" s="158">
        <f t="shared" si="15"/>
        <v>3376125396.4985552</v>
      </c>
      <c r="N48" s="10">
        <f t="shared" si="16"/>
        <v>14.033228683379804</v>
      </c>
      <c r="O48" s="10">
        <f t="shared" si="17"/>
        <v>4.3397535107315859</v>
      </c>
      <c r="Q48" s="159">
        <f t="shared" si="14"/>
        <v>6.0348876629573972E-2</v>
      </c>
    </row>
    <row r="49" spans="1:17">
      <c r="A49" t="str">
        <f>'GOS Durban'!A49</f>
        <v>2012q3</v>
      </c>
      <c r="B49" s="7">
        <v>39679.286244765506</v>
      </c>
      <c r="C49" s="7">
        <v>242968.67667019999</v>
      </c>
      <c r="D49" s="118">
        <f>'GOS Durban'!D49</f>
        <v>352137430000</v>
      </c>
      <c r="E49" s="118">
        <f>'GOS Durban'!E49</f>
        <v>54101374375.623596</v>
      </c>
      <c r="F49" s="119"/>
      <c r="G49" s="119"/>
      <c r="H49" s="10"/>
      <c r="I49" s="10"/>
      <c r="J49" s="10"/>
      <c r="K49" s="10"/>
      <c r="L49" s="119"/>
      <c r="M49" s="158">
        <f t="shared" si="15"/>
        <v>3341008525.7801008</v>
      </c>
      <c r="N49" s="10">
        <f t="shared" si="16"/>
        <v>-1.0401530332633599</v>
      </c>
      <c r="O49" s="10">
        <f t="shared" si="17"/>
        <v>2.0196421204170223</v>
      </c>
      <c r="Q49" s="159">
        <f t="shared" si="14"/>
        <v>6.1754596150989015E-2</v>
      </c>
    </row>
    <row r="50" spans="1:17">
      <c r="A50" t="str">
        <f>'GOS Durban'!A50</f>
        <v>2012q4</v>
      </c>
      <c r="B50" s="7">
        <v>39679.286244765506</v>
      </c>
      <c r="C50" s="7">
        <v>242968.67667019999</v>
      </c>
      <c r="D50" s="118">
        <f>'GOS Durban'!D50</f>
        <v>336635393000</v>
      </c>
      <c r="E50" s="118">
        <f>'GOS Durban'!E50</f>
        <v>51219809983.589363</v>
      </c>
      <c r="F50" s="119"/>
      <c r="G50" s="119"/>
      <c r="H50" s="10"/>
      <c r="I50" s="10"/>
      <c r="J50" s="10"/>
      <c r="K50" s="10"/>
      <c r="L50" s="119"/>
      <c r="M50" s="158">
        <f t="shared" ref="M50:M55" si="18">E50*Q50</f>
        <v>3101951917.610353</v>
      </c>
      <c r="N50" s="10">
        <f t="shared" ref="N50:N53" si="19">(M50-M49)/M49*100</f>
        <v>-7.1552229311935038</v>
      </c>
      <c r="O50" s="10">
        <f t="shared" ref="O50:O53" si="20">(M50-M46)/M46*100</f>
        <v>3.4871742281076124</v>
      </c>
      <c r="Q50" s="159">
        <f t="shared" si="14"/>
        <v>6.0561566288594333E-2</v>
      </c>
    </row>
    <row r="51" spans="1:17">
      <c r="A51" t="str">
        <f>'GOS Durban'!A51</f>
        <v>2013q1</v>
      </c>
      <c r="B51" s="7">
        <v>39679.286244765506</v>
      </c>
      <c r="C51" s="7">
        <v>242968.67667019999</v>
      </c>
      <c r="D51" s="118">
        <f>'GOS Durban'!D51</f>
        <v>347376506000</v>
      </c>
      <c r="E51" s="118">
        <f>'GOS Durban'!E51</f>
        <v>53371551969.352211</v>
      </c>
      <c r="F51" s="119"/>
      <c r="G51" s="119"/>
      <c r="H51" s="10"/>
      <c r="I51" s="10"/>
      <c r="J51" s="10"/>
      <c r="K51" s="10"/>
      <c r="L51" s="119"/>
      <c r="M51" s="158">
        <f t="shared" si="18"/>
        <v>3187558701.9399362</v>
      </c>
      <c r="N51" s="10">
        <f t="shared" si="19"/>
        <v>2.7597714794861155</v>
      </c>
      <c r="O51" s="10">
        <f t="shared" si="20"/>
        <v>7.6641320186134205</v>
      </c>
      <c r="Q51" s="159">
        <f t="shared" si="14"/>
        <v>5.9723927529226478E-2</v>
      </c>
    </row>
    <row r="52" spans="1:17">
      <c r="A52" t="str">
        <f>'GOS Durban'!A52</f>
        <v>2013q2</v>
      </c>
      <c r="B52" s="7">
        <v>39679.286244765506</v>
      </c>
      <c r="C52" s="7">
        <v>242968.67667019999</v>
      </c>
      <c r="D52" s="118">
        <f>'GOS Durban'!D52</f>
        <v>374503454999.99994</v>
      </c>
      <c r="E52" s="118">
        <f>'GOS Durban'!E52</f>
        <v>59664745741.88974</v>
      </c>
      <c r="F52" s="119"/>
      <c r="G52" s="119"/>
      <c r="H52" s="10"/>
      <c r="I52" s="10"/>
      <c r="J52" s="10"/>
      <c r="K52" s="10"/>
      <c r="L52" s="119"/>
      <c r="M52" s="158">
        <f t="shared" ref="M52:M55" si="21">E52*Q52</f>
        <v>3678382889.2541809</v>
      </c>
      <c r="N52" s="10">
        <f t="shared" ref="N52:N55" si="22">(M52-M51)/M51*100</f>
        <v>15.398122300164419</v>
      </c>
      <c r="O52" s="10">
        <f t="shared" ref="O52:O55" si="23">(M52-M48)/M48*100</f>
        <v>8.9527922472637655</v>
      </c>
      <c r="Q52" s="159">
        <f t="shared" si="14"/>
        <v>6.1650860043331125E-2</v>
      </c>
    </row>
    <row r="53" spans="1:17">
      <c r="A53" t="str">
        <f>'GOS Durban'!A53</f>
        <v>2013q3</v>
      </c>
      <c r="B53" s="7">
        <v>39679.286244765506</v>
      </c>
      <c r="C53" s="7">
        <v>242968.67667019999</v>
      </c>
      <c r="D53" s="118">
        <f>'GOS Durban'!D53</f>
        <v>374698410762.61865</v>
      </c>
      <c r="E53" s="118">
        <f>'GOS Durban'!E53</f>
        <v>57278898112.885117</v>
      </c>
      <c r="F53" s="119"/>
      <c r="G53" s="119"/>
      <c r="H53" s="10"/>
      <c r="I53" s="10"/>
      <c r="J53" s="10"/>
      <c r="K53" s="10"/>
      <c r="L53" s="119"/>
      <c r="M53" s="158">
        <f t="shared" si="21"/>
        <v>3588297196.6196456</v>
      </c>
      <c r="N53" s="10">
        <f t="shared" si="22"/>
        <v>-2.449056972772099</v>
      </c>
      <c r="O53" s="10">
        <f t="shared" si="23"/>
        <v>7.4016174736281064</v>
      </c>
      <c r="Q53" s="159">
        <f t="shared" si="14"/>
        <v>6.2646058406148772E-2</v>
      </c>
    </row>
    <row r="54" spans="1:17">
      <c r="A54" t="str">
        <f>'GOS Durban'!A54</f>
        <v>2013q4</v>
      </c>
      <c r="B54" s="7">
        <v>39679.286244765506</v>
      </c>
      <c r="C54" s="7">
        <v>242968.67667019999</v>
      </c>
      <c r="D54" s="118">
        <f>'GOS Durban'!D54</f>
        <v>356902000000</v>
      </c>
      <c r="E54" s="118">
        <f>'GOS Durban'!E54</f>
        <v>53832766280.962761</v>
      </c>
      <c r="F54" s="119"/>
      <c r="G54" s="119"/>
      <c r="H54" s="10"/>
      <c r="I54" s="10"/>
      <c r="J54" s="10"/>
      <c r="K54" s="10"/>
      <c r="L54" s="119"/>
      <c r="M54" s="158">
        <f t="shared" si="21"/>
        <v>3282992008.3822088</v>
      </c>
      <c r="N54" s="10">
        <f t="shared" si="22"/>
        <v>-8.5083584638710938</v>
      </c>
      <c r="O54" s="10">
        <f t="shared" si="23"/>
        <v>5.8363280792348151</v>
      </c>
      <c r="Q54" s="159">
        <f t="shared" si="14"/>
        <v>6.0985014057195037E-2</v>
      </c>
    </row>
    <row r="55" spans="1:17">
      <c r="A55" t="str">
        <f>'GOS Durban'!A55</f>
        <v>2014q1</v>
      </c>
      <c r="B55" s="7">
        <v>39679.286244765506</v>
      </c>
      <c r="C55" s="7">
        <v>242968.67667019999</v>
      </c>
      <c r="D55" s="118">
        <f>'GOS Durban'!D55</f>
        <v>375738282804.85065</v>
      </c>
      <c r="E55" s="118">
        <f>'GOS Durban'!E55</f>
        <v>57589744101.358139</v>
      </c>
      <c r="F55" s="119"/>
      <c r="G55" s="119"/>
      <c r="H55" s="10"/>
      <c r="I55" s="10"/>
      <c r="J55" s="10"/>
      <c r="K55" s="10"/>
      <c r="L55" s="119"/>
      <c r="M55" s="158">
        <f t="shared" si="21"/>
        <v>3426156164.156374</v>
      </c>
      <c r="N55" s="10">
        <f t="shared" si="22"/>
        <v>4.3607829506936122</v>
      </c>
      <c r="O55" s="10">
        <f t="shared" si="23"/>
        <v>7.4852727283493889</v>
      </c>
      <c r="Q55" s="159">
        <f t="shared" si="14"/>
        <v>5.949247071017242E-2</v>
      </c>
    </row>
    <row r="56" spans="1:17">
      <c r="A56"/>
      <c r="D56" s="118"/>
      <c r="E56" s="118"/>
      <c r="F56" s="119"/>
      <c r="G56" s="119"/>
      <c r="H56" s="10"/>
      <c r="I56" s="10"/>
      <c r="J56" s="10"/>
      <c r="K56" s="10"/>
      <c r="L56" s="119"/>
      <c r="M56" s="158"/>
      <c r="N56" s="10"/>
      <c r="O56" s="10"/>
      <c r="Q56" s="159"/>
    </row>
    <row r="57" spans="1:17">
      <c r="M57" s="10"/>
    </row>
    <row r="58" spans="1:17">
      <c r="M58" s="10"/>
    </row>
    <row r="59" spans="1:17">
      <c r="M59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T59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4.5" bestFit="1" customWidth="1"/>
    <col min="21" max="21" width="8" customWidth="1"/>
  </cols>
  <sheetData>
    <row r="1" spans="1:20" ht="28.5" customHeight="1" thickBot="1">
      <c r="D1" s="219" t="s">
        <v>195</v>
      </c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1"/>
    </row>
    <row r="2" spans="1:20" ht="39" thickBot="1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196</v>
      </c>
      <c r="N2" s="123" t="s">
        <v>83</v>
      </c>
      <c r="O2" s="124" t="s">
        <v>81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'GOS Durban'!D3</f>
        <v>105984228000</v>
      </c>
      <c r="E3" s="118">
        <f>'GOS Durban'!E3</f>
        <v>17410490589.679008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'GOS Durban'!D4</f>
        <v>115470571000</v>
      </c>
      <c r="E4" s="118">
        <f>'GOS Durban'!E4</f>
        <v>19474828052.602894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'GOS Durban'!D5</f>
        <v>116423083000</v>
      </c>
      <c r="E5" s="118">
        <f>'GOS Durban'!E5</f>
        <v>19469146925.633884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'GOS Durban'!D6</f>
        <v>115341718000.00002</v>
      </c>
      <c r="E6" s="118">
        <f>'GOS Durban'!E6</f>
        <v>19075263332.247108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'GOS Durban'!D7</f>
        <v>120724220000</v>
      </c>
      <c r="E7" s="118">
        <f>'GOS Durban'!E7</f>
        <v>19526820485.858513</v>
      </c>
      <c r="F7" s="119">
        <v>4118958622</v>
      </c>
      <c r="G7" s="119">
        <v>674878797</v>
      </c>
      <c r="H7" s="10">
        <f>E7/D7*100</f>
        <v>16.174733194265833</v>
      </c>
      <c r="I7" s="10">
        <f>G7/F7*100</f>
        <v>16.384694747729856</v>
      </c>
      <c r="J7" s="10">
        <f>D7/F7</f>
        <v>29.309403438819007</v>
      </c>
      <c r="K7" s="10">
        <f>E7/G7</f>
        <v>28.933818298426278</v>
      </c>
      <c r="M7" s="118">
        <f>E7*$L$26</f>
        <v>596299020.65547156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'GOS Durban'!D8</f>
        <v>136557709999.99998</v>
      </c>
      <c r="E8" s="118">
        <f>'GOS Durban'!E8</f>
        <v>22919802949.964966</v>
      </c>
      <c r="F8" s="119">
        <v>4128329079</v>
      </c>
      <c r="G8" s="119">
        <v>697677279</v>
      </c>
      <c r="H8" s="10">
        <f t="shared" ref="H8:H38" si="0">E8/D8*100</f>
        <v>16.783968440862818</v>
      </c>
      <c r="I8" s="10">
        <f t="shared" ref="I8:I37" si="1">G8/F8*100</f>
        <v>16.899749648082743</v>
      </c>
      <c r="J8" s="10">
        <f t="shared" ref="J8:K36" si="2">D8/F8</f>
        <v>33.078203647728145</v>
      </c>
      <c r="K8" s="10">
        <f t="shared" si="2"/>
        <v>32.851582873411829</v>
      </c>
      <c r="M8" s="118">
        <f t="shared" ref="M8:M30" si="3">E8*$L$26</f>
        <v>699912003.72729886</v>
      </c>
      <c r="N8" s="10">
        <f>(M8-M7)/M7*100</f>
        <v>17.37601094127783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'GOS Durban'!D9</f>
        <v>140796350000</v>
      </c>
      <c r="E9" s="118">
        <f>'GOS Durban'!E9</f>
        <v>23199950809.860989</v>
      </c>
      <c r="F9" s="119">
        <v>4479766142</v>
      </c>
      <c r="G9" s="119">
        <v>748604188</v>
      </c>
      <c r="H9" s="10">
        <f t="shared" si="0"/>
        <v>16.477664946471261</v>
      </c>
      <c r="I9" s="10">
        <f t="shared" si="1"/>
        <v>16.71078722126741</v>
      </c>
      <c r="J9" s="10">
        <f t="shared" si="2"/>
        <v>31.429397324999918</v>
      </c>
      <c r="K9" s="10">
        <f t="shared" si="2"/>
        <v>30.990944456032068</v>
      </c>
      <c r="M9" s="118">
        <f t="shared" si="3"/>
        <v>708467000.92285883</v>
      </c>
      <c r="N9" s="10">
        <f t="shared" ref="N9:N36" si="4">(M9-M8)/M8*100</f>
        <v>1.2222961100826033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'GOS Durban'!D10</f>
        <v>138753900000</v>
      </c>
      <c r="E10" s="118">
        <f>'GOS Durban'!E10</f>
        <v>22631384719.386185</v>
      </c>
      <c r="F10" s="119">
        <v>4393645140</v>
      </c>
      <c r="G10" s="119">
        <v>741841930</v>
      </c>
      <c r="H10" s="10">
        <f t="shared" si="0"/>
        <v>16.310449449987484</v>
      </c>
      <c r="I10" s="10">
        <f t="shared" si="1"/>
        <v>16.884429815376485</v>
      </c>
      <c r="J10" s="10">
        <f t="shared" si="2"/>
        <v>31.580588686322539</v>
      </c>
      <c r="K10" s="10">
        <f t="shared" si="2"/>
        <v>30.507017471210052</v>
      </c>
      <c r="M10" s="118">
        <f t="shared" si="3"/>
        <v>691104450.62064409</v>
      </c>
      <c r="N10" s="10">
        <f t="shared" si="4"/>
        <v>-2.4507211033962126</v>
      </c>
    </row>
    <row r="11" spans="1:20" ht="15.75" thickBot="1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138160610000</v>
      </c>
      <c r="E11" s="118">
        <f>'GOS Durban'!E11</f>
        <v>22704415918.090809</v>
      </c>
      <c r="F11" s="119">
        <v>4324510166.1150007</v>
      </c>
      <c r="G11" s="119">
        <v>733454143.19999993</v>
      </c>
      <c r="H11" s="10">
        <f t="shared" si="0"/>
        <v>16.433349503951096</v>
      </c>
      <c r="I11" s="10">
        <f t="shared" si="1"/>
        <v>16.960398172885121</v>
      </c>
      <c r="J11" s="10">
        <f t="shared" si="2"/>
        <v>31.948268056476554</v>
      </c>
      <c r="K11" s="10">
        <f t="shared" si="2"/>
        <v>30.955467534798174</v>
      </c>
      <c r="M11" s="118">
        <f t="shared" si="3"/>
        <v>693334636.13888562</v>
      </c>
      <c r="N11" s="10">
        <f t="shared" si="4"/>
        <v>0.32269876373082446</v>
      </c>
      <c r="O11" s="10">
        <f>(M11-M7)/M7*100</f>
        <v>16.272979180269203</v>
      </c>
      <c r="R11" s="222" t="s">
        <v>162</v>
      </c>
      <c r="S11" s="223"/>
      <c r="T11" s="224"/>
    </row>
    <row r="12" spans="1:20">
      <c r="A12" t="str">
        <f>'GOS Durban'!A12</f>
        <v>2003q2</v>
      </c>
      <c r="B12" s="7">
        <v>39679.286244765506</v>
      </c>
      <c r="C12" s="7">
        <v>242968.67667019999</v>
      </c>
      <c r="D12" s="118">
        <f>'GOS Durban'!D12</f>
        <v>147486400000</v>
      </c>
      <c r="E12" s="118">
        <f>'GOS Durban'!E12</f>
        <v>25164663355.856583</v>
      </c>
      <c r="F12" s="119">
        <v>4344832650.1500006</v>
      </c>
      <c r="G12" s="119">
        <v>733104993.00000012</v>
      </c>
      <c r="H12" s="10">
        <f t="shared" si="0"/>
        <v>17.062361923442829</v>
      </c>
      <c r="I12" s="10">
        <f t="shared" si="1"/>
        <v>16.873031760491177</v>
      </c>
      <c r="J12" s="10">
        <f t="shared" si="2"/>
        <v>33.945242976138147</v>
      </c>
      <c r="K12" s="10">
        <f t="shared" si="2"/>
        <v>34.326138269606055</v>
      </c>
      <c r="M12" s="118">
        <f t="shared" si="3"/>
        <v>768464283.52681077</v>
      </c>
      <c r="N12" s="10">
        <f t="shared" si="4"/>
        <v>10.835986473474769</v>
      </c>
      <c r="O12" s="10">
        <f t="shared" ref="O12:O36" si="5">(M12-M8)/M8*100</f>
        <v>9.7944140741185794</v>
      </c>
      <c r="R12" s="7">
        <v>2001</v>
      </c>
    </row>
    <row r="13" spans="1:20">
      <c r="A13" t="str">
        <f>'GOS Durban'!A13</f>
        <v>2003q3</v>
      </c>
      <c r="B13" s="7">
        <v>39679.286244765506</v>
      </c>
      <c r="C13" s="7">
        <v>242968.67667019999</v>
      </c>
      <c r="D13" s="118">
        <f>'GOS Durban'!D13</f>
        <v>148659800000</v>
      </c>
      <c r="E13" s="118">
        <f>'GOS Durban'!E13</f>
        <v>24905522591.276428</v>
      </c>
      <c r="F13" s="119">
        <v>4469507962.3999996</v>
      </c>
      <c r="G13" s="119">
        <v>755965791.00000012</v>
      </c>
      <c r="H13" s="10">
        <f t="shared" si="0"/>
        <v>16.753367481509077</v>
      </c>
      <c r="I13" s="10">
        <f t="shared" si="1"/>
        <v>16.913848176569036</v>
      </c>
      <c r="J13" s="10">
        <f t="shared" si="2"/>
        <v>33.26088716042333</v>
      </c>
      <c r="K13" s="10">
        <f t="shared" si="2"/>
        <v>32.945303726417464</v>
      </c>
      <c r="M13" s="118">
        <f t="shared" si="3"/>
        <v>760550789.14901567</v>
      </c>
      <c r="N13" s="10">
        <f t="shared" si="4"/>
        <v>-1.0297803746293446</v>
      </c>
      <c r="O13" s="10">
        <f t="shared" si="5"/>
        <v>7.3516180934767279</v>
      </c>
      <c r="R13" s="7">
        <f>R12+1</f>
        <v>2002</v>
      </c>
      <c r="S13" s="154">
        <f>SUM(M7:M10)</f>
        <v>2695782475.9262733</v>
      </c>
    </row>
    <row r="14" spans="1:20">
      <c r="A14" t="str">
        <f>'GOS Durban'!A14</f>
        <v>2003q4</v>
      </c>
      <c r="B14" s="7">
        <v>39679.286244765506</v>
      </c>
      <c r="C14" s="7">
        <v>242968.67667019999</v>
      </c>
      <c r="D14" s="118">
        <f>'GOS Durban'!D14</f>
        <v>141854990000</v>
      </c>
      <c r="E14" s="118">
        <f>'GOS Durban'!E14</f>
        <v>23510670993.050049</v>
      </c>
      <c r="F14" s="119">
        <v>4792454884.6540003</v>
      </c>
      <c r="G14" s="119">
        <v>792421454</v>
      </c>
      <c r="H14" s="10">
        <f t="shared" si="0"/>
        <v>16.573735610604921</v>
      </c>
      <c r="I14" s="10">
        <f t="shared" si="1"/>
        <v>16.534771282613971</v>
      </c>
      <c r="J14" s="10">
        <f t="shared" si="2"/>
        <v>29.599650578712016</v>
      </c>
      <c r="K14" s="10">
        <f t="shared" si="2"/>
        <v>29.669402404960692</v>
      </c>
      <c r="M14" s="118">
        <f t="shared" si="3"/>
        <v>717955598.46835828</v>
      </c>
      <c r="N14" s="10">
        <f t="shared" si="4"/>
        <v>-5.6005714921836276</v>
      </c>
      <c r="O14" s="10">
        <f t="shared" si="5"/>
        <v>3.8852517623928771</v>
      </c>
      <c r="R14" s="7">
        <f t="shared" ref="R14:R24" si="6">R13+1</f>
        <v>2003</v>
      </c>
      <c r="S14" s="154">
        <f>SUM(M11:M14)</f>
        <v>2940305307.2830706</v>
      </c>
      <c r="T14" s="10">
        <f>(S14-S13)/S13*100</f>
        <v>9.0705698082253079</v>
      </c>
    </row>
    <row r="15" spans="1:20">
      <c r="A15" t="str">
        <f>'GOS Durban'!A15</f>
        <v>2004q1</v>
      </c>
      <c r="B15" s="7">
        <v>39679.286244765506</v>
      </c>
      <c r="C15" s="7">
        <v>242968.67667019999</v>
      </c>
      <c r="D15" s="118">
        <f>'GOS Durban'!D15</f>
        <v>149784699999.99997</v>
      </c>
      <c r="E15" s="118">
        <f>'GOS Durban'!E15</f>
        <v>24726548384.494415</v>
      </c>
      <c r="F15" s="119">
        <v>4499340550.9499998</v>
      </c>
      <c r="G15" s="119">
        <v>735941631.61000013</v>
      </c>
      <c r="H15" s="10">
        <f t="shared" si="0"/>
        <v>16.508060158677367</v>
      </c>
      <c r="I15" s="10">
        <f t="shared" si="1"/>
        <v>16.356655453755593</v>
      </c>
      <c r="J15" s="10">
        <f t="shared" si="2"/>
        <v>33.29036740025694</v>
      </c>
      <c r="K15" s="10">
        <f t="shared" si="2"/>
        <v>33.598518309666481</v>
      </c>
      <c r="M15" s="118">
        <f t="shared" si="3"/>
        <v>755085375.85738468</v>
      </c>
      <c r="N15" s="10">
        <f t="shared" si="4"/>
        <v>5.1715980024721251</v>
      </c>
      <c r="O15" s="10">
        <f t="shared" si="5"/>
        <v>8.906339954741485</v>
      </c>
      <c r="R15" s="7">
        <f t="shared" si="6"/>
        <v>2004</v>
      </c>
      <c r="S15" s="154">
        <f>SUM(M15:M18)</f>
        <v>3230416566.9128532</v>
      </c>
      <c r="T15" s="10">
        <f t="shared" ref="T15:T21" si="7">(S15-S14)/S14*100</f>
        <v>9.8667053013570936</v>
      </c>
    </row>
    <row r="16" spans="1:20">
      <c r="A16" t="str">
        <f>'GOS Durban'!A16</f>
        <v>2004q2</v>
      </c>
      <c r="B16" s="7">
        <v>39679.286244765506</v>
      </c>
      <c r="C16" s="7">
        <v>242968.67667019999</v>
      </c>
      <c r="D16" s="118">
        <f>'GOS Durban'!D16</f>
        <v>157415710000</v>
      </c>
      <c r="E16" s="118">
        <f>'GOS Durban'!E16</f>
        <v>26662677008.091572</v>
      </c>
      <c r="F16" s="119">
        <v>4543677182.2600002</v>
      </c>
      <c r="G16" s="119">
        <v>765181765.9000001</v>
      </c>
      <c r="H16" s="10">
        <f t="shared" si="0"/>
        <v>16.937748467476069</v>
      </c>
      <c r="I16" s="10">
        <f t="shared" si="1"/>
        <v>16.8405838532614</v>
      </c>
      <c r="J16" s="10">
        <f t="shared" si="2"/>
        <v>34.645003085739091</v>
      </c>
      <c r="K16" s="10">
        <f t="shared" si="2"/>
        <v>34.8448933263996</v>
      </c>
      <c r="M16" s="118">
        <f t="shared" si="3"/>
        <v>814209778.77541816</v>
      </c>
      <c r="N16" s="10">
        <f t="shared" si="4"/>
        <v>7.8301613047264853</v>
      </c>
      <c r="O16" s="10">
        <f t="shared" si="5"/>
        <v>5.9528459850680093</v>
      </c>
      <c r="R16" s="7">
        <f t="shared" si="6"/>
        <v>2005</v>
      </c>
      <c r="S16" s="154">
        <f>SUM(M19:M22)</f>
        <v>3541431999.8485241</v>
      </c>
      <c r="T16" s="10">
        <f t="shared" si="7"/>
        <v>9.6277191035115539</v>
      </c>
    </row>
    <row r="17" spans="1:20">
      <c r="A17" t="str">
        <f>'GOS Durban'!A17</f>
        <v>2004q3</v>
      </c>
      <c r="B17" s="7">
        <v>39679.286244765506</v>
      </c>
      <c r="C17" s="7">
        <v>242968.67667019999</v>
      </c>
      <c r="D17" s="118">
        <f>'GOS Durban'!D17</f>
        <v>167895270000.00003</v>
      </c>
      <c r="E17" s="118">
        <f>'GOS Durban'!E17</f>
        <v>28256816833.954792</v>
      </c>
      <c r="F17" s="119">
        <v>4775490888.2999992</v>
      </c>
      <c r="G17" s="119">
        <v>793665970.39999986</v>
      </c>
      <c r="H17" s="10">
        <f t="shared" si="0"/>
        <v>16.830025547446802</v>
      </c>
      <c r="I17" s="10">
        <f t="shared" si="1"/>
        <v>16.619568311699421</v>
      </c>
      <c r="J17" s="10">
        <f t="shared" si="2"/>
        <v>35.157698742833986</v>
      </c>
      <c r="K17" s="10">
        <f t="shared" si="2"/>
        <v>35.602908386904424</v>
      </c>
      <c r="M17" s="118">
        <f t="shared" si="3"/>
        <v>862890720.84883678</v>
      </c>
      <c r="N17" s="10">
        <f t="shared" si="4"/>
        <v>5.9789188661717336</v>
      </c>
      <c r="O17" s="10">
        <f t="shared" si="5"/>
        <v>13.456028599264199</v>
      </c>
      <c r="R17" s="7">
        <f t="shared" si="6"/>
        <v>2006</v>
      </c>
      <c r="S17" s="154">
        <f>SUM(M23:M26)</f>
        <v>3947241182.3491769</v>
      </c>
      <c r="T17" s="10">
        <f t="shared" si="7"/>
        <v>11.458900877329009</v>
      </c>
    </row>
    <row r="18" spans="1:20">
      <c r="A18" t="str">
        <f>'GOS Durban'!A18</f>
        <v>2004q4</v>
      </c>
      <c r="B18" s="7">
        <v>39679.286244765506</v>
      </c>
      <c r="C18" s="7">
        <v>242968.67667019999</v>
      </c>
      <c r="D18" s="118">
        <f>'GOS Durban'!D18</f>
        <v>158550419999.99997</v>
      </c>
      <c r="E18" s="118">
        <f>'GOS Durban'!E18</f>
        <v>26139414753.266529</v>
      </c>
      <c r="F18" s="119">
        <v>4830257034.4000006</v>
      </c>
      <c r="G18" s="119">
        <v>826240651</v>
      </c>
      <c r="H18" s="10">
        <f t="shared" si="0"/>
        <v>16.486499848607487</v>
      </c>
      <c r="I18" s="10">
        <f t="shared" si="1"/>
        <v>17.105521406328908</v>
      </c>
      <c r="J18" s="10">
        <f t="shared" si="2"/>
        <v>32.824427120718347</v>
      </c>
      <c r="K18" s="10">
        <f t="shared" si="2"/>
        <v>31.636563417244076</v>
      </c>
      <c r="M18" s="118">
        <f t="shared" si="3"/>
        <v>798230691.43121314</v>
      </c>
      <c r="N18" s="10">
        <f t="shared" si="4"/>
        <v>-7.4934204129599085</v>
      </c>
      <c r="O18" s="10">
        <f t="shared" si="5"/>
        <v>11.181066508027619</v>
      </c>
      <c r="R18" s="7">
        <f t="shared" si="6"/>
        <v>2007</v>
      </c>
      <c r="S18" s="154">
        <f>SUM(M27:M30)</f>
        <v>4484660666.9578285</v>
      </c>
      <c r="T18" s="10">
        <f t="shared" si="7"/>
        <v>13.615065808793819</v>
      </c>
    </row>
    <row r="19" spans="1:20">
      <c r="A19" t="str">
        <f>'GOS Durban'!A19</f>
        <v>2005q1</v>
      </c>
      <c r="B19" s="7">
        <v>39679.286244765506</v>
      </c>
      <c r="C19" s="7">
        <v>242968.67667019999</v>
      </c>
      <c r="D19" s="118">
        <f>'GOS Durban'!D19</f>
        <v>165156099000.00003</v>
      </c>
      <c r="E19" s="118">
        <f>'GOS Durban'!E19</f>
        <v>27386172403.965618</v>
      </c>
      <c r="F19" s="119">
        <v>4690209425</v>
      </c>
      <c r="G19" s="119">
        <v>774740717</v>
      </c>
      <c r="H19" s="10">
        <f t="shared" si="0"/>
        <v>16.581992775189981</v>
      </c>
      <c r="I19" s="10">
        <f t="shared" si="1"/>
        <v>16.51825423552382</v>
      </c>
      <c r="J19" s="10">
        <f t="shared" si="2"/>
        <v>35.21294766064738</v>
      </c>
      <c r="K19" s="10">
        <f t="shared" si="2"/>
        <v>35.348822906858551</v>
      </c>
      <c r="L19">
        <f t="shared" ref="L19:L24" si="8">M31/E31</f>
        <v>2.938203884344609E-2</v>
      </c>
      <c r="M19" s="118">
        <f t="shared" si="3"/>
        <v>836303472.74473977</v>
      </c>
      <c r="N19" s="10">
        <f t="shared" si="4"/>
        <v>4.7696463844634716</v>
      </c>
      <c r="O19" s="10">
        <f t="shared" si="5"/>
        <v>10.756147514462656</v>
      </c>
      <c r="R19" s="7">
        <f t="shared" si="6"/>
        <v>2008</v>
      </c>
      <c r="S19" s="154">
        <f>SUM(M31:M34)</f>
        <v>4894996680.5391054</v>
      </c>
      <c r="T19" s="10">
        <f t="shared" si="7"/>
        <v>9.1497672634310696</v>
      </c>
    </row>
    <row r="20" spans="1:20">
      <c r="A20" t="str">
        <f>'GOS Durban'!A20</f>
        <v>2005q2</v>
      </c>
      <c r="B20" s="7">
        <v>39679.286244765506</v>
      </c>
      <c r="C20" s="7">
        <v>242968.67667019999</v>
      </c>
      <c r="D20" s="118">
        <f>'GOS Durban'!D20</f>
        <v>175843999000</v>
      </c>
      <c r="E20" s="118">
        <f>'GOS Durban'!E20</f>
        <v>28973225212.608181</v>
      </c>
      <c r="F20" s="119">
        <v>4760343407</v>
      </c>
      <c r="G20" s="119">
        <v>805551748</v>
      </c>
      <c r="H20" s="10">
        <f t="shared" si="0"/>
        <v>16.476664189494564</v>
      </c>
      <c r="I20" s="10">
        <f t="shared" si="1"/>
        <v>16.922135214351357</v>
      </c>
      <c r="J20" s="10">
        <f t="shared" si="2"/>
        <v>36.939351631948348</v>
      </c>
      <c r="K20" s="10">
        <f t="shared" si="2"/>
        <v>35.966932334939429</v>
      </c>
      <c r="L20">
        <f t="shared" si="8"/>
        <v>2.8210020725452416E-2</v>
      </c>
      <c r="M20" s="118">
        <f t="shared" si="3"/>
        <v>884767995.487059</v>
      </c>
      <c r="N20" s="10">
        <f t="shared" si="4"/>
        <v>5.7950880657303907</v>
      </c>
      <c r="O20" s="10">
        <f t="shared" si="5"/>
        <v>8.6658522841326331</v>
      </c>
      <c r="R20" s="7">
        <f t="shared" si="6"/>
        <v>2009</v>
      </c>
      <c r="S20" s="154">
        <f>SUM(M35:M38)</f>
        <v>5530261485.8139362</v>
      </c>
      <c r="T20" s="10">
        <f t="shared" si="7"/>
        <v>12.977839347684023</v>
      </c>
    </row>
    <row r="21" spans="1:20">
      <c r="A21" t="str">
        <f>'GOS Durban'!A21</f>
        <v>2005q3</v>
      </c>
      <c r="B21" s="7">
        <v>39679.286244765506</v>
      </c>
      <c r="C21" s="7">
        <v>242968.67667019999</v>
      </c>
      <c r="D21" s="118">
        <f>'GOS Durban'!D21</f>
        <v>184694949000</v>
      </c>
      <c r="E21" s="118">
        <f>'GOS Durban'!E21</f>
        <v>30666296782.700581</v>
      </c>
      <c r="F21" s="119">
        <v>4824982237</v>
      </c>
      <c r="G21" s="119">
        <v>802738840</v>
      </c>
      <c r="H21" s="10">
        <f t="shared" si="0"/>
        <v>16.603754974750597</v>
      </c>
      <c r="I21" s="10">
        <f t="shared" si="1"/>
        <v>16.637135652941058</v>
      </c>
      <c r="J21" s="10">
        <f t="shared" si="2"/>
        <v>38.27888682857342</v>
      </c>
      <c r="K21" s="10">
        <f t="shared" si="2"/>
        <v>38.202084232900184</v>
      </c>
      <c r="L21">
        <f t="shared" si="8"/>
        <v>2.8348993266296842E-2</v>
      </c>
      <c r="M21" s="118">
        <f t="shared" si="3"/>
        <v>936470059.31649113</v>
      </c>
      <c r="N21" s="10">
        <f t="shared" si="4"/>
        <v>5.8435730149767089</v>
      </c>
      <c r="O21" s="10">
        <f t="shared" si="5"/>
        <v>8.5270749458602815</v>
      </c>
      <c r="R21" s="7">
        <f t="shared" si="6"/>
        <v>2010</v>
      </c>
      <c r="S21" s="154">
        <f>SUM(M39:M42)</f>
        <v>5822279452.4054565</v>
      </c>
      <c r="T21" s="10">
        <f t="shared" si="7"/>
        <v>5.2803645422661516</v>
      </c>
    </row>
    <row r="22" spans="1:20">
      <c r="A22" t="str">
        <f>'GOS Durban'!A22</f>
        <v>2005q4</v>
      </c>
      <c r="B22" s="7">
        <v>39679.286244765506</v>
      </c>
      <c r="C22" s="7">
        <v>242968.67667019999</v>
      </c>
      <c r="D22" s="118">
        <f>'GOS Durban'!D22</f>
        <v>176353849000</v>
      </c>
      <c r="E22" s="118">
        <f>'GOS Durban'!E22</f>
        <v>28944489230.914864</v>
      </c>
      <c r="F22" s="119">
        <v>5011501336</v>
      </c>
      <c r="G22" s="119">
        <v>832010091</v>
      </c>
      <c r="H22" s="10">
        <f t="shared" si="0"/>
        <v>16.412734621354854</v>
      </c>
      <c r="I22" s="10">
        <f t="shared" si="1"/>
        <v>16.602012754606594</v>
      </c>
      <c r="J22" s="10">
        <f t="shared" si="2"/>
        <v>35.189823802533255</v>
      </c>
      <c r="K22" s="10">
        <f t="shared" si="2"/>
        <v>34.788627618838419</v>
      </c>
      <c r="L22">
        <f t="shared" si="8"/>
        <v>3.253326908844658E-2</v>
      </c>
      <c r="M22" s="118">
        <f t="shared" si="3"/>
        <v>883890472.30023456</v>
      </c>
      <c r="N22" s="10">
        <f t="shared" si="4"/>
        <v>-5.6146575635993372</v>
      </c>
      <c r="O22" s="10">
        <f t="shared" si="5"/>
        <v>10.731206127320785</v>
      </c>
      <c r="R22" s="7">
        <f t="shared" si="6"/>
        <v>2011</v>
      </c>
      <c r="S22" s="154">
        <f>SUM(M43:M46)</f>
        <v>6105823591.2394295</v>
      </c>
      <c r="T22" s="10">
        <f>(S22-S21)/S21*100</f>
        <v>4.8699850488424694</v>
      </c>
    </row>
    <row r="23" spans="1:20">
      <c r="A23" t="str">
        <f>'GOS Durban'!A23</f>
        <v>2006q1</v>
      </c>
      <c r="B23" s="7">
        <v>39679.286244765506</v>
      </c>
      <c r="C23" s="7">
        <v>242968.67667019999</v>
      </c>
      <c r="D23" s="118">
        <f>'GOS Durban'!D23</f>
        <v>181177750000</v>
      </c>
      <c r="E23" s="118">
        <f>'GOS Durban'!E23</f>
        <v>29702039317.766869</v>
      </c>
      <c r="F23" s="119">
        <v>4675546289</v>
      </c>
      <c r="G23" s="119">
        <v>750919883</v>
      </c>
      <c r="H23" s="10">
        <f t="shared" si="0"/>
        <v>16.393866971947091</v>
      </c>
      <c r="I23" s="10">
        <f t="shared" si="1"/>
        <v>16.060580659134182</v>
      </c>
      <c r="J23" s="10">
        <f t="shared" si="2"/>
        <v>38.750070858297519</v>
      </c>
      <c r="K23" s="10">
        <f t="shared" si="2"/>
        <v>39.554205435477684</v>
      </c>
      <c r="L23">
        <f t="shared" si="8"/>
        <v>3.2067124197063895E-2</v>
      </c>
      <c r="M23" s="118">
        <f t="shared" si="3"/>
        <v>907024109.19798052</v>
      </c>
      <c r="N23" s="10">
        <f t="shared" si="4"/>
        <v>2.6172515286360132</v>
      </c>
      <c r="O23" s="10">
        <f t="shared" si="5"/>
        <v>8.4563365761397975</v>
      </c>
      <c r="R23" s="7">
        <f t="shared" si="6"/>
        <v>2012</v>
      </c>
      <c r="S23" s="154">
        <f>SUM(M47:M50)</f>
        <v>6541845153.5834208</v>
      </c>
      <c r="T23" s="10">
        <f>(S23-S22)/S22*100</f>
        <v>7.1410769706741997</v>
      </c>
    </row>
    <row r="24" spans="1:20">
      <c r="A24" t="str">
        <f>'GOS Durban'!A24</f>
        <v>2006q2</v>
      </c>
      <c r="B24" s="7">
        <v>39679.286244765506</v>
      </c>
      <c r="C24" s="7">
        <v>242968.67667019999</v>
      </c>
      <c r="D24" s="118">
        <f>'GOS Durban'!D24</f>
        <v>193375750000</v>
      </c>
      <c r="E24" s="118">
        <f>'GOS Durban'!E24</f>
        <v>31710226412.718315</v>
      </c>
      <c r="F24" s="119">
        <v>4859349229</v>
      </c>
      <c r="G24" s="119">
        <v>811777848</v>
      </c>
      <c r="H24" s="10">
        <f t="shared" si="0"/>
        <v>16.398243529872964</v>
      </c>
      <c r="I24" s="10">
        <f t="shared" si="1"/>
        <v>16.705484824087335</v>
      </c>
      <c r="J24" s="10">
        <f t="shared" si="2"/>
        <v>39.794577604333774</v>
      </c>
      <c r="K24" s="10">
        <f t="shared" si="2"/>
        <v>39.062689984512012</v>
      </c>
      <c r="L24">
        <f t="shared" si="8"/>
        <v>3.1738317428494041E-2</v>
      </c>
      <c r="M24" s="118">
        <f t="shared" si="3"/>
        <v>968348993.03555822</v>
      </c>
      <c r="N24" s="10">
        <f t="shared" si="4"/>
        <v>6.761108466212999</v>
      </c>
      <c r="O24" s="10">
        <f t="shared" si="5"/>
        <v>9.4466569738983868</v>
      </c>
      <c r="Q24" s="169"/>
      <c r="R24" s="7">
        <f t="shared" si="6"/>
        <v>2013</v>
      </c>
      <c r="S24" s="154">
        <f>SUM(M51:M54)</f>
        <v>6878989596.3632593</v>
      </c>
      <c r="T24" s="10">
        <f>(S24-S23)/S23*100</f>
        <v>5.1536597835117091</v>
      </c>
    </row>
    <row r="25" spans="1:20">
      <c r="A25" t="str">
        <f>'GOS Durban'!A25</f>
        <v>2006q3</v>
      </c>
      <c r="B25" s="7">
        <v>39679.286244765506</v>
      </c>
      <c r="C25" s="7">
        <v>242968.67667019999</v>
      </c>
      <c r="D25" s="118">
        <f>'GOS Durban'!D25</f>
        <v>216043950000</v>
      </c>
      <c r="E25" s="118">
        <f>'GOS Durban'!E25</f>
        <v>35101363017.820381</v>
      </c>
      <c r="F25" s="119">
        <v>4906222423</v>
      </c>
      <c r="G25" s="119">
        <v>827883368</v>
      </c>
      <c r="H25" s="10">
        <f t="shared" si="0"/>
        <v>16.247325147415783</v>
      </c>
      <c r="I25" s="10">
        <f t="shared" si="1"/>
        <v>16.874150754334849</v>
      </c>
      <c r="J25" s="10">
        <f t="shared" si="2"/>
        <v>44.034683178488258</v>
      </c>
      <c r="K25" s="10">
        <f t="shared" si="2"/>
        <v>42.398922812784882</v>
      </c>
      <c r="L25">
        <f>L37/G37</f>
        <v>3.1482284788941731E-2</v>
      </c>
      <c r="M25" s="118">
        <f t="shared" si="3"/>
        <v>1071905608.3071395</v>
      </c>
      <c r="N25" s="10">
        <f t="shared" si="4"/>
        <v>10.694141886486026</v>
      </c>
      <c r="O25" s="10">
        <f t="shared" si="5"/>
        <v>14.462346942463897</v>
      </c>
      <c r="Q25" s="169"/>
    </row>
    <row r="26" spans="1:20">
      <c r="A26" t="str">
        <f>'GOS Durban'!A26</f>
        <v>2006q4</v>
      </c>
      <c r="B26" s="7">
        <v>39679.286244765506</v>
      </c>
      <c r="C26" s="7">
        <v>242968.67667019999</v>
      </c>
      <c r="D26" s="118">
        <f>'GOS Durban'!D26</f>
        <v>204168650000</v>
      </c>
      <c r="E26" s="118">
        <f>'GOS Durban'!E26</f>
        <v>32745463271.32349</v>
      </c>
      <c r="F26" s="119">
        <v>5280826192</v>
      </c>
      <c r="G26" s="119">
        <v>873224453</v>
      </c>
      <c r="H26" s="10">
        <f t="shared" si="0"/>
        <v>16.03843845336857</v>
      </c>
      <c r="I26" s="10">
        <f t="shared" si="1"/>
        <v>16.535754468171294</v>
      </c>
      <c r="J26" s="10">
        <f t="shared" si="2"/>
        <v>38.662255218567509</v>
      </c>
      <c r="K26" s="10">
        <f t="shared" si="2"/>
        <v>37.499480412882448</v>
      </c>
      <c r="L26">
        <f>AVERAGE(L19:L25)</f>
        <v>3.0537435476877373E-2</v>
      </c>
      <c r="M26" s="118">
        <f t="shared" si="3"/>
        <v>999962471.80849898</v>
      </c>
      <c r="N26" s="10">
        <f t="shared" si="4"/>
        <v>-6.711704458031555</v>
      </c>
      <c r="O26" s="10">
        <f t="shared" si="5"/>
        <v>13.131943735766141</v>
      </c>
      <c r="Q26" s="159">
        <f>M26/E26</f>
        <v>3.0537435476877373E-2</v>
      </c>
    </row>
    <row r="27" spans="1:20">
      <c r="A27" t="str">
        <f>'GOS Durban'!A27</f>
        <v>2007q1</v>
      </c>
      <c r="B27" s="7">
        <v>39679.286244765506</v>
      </c>
      <c r="C27" s="7">
        <v>242968.67667019999</v>
      </c>
      <c r="D27" s="118">
        <f>'GOS Durban'!D27</f>
        <v>217528410000</v>
      </c>
      <c r="E27" s="118">
        <f>'GOS Durban'!E27</f>
        <v>35072136759.669884</v>
      </c>
      <c r="F27" s="119">
        <v>5154329343</v>
      </c>
      <c r="G27" s="119">
        <v>833477953</v>
      </c>
      <c r="H27" s="10">
        <f t="shared" si="0"/>
        <v>16.12301435001979</v>
      </c>
      <c r="I27" s="10">
        <f t="shared" si="1"/>
        <v>16.170444252498747</v>
      </c>
      <c r="J27" s="10">
        <f t="shared" si="2"/>
        <v>42.203048257950634</v>
      </c>
      <c r="K27" s="10">
        <f t="shared" si="2"/>
        <v>42.079261525073456</v>
      </c>
      <c r="M27" s="118">
        <f t="shared" si="3"/>
        <v>1071013113.3346381</v>
      </c>
      <c r="N27" s="10">
        <f t="shared" si="4"/>
        <v>7.1053308028289601</v>
      </c>
      <c r="O27" s="10">
        <f t="shared" si="5"/>
        <v>18.079894731978168</v>
      </c>
      <c r="Q27" s="159">
        <f t="shared" ref="Q27:Q38" si="9">M27/E27</f>
        <v>3.0537435476877373E-2</v>
      </c>
    </row>
    <row r="28" spans="1:20">
      <c r="A28" t="str">
        <f>'GOS Durban'!A28</f>
        <v>2007q2</v>
      </c>
      <c r="B28" s="7">
        <v>39679.286244765506</v>
      </c>
      <c r="C28" s="7">
        <v>242968.67667019999</v>
      </c>
      <c r="D28" s="118">
        <f>'GOS Durban'!D28</f>
        <v>225344550000.00003</v>
      </c>
      <c r="E28" s="118">
        <f>'GOS Durban'!E28</f>
        <v>36869265854.159355</v>
      </c>
      <c r="F28" s="119">
        <v>5056692012</v>
      </c>
      <c r="G28" s="119">
        <v>821281896</v>
      </c>
      <c r="H28" s="10">
        <f t="shared" si="0"/>
        <v>16.361285797308767</v>
      </c>
      <c r="I28" s="10">
        <f t="shared" si="1"/>
        <v>16.241485422703654</v>
      </c>
      <c r="J28" s="10">
        <f t="shared" si="2"/>
        <v>44.563629634796122</v>
      </c>
      <c r="K28" s="10">
        <f t="shared" si="2"/>
        <v>44.892339687175273</v>
      </c>
      <c r="M28" s="118">
        <f t="shared" si="3"/>
        <v>1125892827.1012294</v>
      </c>
      <c r="N28" s="10">
        <f t="shared" si="4"/>
        <v>5.124093541275264</v>
      </c>
      <c r="O28" s="10">
        <f t="shared" si="5"/>
        <v>16.269323890326607</v>
      </c>
      <c r="Q28" s="159">
        <f>M28/E28</f>
        <v>3.0537435476877373E-2</v>
      </c>
    </row>
    <row r="29" spans="1:20">
      <c r="A29" t="str">
        <f>'GOS Durban'!A29</f>
        <v>2007q3</v>
      </c>
      <c r="B29" s="7">
        <v>39679.286244765506</v>
      </c>
      <c r="C29" s="7">
        <v>242968.67667019999</v>
      </c>
      <c r="D29" s="118">
        <f>'GOS Durban'!D29</f>
        <v>237205450000</v>
      </c>
      <c r="E29" s="118">
        <f>'GOS Durban'!E29</f>
        <v>38410488213.009018</v>
      </c>
      <c r="F29" s="119">
        <v>5400223668</v>
      </c>
      <c r="G29" s="119">
        <v>898105429</v>
      </c>
      <c r="H29" s="10">
        <f t="shared" si="0"/>
        <v>16.19291977187245</v>
      </c>
      <c r="I29" s="10">
        <f t="shared" si="1"/>
        <v>16.630893166923542</v>
      </c>
      <c r="J29" s="10">
        <f t="shared" si="2"/>
        <v>43.925115806888464</v>
      </c>
      <c r="K29" s="10">
        <f t="shared" si="2"/>
        <v>42.768350989457183</v>
      </c>
      <c r="M29" s="118">
        <f t="shared" si="3"/>
        <v>1172957805.4401217</v>
      </c>
      <c r="N29" s="10">
        <f t="shared" si="4"/>
        <v>4.1802360940576975</v>
      </c>
      <c r="O29" s="10">
        <f t="shared" si="5"/>
        <v>9.4273410223661269</v>
      </c>
      <c r="Q29" s="159">
        <f t="shared" si="9"/>
        <v>3.0537435476877369E-2</v>
      </c>
    </row>
    <row r="30" spans="1:20">
      <c r="A30" t="str">
        <f>'GOS Durban'!A30</f>
        <v>2007q4</v>
      </c>
      <c r="B30" s="7">
        <v>39679.286244765506</v>
      </c>
      <c r="C30" s="7">
        <v>242968.67667019999</v>
      </c>
      <c r="D30" s="118">
        <f>'GOS Durban'!D30</f>
        <v>229616830000.00003</v>
      </c>
      <c r="E30" s="118">
        <f>'GOS Durban'!E30</f>
        <v>36505911635.112663</v>
      </c>
      <c r="F30" s="119">
        <v>5579296845</v>
      </c>
      <c r="G30" s="119">
        <v>902642355</v>
      </c>
      <c r="H30" s="10">
        <f t="shared" si="0"/>
        <v>15.898621906378841</v>
      </c>
      <c r="I30" s="10">
        <f t="shared" si="1"/>
        <v>16.178424989323183</v>
      </c>
      <c r="J30" s="10">
        <f t="shared" si="2"/>
        <v>41.155155636821121</v>
      </c>
      <c r="K30" s="10">
        <f t="shared" si="2"/>
        <v>40.44338428492275</v>
      </c>
      <c r="M30" s="118">
        <f t="shared" si="3"/>
        <v>1114796921.0818398</v>
      </c>
      <c r="N30" s="10">
        <f t="shared" si="4"/>
        <v>-4.9584805257729201</v>
      </c>
      <c r="O30" s="10">
        <f t="shared" si="5"/>
        <v>11.483875896427897</v>
      </c>
      <c r="Q30" s="159">
        <f t="shared" si="9"/>
        <v>3.0537435476877369E-2</v>
      </c>
    </row>
    <row r="31" spans="1:20">
      <c r="A31" t="str">
        <f>'GOS Durban'!A31</f>
        <v>2008q1</v>
      </c>
      <c r="B31" s="7">
        <v>39679.286244765506</v>
      </c>
      <c r="C31" s="7">
        <v>242968.67667019999</v>
      </c>
      <c r="D31" s="118">
        <f>'GOS Durban'!D31</f>
        <v>242697907000</v>
      </c>
      <c r="E31" s="118">
        <f>'GOS Durban'!E31</f>
        <v>38889264633.840996</v>
      </c>
      <c r="F31" s="119">
        <v>5543646776</v>
      </c>
      <c r="G31" s="119">
        <v>903654581</v>
      </c>
      <c r="H31" s="10">
        <f t="shared" si="0"/>
        <v>16.023733008064628</v>
      </c>
      <c r="I31" s="10">
        <f t="shared" si="1"/>
        <v>16.300724369961191</v>
      </c>
      <c r="J31" s="10">
        <f t="shared" si="2"/>
        <v>43.7794680661667</v>
      </c>
      <c r="K31" s="10">
        <f t="shared" si="2"/>
        <v>43.035541955428869</v>
      </c>
      <c r="L31" s="119">
        <v>26551214</v>
      </c>
      <c r="M31" s="118">
        <f t="shared" ref="M31:M38" si="10">L31*K31</f>
        <v>1142645884.0645704</v>
      </c>
      <c r="N31" s="10">
        <f t="shared" si="4"/>
        <v>2.4981198329562098</v>
      </c>
      <c r="O31" s="10">
        <f t="shared" si="5"/>
        <v>6.6883187365373225</v>
      </c>
      <c r="Q31" s="159">
        <f t="shared" si="9"/>
        <v>2.938203884344609E-2</v>
      </c>
    </row>
    <row r="32" spans="1:20">
      <c r="A32" t="str">
        <f>'GOS Durban'!A32</f>
        <v>2008q2</v>
      </c>
      <c r="B32" s="7">
        <v>39679.286244765506</v>
      </c>
      <c r="C32" s="7">
        <v>242968.67667019999</v>
      </c>
      <c r="D32" s="118">
        <f>'GOS Durban'!D32</f>
        <v>264941911000.00003</v>
      </c>
      <c r="E32" s="118">
        <f>'GOS Durban'!E32</f>
        <v>42903740292.625595</v>
      </c>
      <c r="F32" s="119">
        <v>5265926862</v>
      </c>
      <c r="G32" s="119">
        <v>890416751</v>
      </c>
      <c r="H32" s="10">
        <f t="shared" si="0"/>
        <v>16.193640383542636</v>
      </c>
      <c r="I32" s="10">
        <f t="shared" si="1"/>
        <v>16.909022368415872</v>
      </c>
      <c r="J32" s="10">
        <f t="shared" si="2"/>
        <v>50.312493496990015</v>
      </c>
      <c r="K32" s="10">
        <f t="shared" si="2"/>
        <v>48.183887201629695</v>
      </c>
      <c r="L32" s="119">
        <v>25118675</v>
      </c>
      <c r="M32" s="118">
        <f t="shared" si="10"/>
        <v>1210315402.8543959</v>
      </c>
      <c r="N32" s="10">
        <f t="shared" si="4"/>
        <v>5.9221776171909326</v>
      </c>
      <c r="O32" s="10">
        <f t="shared" si="5"/>
        <v>7.4982781416704034</v>
      </c>
      <c r="Q32" s="159">
        <f t="shared" si="9"/>
        <v>2.8210020725452416E-2</v>
      </c>
    </row>
    <row r="33" spans="1:17">
      <c r="A33" t="str">
        <f>'GOS Durban'!A33</f>
        <v>2008q3</v>
      </c>
      <c r="B33" s="7">
        <v>39679.286244765506</v>
      </c>
      <c r="C33" s="7">
        <v>242968.67667019999</v>
      </c>
      <c r="D33" s="118">
        <f>'GOS Durban'!D33</f>
        <v>273600377000.00003</v>
      </c>
      <c r="E33" s="118">
        <f>'GOS Durban'!E33</f>
        <v>43757363679.176651</v>
      </c>
      <c r="F33" s="119">
        <v>5202135900</v>
      </c>
      <c r="G33" s="119">
        <v>869415812</v>
      </c>
      <c r="H33" s="10">
        <f t="shared" si="0"/>
        <v>15.99316644186373</v>
      </c>
      <c r="I33" s="10">
        <f t="shared" si="1"/>
        <v>16.712670116903329</v>
      </c>
      <c r="J33" s="10">
        <f t="shared" si="2"/>
        <v>52.593854189776174</v>
      </c>
      <c r="K33" s="10">
        <f t="shared" si="2"/>
        <v>50.329615674365776</v>
      </c>
      <c r="L33" s="119">
        <v>24647063</v>
      </c>
      <c r="M33" s="118">
        <f t="shared" si="10"/>
        <v>1240477208.2918808</v>
      </c>
      <c r="N33" s="10">
        <f t="shared" si="4"/>
        <v>2.4920616036408094</v>
      </c>
      <c r="O33" s="10">
        <f t="shared" si="5"/>
        <v>5.7563368894096163</v>
      </c>
      <c r="Q33" s="159">
        <f t="shared" si="9"/>
        <v>2.8348993266296842E-2</v>
      </c>
    </row>
    <row r="34" spans="1:17">
      <c r="A34" t="str">
        <f>'GOS Durban'!A34</f>
        <v>2008q4</v>
      </c>
      <c r="B34" s="7">
        <v>39679.286244765506</v>
      </c>
      <c r="C34" s="7">
        <v>242968.67667019999</v>
      </c>
      <c r="D34" s="118">
        <f>'GOS Durban'!D34</f>
        <v>254636085000.00003</v>
      </c>
      <c r="E34" s="118">
        <f>'GOS Durban'!E34</f>
        <v>40006990437.6894</v>
      </c>
      <c r="F34" s="119">
        <v>5460259824</v>
      </c>
      <c r="G34" s="119">
        <v>899391940</v>
      </c>
      <c r="H34" s="10">
        <f t="shared" si="0"/>
        <v>15.711437928245479</v>
      </c>
      <c r="I34" s="10">
        <f t="shared" si="1"/>
        <v>16.47159602271703</v>
      </c>
      <c r="J34" s="10">
        <f t="shared" si="2"/>
        <v>46.634426420657455</v>
      </c>
      <c r="K34" s="10">
        <f t="shared" si="2"/>
        <v>44.482264804029043</v>
      </c>
      <c r="L34" s="119">
        <v>29260160</v>
      </c>
      <c r="M34" s="118">
        <f t="shared" si="10"/>
        <v>1301558185.3282585</v>
      </c>
      <c r="N34" s="10">
        <f t="shared" si="4"/>
        <v>4.9239902698805151</v>
      </c>
      <c r="O34" s="10">
        <f t="shared" si="5"/>
        <v>16.752940442747075</v>
      </c>
      <c r="Q34" s="159">
        <f t="shared" si="9"/>
        <v>3.253326908844658E-2</v>
      </c>
    </row>
    <row r="35" spans="1:17">
      <c r="A35" t="str">
        <f>'GOS Durban'!A35</f>
        <v>2009q1</v>
      </c>
      <c r="B35" s="7">
        <v>39679.286244765506</v>
      </c>
      <c r="C35" s="7">
        <v>242968.67667019999</v>
      </c>
      <c r="D35" s="118">
        <f>'GOS Durban'!D35</f>
        <v>265676785000.00003</v>
      </c>
      <c r="E35" s="118">
        <f>'GOS Durban'!E35</f>
        <v>42606843249.730377</v>
      </c>
      <c r="F35" s="119">
        <v>5206564996</v>
      </c>
      <c r="G35" s="119">
        <v>842784368</v>
      </c>
      <c r="H35" s="10">
        <f t="shared" si="0"/>
        <v>16.037096824146818</v>
      </c>
      <c r="I35" s="10">
        <f t="shared" si="1"/>
        <v>16.186955673221753</v>
      </c>
      <c r="J35" s="10">
        <f t="shared" si="2"/>
        <v>51.027267537063132</v>
      </c>
      <c r="K35" s="10">
        <f t="shared" si="2"/>
        <v>50.554857051798542</v>
      </c>
      <c r="L35" s="119">
        <v>27025671</v>
      </c>
      <c r="M35" s="118">
        <f t="shared" si="10"/>
        <v>1366278934.1339374</v>
      </c>
      <c r="N35" s="10">
        <f t="shared" si="4"/>
        <v>4.9725590092890082</v>
      </c>
      <c r="O35" s="10">
        <f t="shared" si="5"/>
        <v>19.571509702889678</v>
      </c>
      <c r="Q35" s="159">
        <f t="shared" si="9"/>
        <v>3.2067124197063895E-2</v>
      </c>
    </row>
    <row r="36" spans="1:17">
      <c r="A36" t="str">
        <f>'GOS Durban'!A36</f>
        <v>2009q2</v>
      </c>
      <c r="B36" s="7">
        <v>39679.286244765506</v>
      </c>
      <c r="C36" s="7">
        <v>242968.67667019999</v>
      </c>
      <c r="D36" s="118">
        <f>'GOS Durban'!D36</f>
        <v>282054913000</v>
      </c>
      <c r="E36" s="118">
        <f>'GOS Durban'!E36</f>
        <v>45836136993.711899</v>
      </c>
      <c r="F36" s="119">
        <v>4994646966</v>
      </c>
      <c r="G36" s="119">
        <v>831381344</v>
      </c>
      <c r="H36" s="10">
        <f t="shared" si="0"/>
        <v>16.250784822780908</v>
      </c>
      <c r="I36" s="10">
        <f t="shared" si="1"/>
        <v>16.645447609399667</v>
      </c>
      <c r="J36" s="10">
        <f t="shared" si="2"/>
        <v>56.471441309071295</v>
      </c>
      <c r="K36" s="10">
        <f t="shared" si="2"/>
        <v>55.132506068974166</v>
      </c>
      <c r="L36" s="119">
        <v>26386645</v>
      </c>
      <c r="M36" s="118">
        <f t="shared" si="10"/>
        <v>1454761865.6023669</v>
      </c>
      <c r="N36" s="10">
        <f t="shared" si="4"/>
        <v>6.4761981801701047</v>
      </c>
      <c r="O36" s="10">
        <f t="shared" si="5"/>
        <v>20.196922403157966</v>
      </c>
      <c r="Q36" s="159">
        <f t="shared" si="9"/>
        <v>3.1738317428494041E-2</v>
      </c>
    </row>
    <row r="37" spans="1:17">
      <c r="A37" t="str">
        <f>'GOS Durban'!A37</f>
        <v>2009q3</v>
      </c>
      <c r="B37" s="7">
        <v>39679.286244765506</v>
      </c>
      <c r="C37" s="7">
        <v>242968.67667019999</v>
      </c>
      <c r="D37" s="118">
        <f>'GOS Durban'!D37</f>
        <v>281726544000.00006</v>
      </c>
      <c r="E37" s="118">
        <f>'GOS Durban'!E37</f>
        <v>44685031597.340561</v>
      </c>
      <c r="F37" s="119">
        <v>5002707417</v>
      </c>
      <c r="G37" s="119">
        <v>835393434</v>
      </c>
      <c r="H37" s="10">
        <f t="shared" si="0"/>
        <v>15.861136463357372</v>
      </c>
      <c r="I37" s="10">
        <f t="shared" si="1"/>
        <v>16.698826542627685</v>
      </c>
      <c r="J37" s="10">
        <f>D37/F37</f>
        <v>56.314815262361378</v>
      </c>
      <c r="K37" s="10">
        <f>E37/G37</f>
        <v>53.489804658125387</v>
      </c>
      <c r="L37" s="119">
        <v>26300094</v>
      </c>
      <c r="M37" s="118">
        <f t="shared" si="10"/>
        <v>1406786890.5503356</v>
      </c>
      <c r="N37" s="10">
        <f t="shared" ref="N37:N45" si="11">(M37-M36)/M36*100</f>
        <v>-3.2977888812177856</v>
      </c>
      <c r="O37" s="10">
        <f t="shared" ref="O37:O45" si="12">(M37-M33)/M33*100</f>
        <v>13.406911561677203</v>
      </c>
      <c r="Q37" s="159">
        <f t="shared" si="9"/>
        <v>3.1482284788941738E-2</v>
      </c>
    </row>
    <row r="38" spans="1:17">
      <c r="A38" t="str">
        <f>'GOS Durban'!A38</f>
        <v>2009q4</v>
      </c>
      <c r="B38" s="7">
        <v>39679.286244765506</v>
      </c>
      <c r="C38" s="7">
        <v>242968.67667019999</v>
      </c>
      <c r="D38" s="118">
        <f>'GOS Durban'!D38</f>
        <v>267222109000</v>
      </c>
      <c r="E38" s="118">
        <f>'GOS Durban'!E38</f>
        <v>41823202826.098053</v>
      </c>
      <c r="F38" s="119">
        <v>5074816265</v>
      </c>
      <c r="G38" s="119">
        <v>901763015</v>
      </c>
      <c r="H38" s="10">
        <f t="shared" si="0"/>
        <v>15.651101244058385</v>
      </c>
      <c r="I38" s="10">
        <f>G38/F38*100</f>
        <v>17.769372680924043</v>
      </c>
      <c r="J38" s="10">
        <f>D38/F38</f>
        <v>52.656509131764594</v>
      </c>
      <c r="K38" s="10">
        <f>E38/G38</f>
        <v>46.379372551776314</v>
      </c>
      <c r="L38" s="119">
        <v>28082178</v>
      </c>
      <c r="M38" s="118">
        <f t="shared" si="10"/>
        <v>1302433795.5272965</v>
      </c>
      <c r="N38" s="10">
        <f t="shared" si="11"/>
        <v>-7.4178324893414471</v>
      </c>
      <c r="O38" s="10">
        <f t="shared" si="12"/>
        <v>6.7273995808124099E-2</v>
      </c>
      <c r="Q38" s="159">
        <f t="shared" si="9"/>
        <v>3.1141416905416105E-2</v>
      </c>
    </row>
    <row r="39" spans="1:17">
      <c r="A39" t="str">
        <f>'GOS Durban'!A39</f>
        <v>2010q1</v>
      </c>
      <c r="B39" s="7">
        <v>39679.286244765506</v>
      </c>
      <c r="C39" s="7">
        <v>242968.67667019999</v>
      </c>
      <c r="D39" s="118">
        <f>'GOS Durban'!D39</f>
        <v>282406332000</v>
      </c>
      <c r="E39" s="118">
        <f>'GOS Durban'!E39</f>
        <v>45300036484.534775</v>
      </c>
      <c r="F39" s="119"/>
      <c r="G39" s="119"/>
      <c r="H39" s="10"/>
      <c r="I39" s="10"/>
      <c r="J39" s="10"/>
      <c r="K39" s="10"/>
      <c r="L39" s="119"/>
      <c r="M39" s="158">
        <f t="shared" ref="M39:M45" si="13">E39*Q39</f>
        <v>1388998756.3086331</v>
      </c>
      <c r="N39" s="10">
        <f t="shared" si="11"/>
        <v>6.6464000764269411</v>
      </c>
      <c r="O39" s="10">
        <f t="shared" si="12"/>
        <v>1.6628977880784985</v>
      </c>
      <c r="Q39" s="159">
        <f>(Q27+Q31+Q35)/3</f>
        <v>3.0662199505795785E-2</v>
      </c>
    </row>
    <row r="40" spans="1:17">
      <c r="A40" t="str">
        <f>'GOS Durban'!A40</f>
        <v>2010q2</v>
      </c>
      <c r="B40" s="7">
        <v>39679.286244765506</v>
      </c>
      <c r="C40" s="7">
        <v>242968.67667019999</v>
      </c>
      <c r="D40" s="118">
        <f>'GOS Durban'!D40</f>
        <v>314801409000</v>
      </c>
      <c r="E40" s="118">
        <f>'GOS Durban'!E40</f>
        <v>50786982112.222832</v>
      </c>
      <c r="F40" s="119"/>
      <c r="G40" s="119"/>
      <c r="H40" s="10"/>
      <c r="I40" s="10"/>
      <c r="J40" s="10"/>
      <c r="K40" s="10"/>
      <c r="L40" s="119"/>
      <c r="M40" s="158">
        <f t="shared" si="13"/>
        <v>1531833122.2664313</v>
      </c>
      <c r="N40" s="10">
        <f t="shared" si="11"/>
        <v>10.283260896315785</v>
      </c>
      <c r="O40" s="10">
        <f t="shared" si="12"/>
        <v>5.2978606661614585</v>
      </c>
      <c r="Q40" s="159">
        <f t="shared" ref="Q40:Q55" si="14">(Q28+Q32+Q36)/3</f>
        <v>3.0161924543607943E-2</v>
      </c>
    </row>
    <row r="41" spans="1:17">
      <c r="A41" t="str">
        <f>'GOS Durban'!A41</f>
        <v>2010q3</v>
      </c>
      <c r="B41" s="7">
        <v>39679.286244765506</v>
      </c>
      <c r="C41" s="7">
        <v>242968.67667019999</v>
      </c>
      <c r="D41" s="118">
        <f>'GOS Durban'!D41</f>
        <v>309965532000</v>
      </c>
      <c r="E41" s="118">
        <f>'GOS Durban'!E41</f>
        <v>48179902948.266418</v>
      </c>
      <c r="F41" s="119"/>
      <c r="G41" s="119"/>
      <c r="H41" s="10"/>
      <c r="I41" s="10"/>
      <c r="J41" s="10"/>
      <c r="K41" s="10"/>
      <c r="L41" s="119"/>
      <c r="M41" s="158">
        <f t="shared" si="13"/>
        <v>1451318615.8456788</v>
      </c>
      <c r="N41" s="10">
        <f t="shared" si="11"/>
        <v>-5.2560886202556372</v>
      </c>
      <c r="O41" s="10">
        <f t="shared" si="12"/>
        <v>3.165491915973309</v>
      </c>
      <c r="Q41" s="159">
        <f t="shared" si="14"/>
        <v>3.0122904510705317E-2</v>
      </c>
    </row>
    <row r="42" spans="1:17">
      <c r="A42" t="str">
        <f>'GOS Durban'!A42</f>
        <v>2010q4</v>
      </c>
      <c r="B42" s="7">
        <v>39679.286244765506</v>
      </c>
      <c r="C42" s="7">
        <v>242968.67667019999</v>
      </c>
      <c r="D42" s="118">
        <f>'GOS Durban'!D42</f>
        <v>303177919000</v>
      </c>
      <c r="E42" s="118">
        <f>'GOS Durban'!E42</f>
        <v>46176508988.869987</v>
      </c>
      <c r="F42" s="119"/>
      <c r="G42" s="119"/>
      <c r="H42" s="10"/>
      <c r="I42" s="10"/>
      <c r="J42" s="10"/>
      <c r="K42" s="10"/>
      <c r="L42" s="119"/>
      <c r="M42" s="158">
        <f t="shared" si="13"/>
        <v>1450128957.9847131</v>
      </c>
      <c r="N42" s="10">
        <f t="shared" si="11"/>
        <v>-8.1970826252546827E-2</v>
      </c>
      <c r="O42" s="10">
        <f t="shared" si="12"/>
        <v>11.339936276578376</v>
      </c>
      <c r="Q42" s="159">
        <f t="shared" si="14"/>
        <v>3.1404040490246685E-2</v>
      </c>
    </row>
    <row r="43" spans="1:17">
      <c r="A43" t="str">
        <f>'GOS Durban'!A43</f>
        <v>2011q1</v>
      </c>
      <c r="B43" s="7">
        <v>39679.286244765506</v>
      </c>
      <c r="C43" s="7">
        <v>242968.67667019999</v>
      </c>
      <c r="D43" s="118">
        <f>'GOS Durban'!D43</f>
        <v>303878345000</v>
      </c>
      <c r="E43" s="118">
        <f>'GOS Durban'!E43</f>
        <v>46881002046.368416</v>
      </c>
      <c r="F43" s="119"/>
      <c r="G43" s="119"/>
      <c r="H43" s="10"/>
      <c r="I43" s="10"/>
      <c r="J43" s="10"/>
      <c r="K43" s="10"/>
      <c r="L43" s="119"/>
      <c r="M43" s="158">
        <f t="shared" si="13"/>
        <v>1439424325.3423812</v>
      </c>
      <c r="N43" s="10">
        <f t="shared" si="11"/>
        <v>-0.73818487544779343</v>
      </c>
      <c r="O43" s="10">
        <f t="shared" si="12"/>
        <v>3.6303537929549936</v>
      </c>
      <c r="Q43" s="159">
        <f t="shared" si="14"/>
        <v>3.0703787515435257E-2</v>
      </c>
    </row>
    <row r="44" spans="1:17">
      <c r="A44" t="str">
        <f>'GOS Durban'!A44</f>
        <v>2011q2</v>
      </c>
      <c r="B44" s="7">
        <v>39679.286244765506</v>
      </c>
      <c r="C44" s="7">
        <v>242968.67667019999</v>
      </c>
      <c r="D44" s="118">
        <f>'GOS Durban'!D44</f>
        <v>330940066000</v>
      </c>
      <c r="E44" s="118">
        <f>'GOS Durban'!E44</f>
        <v>51896558925.369278</v>
      </c>
      <c r="F44" s="119"/>
      <c r="G44" s="119"/>
      <c r="H44" s="10"/>
      <c r="I44" s="10"/>
      <c r="J44" s="10"/>
      <c r="K44" s="10"/>
      <c r="L44" s="119"/>
      <c r="M44" s="158">
        <f t="shared" si="13"/>
        <v>1558804185.9547124</v>
      </c>
      <c r="N44" s="10">
        <f t="shared" si="11"/>
        <v>8.2935836577539757</v>
      </c>
      <c r="O44" s="10">
        <f t="shared" si="12"/>
        <v>1.7607050857064563</v>
      </c>
      <c r="Q44" s="159">
        <f t="shared" si="14"/>
        <v>3.0036754232518132E-2</v>
      </c>
    </row>
    <row r="45" spans="1:17">
      <c r="A45" t="str">
        <f>'GOS Durban'!A45</f>
        <v>2011q3</v>
      </c>
      <c r="B45" s="7">
        <v>39679.286244765506</v>
      </c>
      <c r="C45" s="7">
        <v>242968.67667019999</v>
      </c>
      <c r="D45" s="118">
        <f>'GOS Durban'!D45</f>
        <v>338374473000</v>
      </c>
      <c r="E45" s="118">
        <f>'GOS Durban'!E45</f>
        <v>51775022616.715256</v>
      </c>
      <c r="F45" s="119"/>
      <c r="G45" s="119"/>
      <c r="H45" s="10"/>
      <c r="I45" s="10"/>
      <c r="J45" s="10"/>
      <c r="K45" s="10"/>
      <c r="L45" s="119"/>
      <c r="M45" s="158">
        <f t="shared" si="13"/>
        <v>1552459945.606626</v>
      </c>
      <c r="N45" s="10">
        <f t="shared" si="11"/>
        <v>-0.40699405385550297</v>
      </c>
      <c r="O45" s="10">
        <f t="shared" si="12"/>
        <v>6.9689266475792087</v>
      </c>
      <c r="Q45" s="159">
        <f t="shared" si="14"/>
        <v>2.9984727521981298E-2</v>
      </c>
    </row>
    <row r="46" spans="1:17">
      <c r="A46" t="str">
        <f>'GOS Durban'!A46</f>
        <v>2011q4</v>
      </c>
      <c r="B46" s="7">
        <v>39679.286244765506</v>
      </c>
      <c r="C46" s="7">
        <v>242968.67667019999</v>
      </c>
      <c r="D46" s="118">
        <f>'GOS Durban'!D46</f>
        <v>327243627000</v>
      </c>
      <c r="E46" s="118">
        <f>'GOS Durban'!E46</f>
        <v>49068867195.932281</v>
      </c>
      <c r="F46" s="119"/>
      <c r="G46" s="119"/>
      <c r="H46" s="10"/>
      <c r="I46" s="10"/>
      <c r="J46" s="10"/>
      <c r="K46" s="10"/>
      <c r="L46" s="119"/>
      <c r="M46" s="158">
        <f t="shared" ref="M46:M49" si="15">E46*Q46</f>
        <v>1555135134.3357108</v>
      </c>
      <c r="N46" s="10">
        <f t="shared" ref="N46:N49" si="16">(M46-M45)/M45*100</f>
        <v>0.17231933981004555</v>
      </c>
      <c r="O46" s="10">
        <f t="shared" ref="O46:O49" si="17">(M46-M42)/M42*100</f>
        <v>7.2411612617492906</v>
      </c>
      <c r="Q46" s="159">
        <f t="shared" si="14"/>
        <v>3.1692908828036458E-2</v>
      </c>
    </row>
    <row r="47" spans="1:17">
      <c r="A47" t="str">
        <f>'GOS Durban'!A47</f>
        <v>2012q1</v>
      </c>
      <c r="B47" s="7">
        <v>39679.286244765506</v>
      </c>
      <c r="C47" s="7">
        <v>242968.67667019999</v>
      </c>
      <c r="D47" s="118">
        <f>'GOS Durban'!D47</f>
        <v>326306834000.00006</v>
      </c>
      <c r="E47" s="118">
        <f>'GOS Durban'!E47</f>
        <v>50306036943.948624</v>
      </c>
      <c r="F47" s="119"/>
      <c r="G47" s="119"/>
      <c r="H47" s="10"/>
      <c r="I47" s="10"/>
      <c r="J47" s="10"/>
      <c r="K47" s="10"/>
      <c r="L47" s="119"/>
      <c r="M47" s="158">
        <f t="shared" si="15"/>
        <v>1566749848.2452018</v>
      </c>
      <c r="N47" s="10">
        <f t="shared" si="16"/>
        <v>0.74686203488370073</v>
      </c>
      <c r="O47" s="10">
        <f t="shared" si="17"/>
        <v>8.8455864376569409</v>
      </c>
      <c r="Q47" s="159">
        <f t="shared" si="14"/>
        <v>3.1144370406098312E-2</v>
      </c>
    </row>
    <row r="48" spans="1:17">
      <c r="A48" t="str">
        <f>'GOS Durban'!A48</f>
        <v>2012q2</v>
      </c>
      <c r="B48" s="7">
        <v>39679.286244765506</v>
      </c>
      <c r="C48" s="7">
        <v>242968.67667019999</v>
      </c>
      <c r="D48" s="118">
        <f>'GOS Durban'!D48</f>
        <v>353579676000</v>
      </c>
      <c r="E48" s="118">
        <f>'GOS Durban'!E48</f>
        <v>55943467137.283623</v>
      </c>
      <c r="F48" s="119"/>
      <c r="G48" s="119"/>
      <c r="H48" s="10"/>
      <c r="I48" s="10"/>
      <c r="J48" s="10"/>
      <c r="K48" s="10"/>
      <c r="L48" s="119"/>
      <c r="M48" s="158">
        <f t="shared" si="15"/>
        <v>1714424775.291245</v>
      </c>
      <c r="N48" s="10">
        <f t="shared" si="16"/>
        <v>9.4255587266494825</v>
      </c>
      <c r="O48" s="10">
        <f t="shared" si="17"/>
        <v>9.9833315010775703</v>
      </c>
      <c r="Q48" s="159">
        <f t="shared" si="14"/>
        <v>3.064566540154004E-2</v>
      </c>
    </row>
    <row r="49" spans="1:17">
      <c r="A49" t="str">
        <f>'GOS Durban'!A49</f>
        <v>2012q3</v>
      </c>
      <c r="B49" s="7">
        <v>39679.286244765506</v>
      </c>
      <c r="C49" s="7">
        <v>242968.67667019999</v>
      </c>
      <c r="D49" s="118">
        <f>'GOS Durban'!D49</f>
        <v>352137430000</v>
      </c>
      <c r="E49" s="118">
        <f>'GOS Durban'!E49</f>
        <v>54101374375.623596</v>
      </c>
      <c r="F49" s="119"/>
      <c r="G49" s="119"/>
      <c r="H49" s="10"/>
      <c r="I49" s="10"/>
      <c r="J49" s="10"/>
      <c r="K49" s="10"/>
      <c r="L49" s="119"/>
      <c r="M49" s="158">
        <f t="shared" si="15"/>
        <v>1651713459.6663804</v>
      </c>
      <c r="N49" s="10">
        <f t="shared" si="16"/>
        <v>-3.6578633561925304</v>
      </c>
      <c r="O49" s="10">
        <f t="shared" si="17"/>
        <v>6.3933059490929995</v>
      </c>
      <c r="Q49" s="159">
        <f t="shared" si="14"/>
        <v>3.0529972273876119E-2</v>
      </c>
    </row>
    <row r="50" spans="1:17">
      <c r="A50" t="str">
        <f>'GOS Durban'!A50</f>
        <v>2012q4</v>
      </c>
      <c r="B50" s="7">
        <v>39679.286244765506</v>
      </c>
      <c r="C50" s="7">
        <v>242968.67667019999</v>
      </c>
      <c r="D50" s="118">
        <f>'GOS Durban'!D50</f>
        <v>336635393000</v>
      </c>
      <c r="E50" s="118">
        <f>'GOS Durban'!E50</f>
        <v>51219809983.589363</v>
      </c>
      <c r="F50" s="119"/>
      <c r="G50" s="119"/>
      <c r="H50" s="10"/>
      <c r="I50" s="10"/>
      <c r="J50" s="10"/>
      <c r="K50" s="10"/>
      <c r="L50" s="119"/>
      <c r="M50" s="158">
        <f t="shared" ref="M50:M55" si="18">E50*Q50</f>
        <v>1608957070.3805935</v>
      </c>
      <c r="N50" s="10">
        <f t="shared" ref="N50:N53" si="19">(M50-M49)/M49*100</f>
        <v>-2.5886081532824083</v>
      </c>
      <c r="O50" s="10">
        <f t="shared" ref="O50:O53" si="20">(M50-M46)/M46*100</f>
        <v>3.4609169876335715</v>
      </c>
      <c r="Q50" s="159">
        <f t="shared" si="14"/>
        <v>3.1412788741233079E-2</v>
      </c>
    </row>
    <row r="51" spans="1:17">
      <c r="A51" t="str">
        <f>'GOS Durban'!A51</f>
        <v>2013q1</v>
      </c>
      <c r="B51" s="7">
        <v>39679.286244765506</v>
      </c>
      <c r="C51" s="7">
        <v>242968.67667019999</v>
      </c>
      <c r="D51" s="118">
        <f>'GOS Durban'!D51</f>
        <v>347376506000</v>
      </c>
      <c r="E51" s="118">
        <f>'GOS Durban'!E51</f>
        <v>53371551969.352211</v>
      </c>
      <c r="F51" s="119"/>
      <c r="G51" s="119"/>
      <c r="H51" s="10"/>
      <c r="I51" s="10"/>
      <c r="J51" s="10"/>
      <c r="K51" s="10"/>
      <c r="L51" s="119"/>
      <c r="M51" s="158">
        <f t="shared" si="18"/>
        <v>1645807116.3786857</v>
      </c>
      <c r="N51" s="10">
        <f t="shared" si="19"/>
        <v>2.2903063528833254</v>
      </c>
      <c r="O51" s="10">
        <f t="shared" si="20"/>
        <v>5.045940691938152</v>
      </c>
      <c r="Q51" s="159">
        <f t="shared" si="14"/>
        <v>3.0836785809109785E-2</v>
      </c>
    </row>
    <row r="52" spans="1:17">
      <c r="A52" t="str">
        <f>'GOS Durban'!A52</f>
        <v>2013q2</v>
      </c>
      <c r="B52" s="7">
        <v>39679.286244765506</v>
      </c>
      <c r="C52" s="7">
        <v>242968.67667019999</v>
      </c>
      <c r="D52" s="118">
        <f>'GOS Durban'!D52</f>
        <v>374503454999.99994</v>
      </c>
      <c r="E52" s="118">
        <f>'GOS Durban'!E52</f>
        <v>59664745741.88974</v>
      </c>
      <c r="F52" s="119"/>
      <c r="G52" s="119"/>
      <c r="H52" s="10"/>
      <c r="I52" s="10"/>
      <c r="J52" s="10"/>
      <c r="K52" s="10"/>
      <c r="L52" s="119"/>
      <c r="M52" s="158">
        <f t="shared" ref="M52:M55" si="21">E52*Q52</f>
        <v>1806734899.1497233</v>
      </c>
      <c r="N52" s="10">
        <f t="shared" ref="N52:N55" si="22">(M52-M51)/M51*100</f>
        <v>9.7780463560718687</v>
      </c>
      <c r="O52" s="10">
        <f t="shared" ref="O52:O55" si="23">(M52-M48)/M48*100</f>
        <v>5.3843204548182495</v>
      </c>
      <c r="Q52" s="159">
        <f t="shared" si="14"/>
        <v>3.0281448059222036E-2</v>
      </c>
    </row>
    <row r="53" spans="1:17">
      <c r="A53" t="str">
        <f>'GOS Durban'!A53</f>
        <v>2013q3</v>
      </c>
      <c r="B53" s="7">
        <v>39679.286244765506</v>
      </c>
      <c r="C53" s="7">
        <v>242968.67667019999</v>
      </c>
      <c r="D53" s="118">
        <f>'GOS Durban'!D53</f>
        <v>374698410762.61865</v>
      </c>
      <c r="E53" s="118">
        <f>'GOS Durban'!E53</f>
        <v>57278898112.885117</v>
      </c>
      <c r="F53" s="119"/>
      <c r="G53" s="119"/>
      <c r="H53" s="10"/>
      <c r="I53" s="10"/>
      <c r="J53" s="10"/>
      <c r="K53" s="10"/>
      <c r="L53" s="119"/>
      <c r="M53" s="158">
        <f t="shared" si="21"/>
        <v>1730540700.7572012</v>
      </c>
      <c r="N53" s="10">
        <f t="shared" si="22"/>
        <v>-4.2172317825033563</v>
      </c>
      <c r="O53" s="10">
        <f t="shared" si="23"/>
        <v>4.772452547958447</v>
      </c>
      <c r="Q53" s="159">
        <f t="shared" si="14"/>
        <v>3.0212534768854243E-2</v>
      </c>
    </row>
    <row r="54" spans="1:17">
      <c r="A54" t="str">
        <f>'GOS Durban'!A54</f>
        <v>2013q4</v>
      </c>
      <c r="B54" s="7">
        <v>39679.286244765506</v>
      </c>
      <c r="C54" s="7">
        <v>242968.67667019999</v>
      </c>
      <c r="D54" s="118">
        <f>'GOS Durban'!D54</f>
        <v>356902000000</v>
      </c>
      <c r="E54" s="118">
        <f>'GOS Durban'!E54</f>
        <v>53832766280.962761</v>
      </c>
      <c r="F54" s="119"/>
      <c r="G54" s="119"/>
      <c r="H54" s="10"/>
      <c r="I54" s="10"/>
      <c r="J54" s="10"/>
      <c r="K54" s="10"/>
      <c r="L54" s="119"/>
      <c r="M54" s="158">
        <f t="shared" si="21"/>
        <v>1695906880.0776489</v>
      </c>
      <c r="N54" s="10">
        <f t="shared" si="22"/>
        <v>-2.0013294494835185</v>
      </c>
      <c r="O54" s="10">
        <f t="shared" si="23"/>
        <v>5.4041099851401038</v>
      </c>
      <c r="Q54" s="159">
        <f t="shared" si="14"/>
        <v>3.1503246019838733E-2</v>
      </c>
    </row>
    <row r="55" spans="1:17">
      <c r="A55" t="str">
        <f>'GOS Durban'!A55</f>
        <v>2014q1</v>
      </c>
      <c r="B55" s="7">
        <v>39679.286244765506</v>
      </c>
      <c r="C55" s="7">
        <v>242968.67667019999</v>
      </c>
      <c r="D55" s="118">
        <f>'GOS Durban'!D55</f>
        <v>375738282804.85065</v>
      </c>
      <c r="E55" s="118">
        <f>'GOS Durban'!E55</f>
        <v>57589744101.358139</v>
      </c>
      <c r="F55" s="119"/>
      <c r="G55" s="119"/>
      <c r="H55" s="10"/>
      <c r="I55" s="10"/>
      <c r="J55" s="10"/>
      <c r="K55" s="10"/>
      <c r="L55" s="119"/>
      <c r="M55" s="158">
        <f t="shared" si="21"/>
        <v>1779234063.8321764</v>
      </c>
      <c r="N55" s="10">
        <f t="shared" si="22"/>
        <v>4.9134291943383319</v>
      </c>
      <c r="O55" s="10">
        <f t="shared" si="23"/>
        <v>8.1070829093918171</v>
      </c>
      <c r="Q55" s="159">
        <f t="shared" si="14"/>
        <v>3.0894981243547785E-2</v>
      </c>
    </row>
    <row r="56" spans="1:17">
      <c r="M56" s="10"/>
    </row>
    <row r="57" spans="1:17">
      <c r="M57" s="10"/>
    </row>
    <row r="58" spans="1:17">
      <c r="M58" s="10"/>
    </row>
    <row r="59" spans="1:17">
      <c r="M59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59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4.5" bestFit="1" customWidth="1"/>
  </cols>
  <sheetData>
    <row r="1" spans="1:20" ht="28.5" customHeight="1" thickBot="1">
      <c r="D1" s="219" t="s">
        <v>197</v>
      </c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1"/>
    </row>
    <row r="2" spans="1:20" ht="39" thickBot="1">
      <c r="C2" s="117" t="s">
        <v>60</v>
      </c>
      <c r="D2" s="125" t="s">
        <v>198</v>
      </c>
      <c r="E2" s="123" t="s">
        <v>199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200</v>
      </c>
      <c r="N2" s="123" t="s">
        <v>84</v>
      </c>
      <c r="O2" s="124" t="s">
        <v>85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'GOS Durban'!D3</f>
        <v>105984228000</v>
      </c>
      <c r="E3" s="118">
        <f>'GOS Durban'!E3</f>
        <v>17410490589.679008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'GOS Durban'!D4</f>
        <v>115470571000</v>
      </c>
      <c r="E4" s="118">
        <f>'GOS Durban'!E4</f>
        <v>19474828052.602894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'GOS Durban'!D5</f>
        <v>116423083000</v>
      </c>
      <c r="E5" s="118">
        <f>'GOS Durban'!E5</f>
        <v>19469146925.633884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'GOS Durban'!D6</f>
        <v>115341718000.00002</v>
      </c>
      <c r="E6" s="118">
        <f>'GOS Durban'!E6</f>
        <v>19075263332.247108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'GOS Durban'!D7</f>
        <v>120724220000</v>
      </c>
      <c r="E7" s="118">
        <f>'GOS Durban'!E7</f>
        <v>19526820485.858513</v>
      </c>
      <c r="F7" s="119">
        <v>4118958622</v>
      </c>
      <c r="G7" s="119">
        <v>674878797</v>
      </c>
      <c r="H7" s="10">
        <f>E7/D7*100</f>
        <v>16.174733194265833</v>
      </c>
      <c r="I7" s="10">
        <f>G7/F7*100</f>
        <v>16.384694747729856</v>
      </c>
      <c r="J7" s="10">
        <f>D7/F7</f>
        <v>29.309403438819007</v>
      </c>
      <c r="K7" s="10">
        <f>E7/G7</f>
        <v>28.933818298426278</v>
      </c>
      <c r="M7" s="118">
        <f>E7*$L$26</f>
        <v>553566002.58202231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'GOS Durban'!D8</f>
        <v>136557709999.99998</v>
      </c>
      <c r="E8" s="118">
        <f>'GOS Durban'!E8</f>
        <v>22919802949.964966</v>
      </c>
      <c r="F8" s="119">
        <v>4128329079</v>
      </c>
      <c r="G8" s="119">
        <v>697677279</v>
      </c>
      <c r="H8" s="10">
        <f t="shared" ref="H8:H38" si="0">E8/D8*100</f>
        <v>16.783968440862818</v>
      </c>
      <c r="I8" s="10">
        <f t="shared" ref="I8:I37" si="1">G8/F8*100</f>
        <v>16.899749648082743</v>
      </c>
      <c r="J8" s="10">
        <f t="shared" ref="J8:K36" si="2">D8/F8</f>
        <v>33.078203647728145</v>
      </c>
      <c r="K8" s="10">
        <f t="shared" si="2"/>
        <v>32.851582873411829</v>
      </c>
      <c r="M8" s="118">
        <f t="shared" ref="M8:M30" si="3">E8*$L$26</f>
        <v>649753691.75786865</v>
      </c>
      <c r="N8" s="10">
        <f>(M8-M7)/M7*100</f>
        <v>17.376010941277798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'GOS Durban'!D9</f>
        <v>140796350000</v>
      </c>
      <c r="E9" s="118">
        <f>'GOS Durban'!E9</f>
        <v>23199950809.860989</v>
      </c>
      <c r="F9" s="119">
        <v>4479766142</v>
      </c>
      <c r="G9" s="119">
        <v>748604188</v>
      </c>
      <c r="H9" s="10">
        <f t="shared" si="0"/>
        <v>16.477664946471261</v>
      </c>
      <c r="I9" s="10">
        <f t="shared" si="1"/>
        <v>16.71078722126741</v>
      </c>
      <c r="J9" s="10">
        <f t="shared" si="2"/>
        <v>31.429397324999918</v>
      </c>
      <c r="K9" s="10">
        <f t="shared" si="2"/>
        <v>30.990944456032068</v>
      </c>
      <c r="M9" s="118">
        <f t="shared" si="3"/>
        <v>657695605.85734332</v>
      </c>
      <c r="N9" s="10">
        <f t="shared" ref="N9:N36" si="4">(M9-M8)/M8*100</f>
        <v>1.2222961100826235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'GOS Durban'!D10</f>
        <v>138753900000</v>
      </c>
      <c r="E10" s="118">
        <f>'GOS Durban'!E10</f>
        <v>22631384719.386185</v>
      </c>
      <c r="F10" s="119">
        <v>4393645140</v>
      </c>
      <c r="G10" s="119">
        <v>741841930</v>
      </c>
      <c r="H10" s="10">
        <f t="shared" si="0"/>
        <v>16.310449449987484</v>
      </c>
      <c r="I10" s="10">
        <f t="shared" si="1"/>
        <v>16.884429815376485</v>
      </c>
      <c r="J10" s="10">
        <f t="shared" si="2"/>
        <v>31.580588686322539</v>
      </c>
      <c r="K10" s="10">
        <f t="shared" si="2"/>
        <v>30.507017471210052</v>
      </c>
      <c r="M10" s="118">
        <f t="shared" si="3"/>
        <v>641577320.84848785</v>
      </c>
      <c r="N10" s="10">
        <f t="shared" si="4"/>
        <v>-2.4507211033962086</v>
      </c>
    </row>
    <row r="11" spans="1:20" ht="15.75" thickBot="1">
      <c r="A11" t="str">
        <f>'GOS Durban'!A11</f>
        <v>2003q1</v>
      </c>
      <c r="B11" s="7">
        <v>39679.286244765506</v>
      </c>
      <c r="C11" s="7">
        <v>242968.67667019999</v>
      </c>
      <c r="D11" s="118">
        <f>'GOS Durban'!D11</f>
        <v>138160610000</v>
      </c>
      <c r="E11" s="118">
        <f>'GOS Durban'!E11</f>
        <v>22704415918.090809</v>
      </c>
      <c r="F11" s="119">
        <v>4324510166.1150007</v>
      </c>
      <c r="G11" s="119">
        <v>733454143.19999993</v>
      </c>
      <c r="H11" s="10">
        <f t="shared" si="0"/>
        <v>16.433349503951096</v>
      </c>
      <c r="I11" s="10">
        <f t="shared" si="1"/>
        <v>16.960398172885121</v>
      </c>
      <c r="J11" s="10">
        <f t="shared" si="2"/>
        <v>31.948268056476554</v>
      </c>
      <c r="K11" s="10">
        <f t="shared" si="2"/>
        <v>30.955467534798174</v>
      </c>
      <c r="M11" s="118">
        <f t="shared" si="3"/>
        <v>643647682.93124318</v>
      </c>
      <c r="N11" s="10">
        <f t="shared" si="4"/>
        <v>0.32269876373081069</v>
      </c>
      <c r="O11" s="10">
        <f>(M11-M7)/M7*100</f>
        <v>16.272979180269186</v>
      </c>
      <c r="R11" s="222" t="s">
        <v>162</v>
      </c>
      <c r="S11" s="223"/>
      <c r="T11" s="224"/>
    </row>
    <row r="12" spans="1:20">
      <c r="A12" t="str">
        <f>'GOS Durban'!A12</f>
        <v>2003q2</v>
      </c>
      <c r="B12" s="7">
        <v>39679.286244765506</v>
      </c>
      <c r="C12" s="7">
        <v>242968.67667019999</v>
      </c>
      <c r="D12" s="118">
        <f>'GOS Durban'!D12</f>
        <v>147486400000</v>
      </c>
      <c r="E12" s="118">
        <f>'GOS Durban'!E12</f>
        <v>25164663355.856583</v>
      </c>
      <c r="F12" s="119">
        <v>4344832650.1500006</v>
      </c>
      <c r="G12" s="119">
        <v>733104993.00000012</v>
      </c>
      <c r="H12" s="10">
        <f t="shared" si="0"/>
        <v>17.062361923442829</v>
      </c>
      <c r="I12" s="10">
        <f t="shared" si="1"/>
        <v>16.873031760491177</v>
      </c>
      <c r="J12" s="10">
        <f t="shared" si="2"/>
        <v>33.945242976138147</v>
      </c>
      <c r="K12" s="10">
        <f t="shared" si="2"/>
        <v>34.326138269606055</v>
      </c>
      <c r="M12" s="118">
        <f t="shared" si="3"/>
        <v>713393258.79050648</v>
      </c>
      <c r="N12" s="10">
        <f t="shared" si="4"/>
        <v>10.835986473474772</v>
      </c>
      <c r="O12" s="10">
        <f t="shared" ref="O12:O36" si="5">(M12-M8)/M8*100</f>
        <v>9.7944140741185937</v>
      </c>
      <c r="R12" s="7">
        <v>2001</v>
      </c>
    </row>
    <row r="13" spans="1:20">
      <c r="A13" t="str">
        <f>'GOS Durban'!A13</f>
        <v>2003q3</v>
      </c>
      <c r="B13" s="7">
        <v>39679.286244765506</v>
      </c>
      <c r="C13" s="7">
        <v>242968.67667019999</v>
      </c>
      <c r="D13" s="118">
        <f>'GOS Durban'!D13</f>
        <v>148659800000</v>
      </c>
      <c r="E13" s="118">
        <f>'GOS Durban'!E13</f>
        <v>24905522591.276428</v>
      </c>
      <c r="F13" s="119">
        <v>4469507962.3999996</v>
      </c>
      <c r="G13" s="119">
        <v>755965791.00000012</v>
      </c>
      <c r="H13" s="10">
        <f t="shared" si="0"/>
        <v>16.753367481509077</v>
      </c>
      <c r="I13" s="10">
        <f t="shared" si="1"/>
        <v>16.913848176569036</v>
      </c>
      <c r="J13" s="10">
        <f t="shared" si="2"/>
        <v>33.26088716042333</v>
      </c>
      <c r="K13" s="10">
        <f t="shared" si="2"/>
        <v>32.945303726417464</v>
      </c>
      <c r="M13" s="118">
        <f t="shared" si="3"/>
        <v>706046875.01755309</v>
      </c>
      <c r="N13" s="10">
        <f t="shared" si="4"/>
        <v>-1.0297803746293479</v>
      </c>
      <c r="O13" s="10">
        <f t="shared" si="5"/>
        <v>7.3516180934767181</v>
      </c>
      <c r="R13" s="7">
        <f>R12+1</f>
        <v>2002</v>
      </c>
      <c r="S13" s="154">
        <f>SUM(M7:M10)</f>
        <v>2502592621.045722</v>
      </c>
    </row>
    <row r="14" spans="1:20">
      <c r="A14" t="str">
        <f>'GOS Durban'!A14</f>
        <v>2003q4</v>
      </c>
      <c r="B14" s="7">
        <v>39679.286244765506</v>
      </c>
      <c r="C14" s="7">
        <v>242968.67667019999</v>
      </c>
      <c r="D14" s="118">
        <f>'GOS Durban'!D14</f>
        <v>141854990000</v>
      </c>
      <c r="E14" s="118">
        <f>'GOS Durban'!E14</f>
        <v>23510670993.050049</v>
      </c>
      <c r="F14" s="119">
        <v>4792454884.6540003</v>
      </c>
      <c r="G14" s="119">
        <v>792421454</v>
      </c>
      <c r="H14" s="10">
        <f t="shared" si="0"/>
        <v>16.573735610604921</v>
      </c>
      <c r="I14" s="10">
        <f t="shared" si="1"/>
        <v>16.534771282613971</v>
      </c>
      <c r="J14" s="10">
        <f t="shared" si="2"/>
        <v>29.599650578712016</v>
      </c>
      <c r="K14" s="10">
        <f t="shared" si="2"/>
        <v>29.669402404960692</v>
      </c>
      <c r="M14" s="118">
        <f t="shared" si="3"/>
        <v>666504215.01386666</v>
      </c>
      <c r="N14" s="10">
        <f t="shared" si="4"/>
        <v>-5.6005714921836249</v>
      </c>
      <c r="O14" s="10">
        <f t="shared" si="5"/>
        <v>3.8852517623928664</v>
      </c>
      <c r="R14" s="7">
        <f t="shared" ref="R14:R24" si="6">R13+1</f>
        <v>2003</v>
      </c>
      <c r="S14" s="154">
        <f>SUM(M11:M14)</f>
        <v>2729592031.7531695</v>
      </c>
      <c r="T14" s="10">
        <f>(S14-S13)/S13*100</f>
        <v>9.0705698082253026</v>
      </c>
    </row>
    <row r="15" spans="1:20">
      <c r="A15" t="str">
        <f>'GOS Durban'!A15</f>
        <v>2004q1</v>
      </c>
      <c r="B15" s="7">
        <v>39679.286244765506</v>
      </c>
      <c r="C15" s="7">
        <v>242968.67667019999</v>
      </c>
      <c r="D15" s="118">
        <f>'GOS Durban'!D15</f>
        <v>149784699999.99997</v>
      </c>
      <c r="E15" s="118">
        <f>'GOS Durban'!E15</f>
        <v>24726548384.494415</v>
      </c>
      <c r="F15" s="119">
        <v>4499340550.9499998</v>
      </c>
      <c r="G15" s="119">
        <v>735941631.61000013</v>
      </c>
      <c r="H15" s="10">
        <f t="shared" si="0"/>
        <v>16.508060158677367</v>
      </c>
      <c r="I15" s="10">
        <f t="shared" si="1"/>
        <v>16.356655453755593</v>
      </c>
      <c r="J15" s="10">
        <f t="shared" si="2"/>
        <v>33.29036740025694</v>
      </c>
      <c r="K15" s="10">
        <f t="shared" si="2"/>
        <v>33.598518309666481</v>
      </c>
      <c r="M15" s="118">
        <f t="shared" si="3"/>
        <v>700973133.68391621</v>
      </c>
      <c r="N15" s="10">
        <f t="shared" si="4"/>
        <v>5.17159800247211</v>
      </c>
      <c r="O15" s="10">
        <f t="shared" si="5"/>
        <v>8.9063399547414743</v>
      </c>
      <c r="R15" s="7">
        <f t="shared" si="6"/>
        <v>2004</v>
      </c>
      <c r="S15" s="154">
        <f>SUM(M15:M18)</f>
        <v>2998912833.4555798</v>
      </c>
      <c r="T15" s="10">
        <f t="shared" ref="T15:T21" si="7">(S15-S14)/S14*100</f>
        <v>9.866705301357074</v>
      </c>
    </row>
    <row r="16" spans="1:20">
      <c r="A16" t="str">
        <f>'GOS Durban'!A16</f>
        <v>2004q2</v>
      </c>
      <c r="B16" s="7">
        <v>39679.286244765506</v>
      </c>
      <c r="C16" s="7">
        <v>242968.67667019999</v>
      </c>
      <c r="D16" s="118">
        <f>'GOS Durban'!D16</f>
        <v>157415710000</v>
      </c>
      <c r="E16" s="118">
        <f>'GOS Durban'!E16</f>
        <v>26662677008.091572</v>
      </c>
      <c r="F16" s="119">
        <v>4543677182.2600002</v>
      </c>
      <c r="G16" s="119">
        <v>765181765.9000001</v>
      </c>
      <c r="H16" s="10">
        <f t="shared" si="0"/>
        <v>16.937748467476069</v>
      </c>
      <c r="I16" s="10">
        <f t="shared" si="1"/>
        <v>16.8405838532614</v>
      </c>
      <c r="J16" s="10">
        <f t="shared" si="2"/>
        <v>34.645003085739091</v>
      </c>
      <c r="K16" s="10">
        <f t="shared" si="2"/>
        <v>34.8448933263996</v>
      </c>
      <c r="M16" s="118">
        <f t="shared" si="3"/>
        <v>755860460.75416303</v>
      </c>
      <c r="N16" s="10">
        <f t="shared" si="4"/>
        <v>7.8301613047265075</v>
      </c>
      <c r="O16" s="10">
        <f t="shared" si="5"/>
        <v>5.9528459850680155</v>
      </c>
      <c r="R16" s="7">
        <f t="shared" si="6"/>
        <v>2005</v>
      </c>
      <c r="S16" s="154">
        <f>SUM(M19:M22)</f>
        <v>3287639737.2198434</v>
      </c>
      <c r="T16" s="10">
        <f t="shared" si="7"/>
        <v>9.627719103511593</v>
      </c>
    </row>
    <row r="17" spans="1:20">
      <c r="A17" t="str">
        <f>'GOS Durban'!A17</f>
        <v>2004q3</v>
      </c>
      <c r="B17" s="7">
        <v>39679.286244765506</v>
      </c>
      <c r="C17" s="7">
        <v>242968.67667019999</v>
      </c>
      <c r="D17" s="118">
        <f>'GOS Durban'!D17</f>
        <v>167895270000.00003</v>
      </c>
      <c r="E17" s="118">
        <f>'GOS Durban'!E17</f>
        <v>28256816833.954792</v>
      </c>
      <c r="F17" s="119">
        <v>4775490888.2999992</v>
      </c>
      <c r="G17" s="119">
        <v>793665970.39999986</v>
      </c>
      <c r="H17" s="10">
        <f t="shared" si="0"/>
        <v>16.830025547446802</v>
      </c>
      <c r="I17" s="10">
        <f t="shared" si="1"/>
        <v>16.619568311699421</v>
      </c>
      <c r="J17" s="10">
        <f t="shared" si="2"/>
        <v>35.157698742833986</v>
      </c>
      <c r="K17" s="10">
        <f t="shared" si="2"/>
        <v>35.602908386904424</v>
      </c>
      <c r="M17" s="118">
        <f t="shared" si="3"/>
        <v>801052744.44412625</v>
      </c>
      <c r="N17" s="10">
        <f t="shared" si="4"/>
        <v>5.978918866171731</v>
      </c>
      <c r="O17" s="10">
        <f t="shared" si="5"/>
        <v>13.456028599264208</v>
      </c>
      <c r="R17" s="7">
        <f t="shared" si="6"/>
        <v>2006</v>
      </c>
      <c r="S17" s="154">
        <f>SUM(M23:M26)</f>
        <v>3664367115.9115453</v>
      </c>
      <c r="T17" s="10">
        <f t="shared" si="7"/>
        <v>11.458900877329013</v>
      </c>
    </row>
    <row r="18" spans="1:20">
      <c r="A18" t="str">
        <f>'GOS Durban'!A18</f>
        <v>2004q4</v>
      </c>
      <c r="B18" s="7">
        <v>39679.286244765506</v>
      </c>
      <c r="C18" s="7">
        <v>242968.67667019999</v>
      </c>
      <c r="D18" s="118">
        <f>'GOS Durban'!D18</f>
        <v>158550419999.99997</v>
      </c>
      <c r="E18" s="118">
        <f>'GOS Durban'!E18</f>
        <v>26139414753.266529</v>
      </c>
      <c r="F18" s="119">
        <v>4830257034.4000006</v>
      </c>
      <c r="G18" s="119">
        <v>826240651</v>
      </c>
      <c r="H18" s="10">
        <f t="shared" si="0"/>
        <v>16.486499848607487</v>
      </c>
      <c r="I18" s="10">
        <f t="shared" si="1"/>
        <v>17.105521406328908</v>
      </c>
      <c r="J18" s="10">
        <f t="shared" si="2"/>
        <v>32.824427120718347</v>
      </c>
      <c r="K18" s="10">
        <f t="shared" si="2"/>
        <v>31.636563417244076</v>
      </c>
      <c r="M18" s="118">
        <f t="shared" si="3"/>
        <v>741026494.57337451</v>
      </c>
      <c r="N18" s="10">
        <f t="shared" si="4"/>
        <v>-7.4934204129599102</v>
      </c>
      <c r="O18" s="10">
        <f t="shared" si="5"/>
        <v>11.181066508027621</v>
      </c>
      <c r="R18" s="7">
        <f t="shared" si="6"/>
        <v>2007</v>
      </c>
      <c r="S18" s="154">
        <f>SUM(M27:M30)</f>
        <v>4163273110.2187023</v>
      </c>
      <c r="T18" s="10">
        <f t="shared" si="7"/>
        <v>13.615065808793823</v>
      </c>
    </row>
    <row r="19" spans="1:20">
      <c r="A19" t="str">
        <f>'GOS Durban'!A19</f>
        <v>2005q1</v>
      </c>
      <c r="B19" s="7">
        <v>39679.286244765506</v>
      </c>
      <c r="C19" s="7">
        <v>242968.67667019999</v>
      </c>
      <c r="D19" s="118">
        <f>'GOS Durban'!D19</f>
        <v>165156099000.00003</v>
      </c>
      <c r="E19" s="118">
        <f>'GOS Durban'!E19</f>
        <v>27386172403.965618</v>
      </c>
      <c r="F19" s="119">
        <v>4690209425</v>
      </c>
      <c r="G19" s="119">
        <v>774740717</v>
      </c>
      <c r="H19" s="10">
        <f t="shared" si="0"/>
        <v>16.581992775189981</v>
      </c>
      <c r="I19" s="10">
        <f t="shared" si="1"/>
        <v>16.51825423552382</v>
      </c>
      <c r="J19" s="10">
        <f t="shared" si="2"/>
        <v>35.21294766064738</v>
      </c>
      <c r="K19" s="10">
        <f t="shared" si="2"/>
        <v>35.348822906858551</v>
      </c>
      <c r="L19">
        <f t="shared" ref="L19:L24" si="8">M31/E31</f>
        <v>2.8514810350969713E-2</v>
      </c>
      <c r="M19" s="118">
        <f t="shared" si="3"/>
        <v>776370837.97970986</v>
      </c>
      <c r="N19" s="10">
        <f t="shared" si="4"/>
        <v>4.7696463844634707</v>
      </c>
      <c r="O19" s="10">
        <f t="shared" si="5"/>
        <v>10.756147514462672</v>
      </c>
      <c r="R19" s="7">
        <f t="shared" si="6"/>
        <v>2008</v>
      </c>
      <c r="S19" s="154">
        <f>SUM(M31:M34)</f>
        <v>4673096167.177804</v>
      </c>
      <c r="T19" s="10">
        <f t="shared" si="7"/>
        <v>12.245726942768835</v>
      </c>
    </row>
    <row r="20" spans="1:20">
      <c r="A20" t="str">
        <f>'GOS Durban'!A20</f>
        <v>2005q2</v>
      </c>
      <c r="B20" s="7">
        <v>39679.286244765506</v>
      </c>
      <c r="C20" s="7">
        <v>242968.67667019999</v>
      </c>
      <c r="D20" s="118">
        <f>'GOS Durban'!D20</f>
        <v>175843999000</v>
      </c>
      <c r="E20" s="118">
        <f>'GOS Durban'!E20</f>
        <v>28973225212.608181</v>
      </c>
      <c r="F20" s="119">
        <v>4760343407</v>
      </c>
      <c r="G20" s="119">
        <v>805551748</v>
      </c>
      <c r="H20" s="10">
        <f t="shared" si="0"/>
        <v>16.476664189494564</v>
      </c>
      <c r="I20" s="10">
        <f t="shared" si="1"/>
        <v>16.922135214351357</v>
      </c>
      <c r="J20" s="10">
        <f t="shared" si="2"/>
        <v>36.939351631948348</v>
      </c>
      <c r="K20" s="10">
        <f t="shared" si="2"/>
        <v>35.966932334939429</v>
      </c>
      <c r="L20">
        <f t="shared" si="8"/>
        <v>2.7565614609602059E-2</v>
      </c>
      <c r="M20" s="118">
        <f t="shared" si="3"/>
        <v>821362211.75728309</v>
      </c>
      <c r="N20" s="10">
        <f t="shared" si="4"/>
        <v>5.7950880657303951</v>
      </c>
      <c r="O20" s="10">
        <f t="shared" si="5"/>
        <v>8.6658522841326295</v>
      </c>
      <c r="R20" s="7">
        <f t="shared" si="6"/>
        <v>2009</v>
      </c>
      <c r="S20" s="154">
        <f>SUM(M35:M38)</f>
        <v>4961903384.0915852</v>
      </c>
      <c r="T20" s="10">
        <f t="shared" si="7"/>
        <v>6.1802112899422497</v>
      </c>
    </row>
    <row r="21" spans="1:20">
      <c r="A21" t="str">
        <f>'GOS Durban'!A21</f>
        <v>2005q3</v>
      </c>
      <c r="B21" s="7">
        <v>39679.286244765506</v>
      </c>
      <c r="C21" s="7">
        <v>242968.67667019999</v>
      </c>
      <c r="D21" s="118">
        <f>'GOS Durban'!D21</f>
        <v>184694949000</v>
      </c>
      <c r="E21" s="118">
        <f>'GOS Durban'!E21</f>
        <v>30666296782.700581</v>
      </c>
      <c r="F21" s="119">
        <v>4824982237</v>
      </c>
      <c r="G21" s="119">
        <v>802738840</v>
      </c>
      <c r="H21" s="10">
        <f t="shared" si="0"/>
        <v>16.603754974750597</v>
      </c>
      <c r="I21" s="10">
        <f t="shared" si="1"/>
        <v>16.637135652941058</v>
      </c>
      <c r="J21" s="10">
        <f t="shared" si="2"/>
        <v>38.27888682857342</v>
      </c>
      <c r="K21" s="10">
        <f t="shared" si="2"/>
        <v>38.202084232900184</v>
      </c>
      <c r="L21">
        <f t="shared" si="8"/>
        <v>2.7768238933294206E-2</v>
      </c>
      <c r="M21" s="118">
        <f t="shared" si="3"/>
        <v>869359112.31874752</v>
      </c>
      <c r="N21" s="10">
        <f t="shared" si="4"/>
        <v>5.8435730149767062</v>
      </c>
      <c r="O21" s="10">
        <f t="shared" si="5"/>
        <v>8.5270749458602797</v>
      </c>
      <c r="R21" s="7">
        <f t="shared" si="6"/>
        <v>2010</v>
      </c>
      <c r="S21" s="154">
        <f>SUM(M39:M42)</f>
        <v>5392517274.0134583</v>
      </c>
      <c r="T21" s="10">
        <f t="shared" si="7"/>
        <v>8.6784013429699005</v>
      </c>
    </row>
    <row r="22" spans="1:20">
      <c r="A22" t="str">
        <f>'GOS Durban'!A22</f>
        <v>2005q4</v>
      </c>
      <c r="B22" s="7">
        <v>39679.286244765506</v>
      </c>
      <c r="C22" s="7">
        <v>242968.67667019999</v>
      </c>
      <c r="D22" s="118">
        <f>'GOS Durban'!D22</f>
        <v>176353849000</v>
      </c>
      <c r="E22" s="118">
        <f>'GOS Durban'!E22</f>
        <v>28944489230.914864</v>
      </c>
      <c r="F22" s="119">
        <v>5011501336</v>
      </c>
      <c r="G22" s="119">
        <v>832010091</v>
      </c>
      <c r="H22" s="10">
        <f t="shared" si="0"/>
        <v>16.412734621354854</v>
      </c>
      <c r="I22" s="10">
        <f t="shared" si="1"/>
        <v>16.602012754606594</v>
      </c>
      <c r="J22" s="10">
        <f t="shared" si="2"/>
        <v>35.189823802533255</v>
      </c>
      <c r="K22" s="10">
        <f t="shared" si="2"/>
        <v>34.788627618838419</v>
      </c>
      <c r="L22">
        <f t="shared" si="8"/>
        <v>2.9155986209972038E-2</v>
      </c>
      <c r="M22" s="118">
        <f t="shared" si="3"/>
        <v>820547575.16410291</v>
      </c>
      <c r="N22" s="10">
        <f t="shared" si="4"/>
        <v>-5.6146575635993363</v>
      </c>
      <c r="O22" s="10">
        <f t="shared" si="5"/>
        <v>10.731206127320787</v>
      </c>
      <c r="R22" s="7">
        <f t="shared" si="6"/>
        <v>2011</v>
      </c>
      <c r="S22" s="154">
        <f>SUM(M43:M46)</f>
        <v>5649734239.6501398</v>
      </c>
      <c r="T22" s="10">
        <f>(S22-S21)/S21*100</f>
        <v>4.7698867257451383</v>
      </c>
    </row>
    <row r="23" spans="1:20">
      <c r="A23" t="str">
        <f>'GOS Durban'!A23</f>
        <v>2006q1</v>
      </c>
      <c r="B23" s="7">
        <v>39679.286244765506</v>
      </c>
      <c r="C23" s="7">
        <v>242968.67667019999</v>
      </c>
      <c r="D23" s="118">
        <f>'GOS Durban'!D23</f>
        <v>181177750000</v>
      </c>
      <c r="E23" s="118">
        <f>'GOS Durban'!E23</f>
        <v>29702039317.766869</v>
      </c>
      <c r="F23" s="119">
        <v>4675546289</v>
      </c>
      <c r="G23" s="119">
        <v>750919883</v>
      </c>
      <c r="H23" s="10">
        <f t="shared" si="0"/>
        <v>16.393866971947091</v>
      </c>
      <c r="I23" s="10">
        <f t="shared" si="1"/>
        <v>16.060580659134182</v>
      </c>
      <c r="J23" s="10">
        <f t="shared" si="2"/>
        <v>38.750070858297519</v>
      </c>
      <c r="K23" s="10">
        <f t="shared" si="2"/>
        <v>39.554205435477684</v>
      </c>
      <c r="L23">
        <f t="shared" si="8"/>
        <v>2.7758558284033102E-2</v>
      </c>
      <c r="M23" s="118">
        <f t="shared" si="3"/>
        <v>842023369.11827111</v>
      </c>
      <c r="N23" s="10">
        <f t="shared" si="4"/>
        <v>2.6172515286360105</v>
      </c>
      <c r="O23" s="10">
        <f t="shared" si="5"/>
        <v>8.4563365761397975</v>
      </c>
      <c r="R23" s="7">
        <f t="shared" si="6"/>
        <v>2012</v>
      </c>
      <c r="S23" s="154">
        <f>SUM(M47:M50)</f>
        <v>5993386224.320693</v>
      </c>
      <c r="T23" s="10">
        <f>(S23-S22)/S22*100</f>
        <v>6.082622121564321</v>
      </c>
    </row>
    <row r="24" spans="1:20">
      <c r="A24" t="str">
        <f>'GOS Durban'!A24</f>
        <v>2006q2</v>
      </c>
      <c r="B24" s="7">
        <v>39679.286244765506</v>
      </c>
      <c r="C24" s="7">
        <v>242968.67667019999</v>
      </c>
      <c r="D24" s="118">
        <f>'GOS Durban'!D24</f>
        <v>193375750000</v>
      </c>
      <c r="E24" s="118">
        <f>'GOS Durban'!E24</f>
        <v>31710226412.718315</v>
      </c>
      <c r="F24" s="119">
        <v>4859349229</v>
      </c>
      <c r="G24" s="119">
        <v>811777848</v>
      </c>
      <c r="H24" s="10">
        <f t="shared" si="0"/>
        <v>16.398243529872964</v>
      </c>
      <c r="I24" s="10">
        <f t="shared" si="1"/>
        <v>16.705484824087335</v>
      </c>
      <c r="J24" s="10">
        <f t="shared" si="2"/>
        <v>39.794577604333774</v>
      </c>
      <c r="K24" s="10">
        <f t="shared" si="2"/>
        <v>39.062689984512012</v>
      </c>
      <c r="L24">
        <f t="shared" si="8"/>
        <v>2.9520196931433668E-2</v>
      </c>
      <c r="M24" s="118">
        <f t="shared" si="3"/>
        <v>898953482.41521847</v>
      </c>
      <c r="N24" s="10">
        <f t="shared" si="4"/>
        <v>6.761108466212999</v>
      </c>
      <c r="O24" s="10">
        <f t="shared" si="5"/>
        <v>9.4466569738983814</v>
      </c>
      <c r="R24" s="7">
        <f t="shared" si="6"/>
        <v>2013</v>
      </c>
      <c r="S24" s="154">
        <f>SUM(M51:M54)</f>
        <v>6346864696.1353884</v>
      </c>
      <c r="T24" s="10">
        <f>(S24-S23)/S23*100</f>
        <v>5.8978089945264554</v>
      </c>
    </row>
    <row r="25" spans="1:20">
      <c r="A25" t="str">
        <f>'GOS Durban'!A25</f>
        <v>2006q3</v>
      </c>
      <c r="B25" s="7">
        <v>39679.286244765506</v>
      </c>
      <c r="C25" s="7">
        <v>242968.67667019999</v>
      </c>
      <c r="D25" s="118">
        <f>'GOS Durban'!D25</f>
        <v>216043950000</v>
      </c>
      <c r="E25" s="118">
        <f>'GOS Durban'!E25</f>
        <v>35101363017.820381</v>
      </c>
      <c r="F25" s="119">
        <v>4906222423</v>
      </c>
      <c r="G25" s="119">
        <v>827883368</v>
      </c>
      <c r="H25" s="10">
        <f t="shared" si="0"/>
        <v>16.247325147415783</v>
      </c>
      <c r="I25" s="10">
        <f t="shared" si="1"/>
        <v>16.874150754334849</v>
      </c>
      <c r="J25" s="10">
        <f t="shared" si="2"/>
        <v>44.034683178488258</v>
      </c>
      <c r="K25" s="10">
        <f t="shared" si="2"/>
        <v>42.398922812784882</v>
      </c>
      <c r="L25">
        <f>L37/G37</f>
        <v>2.8159655130830248E-2</v>
      </c>
      <c r="M25" s="118">
        <f t="shared" si="3"/>
        <v>995088843.31820917</v>
      </c>
      <c r="N25" s="10">
        <f t="shared" si="4"/>
        <v>10.69414188648603</v>
      </c>
      <c r="O25" s="10">
        <f t="shared" si="5"/>
        <v>14.462346942463897</v>
      </c>
    </row>
    <row r="26" spans="1:20">
      <c r="A26" t="str">
        <f>'GOS Durban'!A26</f>
        <v>2006q4</v>
      </c>
      <c r="B26" s="7">
        <v>39679.286244765506</v>
      </c>
      <c r="C26" s="7">
        <v>242968.67667019999</v>
      </c>
      <c r="D26" s="118">
        <f>'GOS Durban'!D26</f>
        <v>204168650000</v>
      </c>
      <c r="E26" s="118">
        <f>'GOS Durban'!E26</f>
        <v>32745463271.32349</v>
      </c>
      <c r="F26" s="119">
        <v>5280826192</v>
      </c>
      <c r="G26" s="119">
        <v>873224453</v>
      </c>
      <c r="H26" s="10">
        <f t="shared" si="0"/>
        <v>16.03843845336857</v>
      </c>
      <c r="I26" s="10">
        <f t="shared" si="1"/>
        <v>16.535754468171294</v>
      </c>
      <c r="J26" s="10">
        <f t="shared" si="2"/>
        <v>38.662255218567509</v>
      </c>
      <c r="K26" s="10">
        <f t="shared" si="2"/>
        <v>37.499480412882448</v>
      </c>
      <c r="L26">
        <f>AVERAGE(L19:L25)</f>
        <v>2.8349008635733575E-2</v>
      </c>
      <c r="M26" s="118">
        <f t="shared" si="3"/>
        <v>928301421.05984628</v>
      </c>
      <c r="N26" s="10">
        <f t="shared" si="4"/>
        <v>-6.7117044580315559</v>
      </c>
      <c r="O26" s="10">
        <f t="shared" si="5"/>
        <v>13.131943735766141</v>
      </c>
      <c r="Q26" s="159">
        <f>M26/E26</f>
        <v>2.8349008635733575E-2</v>
      </c>
    </row>
    <row r="27" spans="1:20">
      <c r="A27" t="str">
        <f>'GOS Durban'!A27</f>
        <v>2007q1</v>
      </c>
      <c r="B27" s="7">
        <v>39679.286244765506</v>
      </c>
      <c r="C27" s="7">
        <v>242968.67667019999</v>
      </c>
      <c r="D27" s="118">
        <f>'GOS Durban'!D27</f>
        <v>217528410000</v>
      </c>
      <c r="E27" s="118">
        <f>'GOS Durban'!E27</f>
        <v>35072136759.669884</v>
      </c>
      <c r="F27" s="119">
        <v>5154329343</v>
      </c>
      <c r="G27" s="119">
        <v>833477953</v>
      </c>
      <c r="H27" s="10">
        <f t="shared" si="0"/>
        <v>16.12301435001979</v>
      </c>
      <c r="I27" s="10">
        <f t="shared" si="1"/>
        <v>16.170444252498747</v>
      </c>
      <c r="J27" s="10">
        <f t="shared" si="2"/>
        <v>42.203048257950634</v>
      </c>
      <c r="K27" s="10">
        <f t="shared" si="2"/>
        <v>42.079261525073456</v>
      </c>
      <c r="M27" s="118">
        <f t="shared" si="3"/>
        <v>994260307.87351048</v>
      </c>
      <c r="N27" s="10">
        <f t="shared" si="4"/>
        <v>7.1053308028289575</v>
      </c>
      <c r="O27" s="10">
        <f t="shared" si="5"/>
        <v>18.079894731978165</v>
      </c>
      <c r="Q27" s="159">
        <f t="shared" ref="Q27:Q38" si="9">M27/E27</f>
        <v>2.8349008635733575E-2</v>
      </c>
    </row>
    <row r="28" spans="1:20">
      <c r="A28" t="str">
        <f>'GOS Durban'!A28</f>
        <v>2007q2</v>
      </c>
      <c r="B28" s="7">
        <v>39679.286244765506</v>
      </c>
      <c r="C28" s="7">
        <v>242968.67667019999</v>
      </c>
      <c r="D28" s="118">
        <f>'GOS Durban'!D28</f>
        <v>225344550000.00003</v>
      </c>
      <c r="E28" s="118">
        <f>'GOS Durban'!E28</f>
        <v>36869265854.159355</v>
      </c>
      <c r="F28" s="119">
        <v>5056692012</v>
      </c>
      <c r="G28" s="119">
        <v>821281896</v>
      </c>
      <c r="H28" s="10">
        <f t="shared" si="0"/>
        <v>16.361285797308767</v>
      </c>
      <c r="I28" s="10">
        <f t="shared" si="1"/>
        <v>16.241485422703654</v>
      </c>
      <c r="J28" s="10">
        <f t="shared" si="2"/>
        <v>44.563629634796122</v>
      </c>
      <c r="K28" s="10">
        <f t="shared" si="2"/>
        <v>44.892339687175273</v>
      </c>
      <c r="M28" s="118">
        <f t="shared" si="3"/>
        <v>1045207136.0927206</v>
      </c>
      <c r="N28" s="10">
        <f t="shared" si="4"/>
        <v>5.1240935412752684</v>
      </c>
      <c r="O28" s="10">
        <f t="shared" si="5"/>
        <v>16.269323890326611</v>
      </c>
      <c r="Q28" s="159">
        <f>M28/E28</f>
        <v>2.8349008635733575E-2</v>
      </c>
    </row>
    <row r="29" spans="1:20">
      <c r="A29" t="str">
        <f>'GOS Durban'!A29</f>
        <v>2007q3</v>
      </c>
      <c r="B29" s="7">
        <v>39679.286244765506</v>
      </c>
      <c r="C29" s="7">
        <v>242968.67667019999</v>
      </c>
      <c r="D29" s="118">
        <f>'GOS Durban'!D29</f>
        <v>237205450000</v>
      </c>
      <c r="E29" s="118">
        <f>'GOS Durban'!E29</f>
        <v>38410488213.009018</v>
      </c>
      <c r="F29" s="119">
        <v>5400223668</v>
      </c>
      <c r="G29" s="119">
        <v>898105429</v>
      </c>
      <c r="H29" s="10">
        <f t="shared" si="0"/>
        <v>16.19291977187245</v>
      </c>
      <c r="I29" s="10">
        <f t="shared" si="1"/>
        <v>16.630893166923542</v>
      </c>
      <c r="J29" s="10">
        <f t="shared" si="2"/>
        <v>43.925115806888464</v>
      </c>
      <c r="K29" s="10">
        <f t="shared" si="2"/>
        <v>42.768350989457183</v>
      </c>
      <c r="M29" s="118">
        <f t="shared" si="3"/>
        <v>1088899262.0533354</v>
      </c>
      <c r="N29" s="10">
        <f t="shared" si="4"/>
        <v>4.1802360940577099</v>
      </c>
      <c r="O29" s="10">
        <f t="shared" si="5"/>
        <v>9.4273410223661394</v>
      </c>
      <c r="Q29" s="159">
        <f t="shared" si="9"/>
        <v>2.8349008635733579E-2</v>
      </c>
    </row>
    <row r="30" spans="1:20">
      <c r="A30" t="str">
        <f>'GOS Durban'!A30</f>
        <v>2007q4</v>
      </c>
      <c r="B30" s="7">
        <v>39679.286244765506</v>
      </c>
      <c r="C30" s="7">
        <v>242968.67667019999</v>
      </c>
      <c r="D30" s="118">
        <f>'GOS Durban'!D30</f>
        <v>229616830000.00003</v>
      </c>
      <c r="E30" s="118">
        <f>'GOS Durban'!E30</f>
        <v>36505911635.112663</v>
      </c>
      <c r="F30" s="119">
        <v>5579296845</v>
      </c>
      <c r="G30" s="119">
        <v>902642355</v>
      </c>
      <c r="H30" s="10">
        <f t="shared" si="0"/>
        <v>15.898621906378841</v>
      </c>
      <c r="I30" s="10">
        <f t="shared" si="1"/>
        <v>16.178424989323183</v>
      </c>
      <c r="J30" s="10">
        <f t="shared" si="2"/>
        <v>41.155155636821121</v>
      </c>
      <c r="K30" s="10">
        <f t="shared" si="2"/>
        <v>40.44338428492275</v>
      </c>
      <c r="M30" s="118">
        <f t="shared" si="3"/>
        <v>1034906404.1991357</v>
      </c>
      <c r="N30" s="10">
        <f t="shared" si="4"/>
        <v>-4.9584805257729281</v>
      </c>
      <c r="O30" s="10">
        <f t="shared" si="5"/>
        <v>11.483875896427904</v>
      </c>
      <c r="Q30" s="159">
        <f t="shared" si="9"/>
        <v>2.8349008635733575E-2</v>
      </c>
    </row>
    <row r="31" spans="1:20">
      <c r="A31" t="str">
        <f>'GOS Durban'!A31</f>
        <v>2008q1</v>
      </c>
      <c r="B31" s="7">
        <v>39679.286244765506</v>
      </c>
      <c r="C31" s="7">
        <v>242968.67667019999</v>
      </c>
      <c r="D31" s="118">
        <f>'GOS Durban'!D31</f>
        <v>242697907000</v>
      </c>
      <c r="E31" s="118">
        <f>'GOS Durban'!E31</f>
        <v>38889264633.840996</v>
      </c>
      <c r="F31" s="119">
        <v>5543646776</v>
      </c>
      <c r="G31" s="119">
        <v>903654581</v>
      </c>
      <c r="H31" s="10">
        <f t="shared" si="0"/>
        <v>16.023733008064628</v>
      </c>
      <c r="I31" s="10">
        <f t="shared" si="1"/>
        <v>16.300724369961191</v>
      </c>
      <c r="J31" s="10">
        <f t="shared" si="2"/>
        <v>43.7794680661667</v>
      </c>
      <c r="K31" s="10">
        <f t="shared" si="2"/>
        <v>43.035541955428869</v>
      </c>
      <c r="L31" s="119">
        <v>25767539</v>
      </c>
      <c r="M31" s="118">
        <f t="shared" ref="M31:M38" si="10">L31*K31</f>
        <v>1108920005.7226496</v>
      </c>
      <c r="N31" s="10">
        <f t="shared" si="4"/>
        <v>7.1517193461363773</v>
      </c>
      <c r="O31" s="10">
        <f t="shared" si="5"/>
        <v>11.532160837675326</v>
      </c>
      <c r="P31" s="129"/>
      <c r="Q31" s="159">
        <f t="shared" si="9"/>
        <v>2.8514810350969713E-2</v>
      </c>
      <c r="R31" s="10"/>
      <c r="S31" s="10"/>
    </row>
    <row r="32" spans="1:20">
      <c r="A32" t="str">
        <f>'GOS Durban'!A32</f>
        <v>2008q2</v>
      </c>
      <c r="B32" s="7">
        <v>39679.286244765506</v>
      </c>
      <c r="C32" s="7">
        <v>242968.67667019999</v>
      </c>
      <c r="D32" s="118">
        <f>'GOS Durban'!D32</f>
        <v>264941911000.00003</v>
      </c>
      <c r="E32" s="118">
        <f>'GOS Durban'!E32</f>
        <v>42903740292.625595</v>
      </c>
      <c r="F32" s="119">
        <v>5265926862</v>
      </c>
      <c r="G32" s="119">
        <v>890416751</v>
      </c>
      <c r="H32" s="10">
        <f t="shared" si="0"/>
        <v>16.193640383542636</v>
      </c>
      <c r="I32" s="10">
        <f t="shared" si="1"/>
        <v>16.909022368415872</v>
      </c>
      <c r="J32" s="10">
        <f t="shared" si="2"/>
        <v>50.312493496990015</v>
      </c>
      <c r="K32" s="10">
        <f t="shared" si="2"/>
        <v>48.183887201629695</v>
      </c>
      <c r="L32" s="119">
        <v>24544885</v>
      </c>
      <c r="M32" s="118">
        <f t="shared" si="10"/>
        <v>1182667970.2169726</v>
      </c>
      <c r="N32" s="10">
        <f t="shared" si="4"/>
        <v>6.6504314209990021</v>
      </c>
      <c r="O32" s="10">
        <f t="shared" si="5"/>
        <v>13.151539955813865</v>
      </c>
      <c r="P32" s="129"/>
      <c r="Q32" s="159">
        <f t="shared" si="9"/>
        <v>2.7565614609602059E-2</v>
      </c>
      <c r="R32" s="10"/>
      <c r="S32" s="10"/>
    </row>
    <row r="33" spans="1:19">
      <c r="A33" t="str">
        <f>'GOS Durban'!A33</f>
        <v>2008q3</v>
      </c>
      <c r="B33" s="7">
        <v>39679.286244765506</v>
      </c>
      <c r="C33" s="7">
        <v>242968.67667019999</v>
      </c>
      <c r="D33" s="118">
        <f>'GOS Durban'!D33</f>
        <v>273600377000.00003</v>
      </c>
      <c r="E33" s="118">
        <f>'GOS Durban'!E33</f>
        <v>43757363679.176651</v>
      </c>
      <c r="F33" s="119">
        <v>5202135900</v>
      </c>
      <c r="G33" s="119">
        <v>869415812</v>
      </c>
      <c r="H33" s="10">
        <f t="shared" si="0"/>
        <v>15.99316644186373</v>
      </c>
      <c r="I33" s="10">
        <f t="shared" si="1"/>
        <v>16.712670116903329</v>
      </c>
      <c r="J33" s="10">
        <f t="shared" si="2"/>
        <v>52.593854189776174</v>
      </c>
      <c r="K33" s="10">
        <f t="shared" si="2"/>
        <v>50.329615674365776</v>
      </c>
      <c r="L33" s="119">
        <v>24142146</v>
      </c>
      <c r="M33" s="118">
        <f t="shared" si="10"/>
        <v>1215064929.734427</v>
      </c>
      <c r="N33" s="10">
        <f t="shared" si="4"/>
        <v>2.7393114832991401</v>
      </c>
      <c r="O33" s="10">
        <f t="shared" si="5"/>
        <v>11.586532572644154</v>
      </c>
      <c r="P33" s="129"/>
      <c r="Q33" s="159">
        <f t="shared" si="9"/>
        <v>2.7768238933294206E-2</v>
      </c>
      <c r="R33" s="10"/>
      <c r="S33" s="10"/>
    </row>
    <row r="34" spans="1:19">
      <c r="A34" t="str">
        <f>'GOS Durban'!A34</f>
        <v>2008q4</v>
      </c>
      <c r="B34" s="7">
        <v>39679.286244765506</v>
      </c>
      <c r="C34" s="7">
        <v>242968.67667019999</v>
      </c>
      <c r="D34" s="118">
        <f>'GOS Durban'!D34</f>
        <v>254636085000.00003</v>
      </c>
      <c r="E34" s="118">
        <f>'GOS Durban'!E34</f>
        <v>40006990437.6894</v>
      </c>
      <c r="F34" s="119">
        <v>5460259824</v>
      </c>
      <c r="G34" s="119">
        <v>899391940</v>
      </c>
      <c r="H34" s="10">
        <f t="shared" si="0"/>
        <v>15.711437928245479</v>
      </c>
      <c r="I34" s="10">
        <f t="shared" si="1"/>
        <v>16.47159602271703</v>
      </c>
      <c r="J34" s="10">
        <f t="shared" si="2"/>
        <v>46.634426420657455</v>
      </c>
      <c r="K34" s="10">
        <f t="shared" si="2"/>
        <v>44.482264804029043</v>
      </c>
      <c r="L34" s="119">
        <v>26222659</v>
      </c>
      <c r="M34" s="118">
        <f t="shared" si="10"/>
        <v>1166443261.5037553</v>
      </c>
      <c r="N34" s="10">
        <f t="shared" si="4"/>
        <v>-4.0015695491514789</v>
      </c>
      <c r="O34" s="10">
        <f t="shared" si="5"/>
        <v>12.71002447863</v>
      </c>
      <c r="P34" s="129"/>
      <c r="Q34" s="159">
        <f t="shared" si="9"/>
        <v>2.9155986209972038E-2</v>
      </c>
      <c r="R34" s="10"/>
      <c r="S34" s="10"/>
    </row>
    <row r="35" spans="1:19">
      <c r="A35" t="str">
        <f>'GOS Durban'!A35</f>
        <v>2009q1</v>
      </c>
      <c r="B35" s="7">
        <v>39679.286244765506</v>
      </c>
      <c r="C35" s="7">
        <v>242968.67667019999</v>
      </c>
      <c r="D35" s="118">
        <f>'GOS Durban'!D35</f>
        <v>265676785000.00003</v>
      </c>
      <c r="E35" s="118">
        <f>'GOS Durban'!E35</f>
        <v>42606843249.730377</v>
      </c>
      <c r="F35" s="119">
        <v>5206564996</v>
      </c>
      <c r="G35" s="119">
        <v>842784368</v>
      </c>
      <c r="H35" s="10">
        <f t="shared" si="0"/>
        <v>16.037096824146818</v>
      </c>
      <c r="I35" s="10">
        <f t="shared" si="1"/>
        <v>16.186955673221753</v>
      </c>
      <c r="J35" s="10">
        <f t="shared" si="2"/>
        <v>51.027267537063132</v>
      </c>
      <c r="K35" s="10">
        <f t="shared" si="2"/>
        <v>50.554857051798542</v>
      </c>
      <c r="L35" s="119">
        <v>23394479</v>
      </c>
      <c r="M35" s="118">
        <f t="shared" si="10"/>
        <v>1182704541.6463029</v>
      </c>
      <c r="N35" s="10">
        <f t="shared" si="4"/>
        <v>1.3940909668922852</v>
      </c>
      <c r="O35" s="10">
        <f t="shared" si="5"/>
        <v>6.6537293531439374</v>
      </c>
      <c r="P35" s="129"/>
      <c r="Q35" s="159">
        <f t="shared" si="9"/>
        <v>2.7758558284033102E-2</v>
      </c>
      <c r="R35" s="10"/>
      <c r="S35" s="10"/>
    </row>
    <row r="36" spans="1:19">
      <c r="A36" t="str">
        <f>'GOS Durban'!A36</f>
        <v>2009q2</v>
      </c>
      <c r="B36" s="7">
        <v>39679.286244765506</v>
      </c>
      <c r="C36" s="7">
        <v>242968.67667019999</v>
      </c>
      <c r="D36" s="118">
        <f>'GOS Durban'!D36</f>
        <v>282054913000</v>
      </c>
      <c r="E36" s="118">
        <f>'GOS Durban'!E36</f>
        <v>45836136993.711899</v>
      </c>
      <c r="F36" s="119">
        <v>4994646966</v>
      </c>
      <c r="G36" s="119">
        <v>831381344</v>
      </c>
      <c r="H36" s="10">
        <f t="shared" si="0"/>
        <v>16.250784822780908</v>
      </c>
      <c r="I36" s="10">
        <f t="shared" si="1"/>
        <v>16.645447609399667</v>
      </c>
      <c r="J36" s="10">
        <f t="shared" si="2"/>
        <v>56.471441309071295</v>
      </c>
      <c r="K36" s="10">
        <f t="shared" si="2"/>
        <v>55.132506068974166</v>
      </c>
      <c r="L36" s="119">
        <v>24542541</v>
      </c>
      <c r="M36" s="118">
        <f t="shared" si="10"/>
        <v>1353091790.6305473</v>
      </c>
      <c r="N36" s="10">
        <f t="shared" si="4"/>
        <v>14.406577719492683</v>
      </c>
      <c r="O36" s="10">
        <f t="shared" si="5"/>
        <v>14.410115493557225</v>
      </c>
      <c r="P36" s="129"/>
      <c r="Q36" s="159">
        <f t="shared" si="9"/>
        <v>2.9520196931433668E-2</v>
      </c>
      <c r="R36" s="10"/>
      <c r="S36" s="10"/>
    </row>
    <row r="37" spans="1:19">
      <c r="A37" t="str">
        <f>'GOS Durban'!A37</f>
        <v>2009q3</v>
      </c>
      <c r="B37" s="7">
        <v>39679.286244765506</v>
      </c>
      <c r="C37" s="7">
        <v>242968.67667019999</v>
      </c>
      <c r="D37" s="118">
        <f>'GOS Durban'!D37</f>
        <v>281726544000.00006</v>
      </c>
      <c r="E37" s="118">
        <f>'GOS Durban'!E37</f>
        <v>44685031597.340561</v>
      </c>
      <c r="F37" s="119">
        <v>5002707417</v>
      </c>
      <c r="G37" s="119">
        <v>835393434</v>
      </c>
      <c r="H37" s="10">
        <f t="shared" si="0"/>
        <v>15.861136463357372</v>
      </c>
      <c r="I37" s="10">
        <f t="shared" si="1"/>
        <v>16.698826542627685</v>
      </c>
      <c r="J37" s="10">
        <f>D37/F37</f>
        <v>56.314815262361378</v>
      </c>
      <c r="K37" s="10">
        <f>E37/G37</f>
        <v>53.489804658125387</v>
      </c>
      <c r="L37" s="119">
        <v>23524391</v>
      </c>
      <c r="M37" s="118">
        <f t="shared" si="10"/>
        <v>1258315079.291363</v>
      </c>
      <c r="N37" s="10">
        <f t="shared" ref="N37:N45" si="11">(M37-M36)/M36*100</f>
        <v>-7.0044554253793727</v>
      </c>
      <c r="O37" s="10">
        <f t="shared" ref="O37:O45" si="12">(M37-M33)/M33*100</f>
        <v>3.5594928714129765</v>
      </c>
      <c r="Q37" s="159">
        <f t="shared" si="9"/>
        <v>2.8159655130830252E-2</v>
      </c>
    </row>
    <row r="38" spans="1:19">
      <c r="A38" t="str">
        <f>'GOS Durban'!A38</f>
        <v>2009q4</v>
      </c>
      <c r="B38" s="7">
        <v>39679.286244765506</v>
      </c>
      <c r="C38" s="7">
        <v>242968.67667019999</v>
      </c>
      <c r="D38" s="118">
        <f>'GOS Durban'!D38</f>
        <v>267222109000</v>
      </c>
      <c r="E38" s="118">
        <f>'GOS Durban'!E38</f>
        <v>41823202826.098053</v>
      </c>
      <c r="F38" s="119">
        <v>5074816265</v>
      </c>
      <c r="G38" s="119">
        <v>901763015</v>
      </c>
      <c r="H38" s="10">
        <f t="shared" si="0"/>
        <v>15.651101244058385</v>
      </c>
      <c r="I38" s="10">
        <f>G38/F38*100</f>
        <v>17.769372680924043</v>
      </c>
      <c r="J38" s="10">
        <f>D38/F38</f>
        <v>52.656509131764594</v>
      </c>
      <c r="K38" s="10">
        <f>E38/G38</f>
        <v>46.379372551776314</v>
      </c>
      <c r="L38" s="119">
        <v>25179124</v>
      </c>
      <c r="M38" s="118">
        <f t="shared" si="10"/>
        <v>1167791972.5233722</v>
      </c>
      <c r="N38" s="10">
        <f t="shared" si="11"/>
        <v>-7.1939936394126454</v>
      </c>
      <c r="O38" s="10">
        <f t="shared" si="12"/>
        <v>0.11562594290939715</v>
      </c>
      <c r="Q38" s="159">
        <f t="shared" si="9"/>
        <v>2.7922107672601764E-2</v>
      </c>
    </row>
    <row r="39" spans="1:19">
      <c r="A39" t="str">
        <f>'GOS Durban'!A39</f>
        <v>2010q1</v>
      </c>
      <c r="B39" s="7">
        <v>39679.286244765506</v>
      </c>
      <c r="C39" s="7">
        <v>242968.67667019999</v>
      </c>
      <c r="D39" s="118">
        <f>'GOS Durban'!D39</f>
        <v>282406332000</v>
      </c>
      <c r="E39" s="118">
        <f>'GOS Durban'!E39</f>
        <v>45300036484.534775</v>
      </c>
      <c r="F39" s="119"/>
      <c r="G39" s="119"/>
      <c r="H39" s="10"/>
      <c r="I39" s="10"/>
      <c r="J39" s="10"/>
      <c r="K39" s="10"/>
      <c r="L39" s="119"/>
      <c r="M39" s="158">
        <f t="shared" ref="M39:M45" si="13">E39*Q39</f>
        <v>1277798925.9241416</v>
      </c>
      <c r="N39" s="10">
        <f t="shared" si="11"/>
        <v>9.4200813149165405</v>
      </c>
      <c r="O39" s="10">
        <f t="shared" si="12"/>
        <v>8.0404176131317708</v>
      </c>
      <c r="Q39" s="159">
        <f>(Q27+Q31+Q35)/3</f>
        <v>2.8207459090245465E-2</v>
      </c>
    </row>
    <row r="40" spans="1:19">
      <c r="A40" t="str">
        <f>'GOS Durban'!A40</f>
        <v>2010q2</v>
      </c>
      <c r="B40" s="7">
        <v>39679.286244765506</v>
      </c>
      <c r="C40" s="7">
        <v>242968.67667019999</v>
      </c>
      <c r="D40" s="118">
        <f>'GOS Durban'!D40</f>
        <v>314801409000</v>
      </c>
      <c r="E40" s="118">
        <f>'GOS Durban'!E40</f>
        <v>50786982112.222832</v>
      </c>
      <c r="F40" s="119"/>
      <c r="G40" s="119"/>
      <c r="H40" s="10"/>
      <c r="I40" s="10"/>
      <c r="J40" s="10"/>
      <c r="K40" s="10"/>
      <c r="L40" s="119"/>
      <c r="M40" s="158">
        <f t="shared" si="13"/>
        <v>1446325561.359519</v>
      </c>
      <c r="N40" s="10">
        <f t="shared" si="11"/>
        <v>13.188822749517806</v>
      </c>
      <c r="O40" s="10">
        <f t="shared" si="12"/>
        <v>6.8904246832747633</v>
      </c>
      <c r="Q40" s="159">
        <f t="shared" ref="Q40:Q55" si="14">(Q28+Q32+Q36)/3</f>
        <v>2.8478273392256434E-2</v>
      </c>
    </row>
    <row r="41" spans="1:19">
      <c r="A41" t="str">
        <f>'GOS Durban'!A41</f>
        <v>2010q3</v>
      </c>
      <c r="B41" s="7">
        <v>39679.286244765506</v>
      </c>
      <c r="C41" s="7">
        <v>242968.67667019999</v>
      </c>
      <c r="D41" s="118">
        <f>'GOS Durban'!D41</f>
        <v>309965532000</v>
      </c>
      <c r="E41" s="118">
        <f>'GOS Durban'!E41</f>
        <v>48179902948.266418</v>
      </c>
      <c r="F41" s="119"/>
      <c r="G41" s="119"/>
      <c r="H41" s="10"/>
      <c r="I41" s="10"/>
      <c r="J41" s="10"/>
      <c r="K41" s="10"/>
      <c r="L41" s="119"/>
      <c r="M41" s="158">
        <f t="shared" si="13"/>
        <v>1353484330.9532175</v>
      </c>
      <c r="N41" s="10">
        <f t="shared" si="11"/>
        <v>-6.4191101150858785</v>
      </c>
      <c r="O41" s="10">
        <f t="shared" si="12"/>
        <v>7.5632290535253182</v>
      </c>
      <c r="Q41" s="159">
        <f t="shared" si="14"/>
        <v>2.8092300899952679E-2</v>
      </c>
    </row>
    <row r="42" spans="1:19">
      <c r="A42" t="str">
        <f>'GOS Durban'!A42</f>
        <v>2010q4</v>
      </c>
      <c r="B42" s="7">
        <v>39679.286244765506</v>
      </c>
      <c r="C42" s="7">
        <v>242968.67667019999</v>
      </c>
      <c r="D42" s="118">
        <f>'GOS Durban'!D42</f>
        <v>303177919000</v>
      </c>
      <c r="E42" s="118">
        <f>'GOS Durban'!E42</f>
        <v>46176508988.869987</v>
      </c>
      <c r="F42" s="119"/>
      <c r="G42" s="119"/>
      <c r="H42" s="10"/>
      <c r="I42" s="10"/>
      <c r="J42" s="10"/>
      <c r="K42" s="10"/>
      <c r="L42" s="119"/>
      <c r="M42" s="158">
        <f t="shared" si="13"/>
        <v>1314908455.7765794</v>
      </c>
      <c r="N42" s="10">
        <f t="shared" si="11"/>
        <v>-2.8501161257973573</v>
      </c>
      <c r="O42" s="10">
        <f t="shared" si="12"/>
        <v>12.597833065705785</v>
      </c>
      <c r="Q42" s="159">
        <f t="shared" si="14"/>
        <v>2.8475700839435791E-2</v>
      </c>
    </row>
    <row r="43" spans="1:19">
      <c r="A43" t="str">
        <f>'GOS Durban'!A43</f>
        <v>2011q1</v>
      </c>
      <c r="B43" s="7">
        <v>39679.286244765506</v>
      </c>
      <c r="C43" s="7">
        <v>242968.67667019999</v>
      </c>
      <c r="D43" s="118">
        <f>'GOS Durban'!D43</f>
        <v>303878345000</v>
      </c>
      <c r="E43" s="118">
        <f>'GOS Durban'!E43</f>
        <v>46881002046.368416</v>
      </c>
      <c r="F43" s="119"/>
      <c r="G43" s="119"/>
      <c r="H43" s="10"/>
      <c r="I43" s="10"/>
      <c r="J43" s="10"/>
      <c r="K43" s="10"/>
      <c r="L43" s="119"/>
      <c r="M43" s="158">
        <f t="shared" si="13"/>
        <v>1320181952.488754</v>
      </c>
      <c r="N43" s="10">
        <f t="shared" si="11"/>
        <v>0.40105428549093547</v>
      </c>
      <c r="O43" s="10">
        <f t="shared" si="12"/>
        <v>3.3168776170288092</v>
      </c>
      <c r="Q43" s="159">
        <f t="shared" si="14"/>
        <v>2.8160275908416094E-2</v>
      </c>
    </row>
    <row r="44" spans="1:19">
      <c r="A44" t="str">
        <f>'GOS Durban'!A44</f>
        <v>2011q2</v>
      </c>
      <c r="B44" s="7">
        <v>39679.286244765506</v>
      </c>
      <c r="C44" s="7">
        <v>242968.67667019999</v>
      </c>
      <c r="D44" s="118">
        <f>'GOS Durban'!D44</f>
        <v>330940066000</v>
      </c>
      <c r="E44" s="118">
        <f>'GOS Durban'!E44</f>
        <v>51896558925.369278</v>
      </c>
      <c r="F44" s="119"/>
      <c r="G44" s="119"/>
      <c r="H44" s="10"/>
      <c r="I44" s="10"/>
      <c r="J44" s="10"/>
      <c r="K44" s="10"/>
      <c r="L44" s="119"/>
      <c r="M44" s="158">
        <f t="shared" si="13"/>
        <v>1480160525.2119663</v>
      </c>
      <c r="N44" s="10">
        <f t="shared" si="11"/>
        <v>12.117918474921359</v>
      </c>
      <c r="O44" s="10">
        <f t="shared" si="12"/>
        <v>2.3393739802705995</v>
      </c>
      <c r="Q44" s="159">
        <f t="shared" si="14"/>
        <v>2.8521361644430723E-2</v>
      </c>
    </row>
    <row r="45" spans="1:19">
      <c r="A45" t="str">
        <f>'GOS Durban'!A45</f>
        <v>2011q3</v>
      </c>
      <c r="B45" s="7">
        <v>39679.286244765506</v>
      </c>
      <c r="C45" s="7">
        <v>242968.67667019999</v>
      </c>
      <c r="D45" s="118">
        <f>'GOS Durban'!D45</f>
        <v>338374473000</v>
      </c>
      <c r="E45" s="118">
        <f>'GOS Durban'!E45</f>
        <v>51775022616.715256</v>
      </c>
      <c r="F45" s="119"/>
      <c r="G45" s="119"/>
      <c r="H45" s="10"/>
      <c r="I45" s="10"/>
      <c r="J45" s="10"/>
      <c r="K45" s="10"/>
      <c r="L45" s="119"/>
      <c r="M45" s="158">
        <f t="shared" si="13"/>
        <v>1450049164.8419731</v>
      </c>
      <c r="N45" s="10">
        <f t="shared" si="11"/>
        <v>-2.0343307267758082</v>
      </c>
      <c r="O45" s="10">
        <f t="shared" si="12"/>
        <v>7.1345365203266082</v>
      </c>
      <c r="Q45" s="159">
        <f t="shared" si="14"/>
        <v>2.800673165469238E-2</v>
      </c>
    </row>
    <row r="46" spans="1:19">
      <c r="A46" t="str">
        <f>'GOS Durban'!A46</f>
        <v>2011q4</v>
      </c>
      <c r="B46" s="7">
        <v>39679.286244765506</v>
      </c>
      <c r="C46" s="7">
        <v>242968.67667019999</v>
      </c>
      <c r="D46" s="118">
        <f>'GOS Durban'!D46</f>
        <v>327243627000</v>
      </c>
      <c r="E46" s="118">
        <f>'GOS Durban'!E46</f>
        <v>49068867195.932281</v>
      </c>
      <c r="F46" s="119"/>
      <c r="G46" s="119"/>
      <c r="H46" s="10"/>
      <c r="I46" s="10"/>
      <c r="J46" s="10"/>
      <c r="K46" s="10"/>
      <c r="L46" s="119"/>
      <c r="M46" s="158">
        <f t="shared" ref="M46:M48" si="15">E46*Q46</f>
        <v>1399342597.1074469</v>
      </c>
      <c r="N46" s="10">
        <f t="shared" ref="N46:N48" si="16">(M46-M45)/M45*100</f>
        <v>-3.496886103172383</v>
      </c>
      <c r="O46" s="10">
        <f t="shared" ref="O46:O48" si="17">(M46-M42)/M42*100</f>
        <v>6.4212942703301037</v>
      </c>
      <c r="Q46" s="159">
        <f t="shared" si="14"/>
        <v>2.8517931574003199E-2</v>
      </c>
    </row>
    <row r="47" spans="1:19">
      <c r="A47" t="str">
        <f>'GOS Durban'!A47</f>
        <v>2012q1</v>
      </c>
      <c r="B47" s="7">
        <v>39679.286244765506</v>
      </c>
      <c r="C47" s="7">
        <v>242968.67667019999</v>
      </c>
      <c r="D47" s="118">
        <f>'GOS Durban'!D47</f>
        <v>326306834000.00006</v>
      </c>
      <c r="E47" s="118">
        <f>'GOS Durban'!E47</f>
        <v>50306036943.948624</v>
      </c>
      <c r="F47" s="119"/>
      <c r="G47" s="119"/>
      <c r="H47" s="10"/>
      <c r="I47" s="10"/>
      <c r="J47" s="10"/>
      <c r="K47" s="10"/>
      <c r="L47" s="119"/>
      <c r="M47" s="158">
        <f t="shared" si="15"/>
        <v>1410686805.945565</v>
      </c>
      <c r="N47" s="10">
        <f t="shared" si="16"/>
        <v>0.81068130574796071</v>
      </c>
      <c r="O47" s="10">
        <f t="shared" si="17"/>
        <v>6.8554833132050348</v>
      </c>
      <c r="Q47" s="159">
        <f t="shared" si="14"/>
        <v>2.8042097760898221E-2</v>
      </c>
    </row>
    <row r="48" spans="1:19">
      <c r="A48" t="str">
        <f>'GOS Durban'!A48</f>
        <v>2012q2</v>
      </c>
      <c r="B48" s="7">
        <v>39679.286244765506</v>
      </c>
      <c r="C48" s="7">
        <v>242968.67667019999</v>
      </c>
      <c r="D48" s="118">
        <f>'GOS Durban'!D48</f>
        <v>353579676000</v>
      </c>
      <c r="E48" s="118">
        <f>'GOS Durban'!E48</f>
        <v>55943467137.283623</v>
      </c>
      <c r="F48" s="119"/>
      <c r="G48" s="119"/>
      <c r="H48" s="10"/>
      <c r="I48" s="10"/>
      <c r="J48" s="10"/>
      <c r="K48" s="10"/>
      <c r="L48" s="119"/>
      <c r="M48" s="158">
        <f t="shared" si="15"/>
        <v>1613406458.8106227</v>
      </c>
      <c r="N48" s="10">
        <f t="shared" si="16"/>
        <v>14.370280632856517</v>
      </c>
      <c r="O48" s="10">
        <f t="shared" si="17"/>
        <v>9.0021272239762595</v>
      </c>
      <c r="Q48" s="159">
        <f t="shared" si="14"/>
        <v>2.8839943989373607E-2</v>
      </c>
    </row>
    <row r="49" spans="1:17">
      <c r="A49" t="str">
        <f>'GOS Durban'!A49</f>
        <v>2012q3</v>
      </c>
      <c r="B49" s="7">
        <v>39679.286244765506</v>
      </c>
      <c r="C49" s="7">
        <v>242968.67667019999</v>
      </c>
      <c r="D49" s="118">
        <f>'GOS Durban'!D49</f>
        <v>352137430000</v>
      </c>
      <c r="E49" s="118">
        <f>'GOS Durban'!E49</f>
        <v>54101374375.623596</v>
      </c>
      <c r="F49" s="119"/>
      <c r="G49" s="119"/>
      <c r="H49" s="10"/>
      <c r="I49" s="10"/>
      <c r="J49" s="10"/>
      <c r="K49" s="10"/>
      <c r="L49" s="119"/>
      <c r="M49" s="158">
        <f t="shared" ref="M49:M55" si="18">E49*Q49</f>
        <v>1519503602.2902153</v>
      </c>
      <c r="N49" s="10">
        <f t="shared" ref="N49:N53" si="19">(M49-M48)/M48*100</f>
        <v>-5.8201611880016344</v>
      </c>
      <c r="O49" s="10">
        <f t="shared" ref="O49:O53" si="20">(M49-M45)/M45*100</f>
        <v>4.7897987966367577</v>
      </c>
      <c r="Q49" s="159">
        <f t="shared" si="14"/>
        <v>2.8086229228491771E-2</v>
      </c>
    </row>
    <row r="50" spans="1:17">
      <c r="A50" t="str">
        <f>'GOS Durban'!A50</f>
        <v>2012q4</v>
      </c>
      <c r="B50" s="7">
        <v>39679.286244765506</v>
      </c>
      <c r="C50" s="7">
        <v>242968.67667019999</v>
      </c>
      <c r="D50" s="118">
        <f>'GOS Durban'!D50</f>
        <v>336635393000</v>
      </c>
      <c r="E50" s="118">
        <f>'GOS Durban'!E50</f>
        <v>51219809983.589363</v>
      </c>
      <c r="F50" s="119"/>
      <c r="G50" s="119"/>
      <c r="H50" s="10"/>
      <c r="I50" s="10"/>
      <c r="J50" s="10"/>
      <c r="K50" s="10"/>
      <c r="L50" s="119"/>
      <c r="M50" s="158">
        <f t="shared" si="18"/>
        <v>1449789357.2742901</v>
      </c>
      <c r="N50" s="10">
        <f t="shared" si="19"/>
        <v>-4.5879618127164008</v>
      </c>
      <c r="O50" s="10">
        <f t="shared" si="20"/>
        <v>3.6050328397863876</v>
      </c>
      <c r="Q50" s="159">
        <f t="shared" si="14"/>
        <v>2.8305246695346922E-2</v>
      </c>
    </row>
    <row r="51" spans="1:17">
      <c r="A51" t="str">
        <f>'GOS Durban'!A51</f>
        <v>2013q1</v>
      </c>
      <c r="B51" s="7">
        <v>39679.286244765506</v>
      </c>
      <c r="C51" s="7">
        <v>242968.67667019999</v>
      </c>
      <c r="D51" s="118">
        <f>'GOS Durban'!D51</f>
        <v>347376506000</v>
      </c>
      <c r="E51" s="118">
        <f>'GOS Durban'!E51</f>
        <v>53371551969.352211</v>
      </c>
      <c r="F51" s="119"/>
      <c r="G51" s="119"/>
      <c r="H51" s="10"/>
      <c r="I51" s="10"/>
      <c r="J51" s="10"/>
      <c r="K51" s="10"/>
      <c r="L51" s="119"/>
      <c r="M51" s="158">
        <f t="shared" si="18"/>
        <v>1501694591.9503911</v>
      </c>
      <c r="N51" s="10">
        <f t="shared" si="19"/>
        <v>3.5801914544114606</v>
      </c>
      <c r="O51" s="10">
        <f t="shared" si="20"/>
        <v>6.4513104979262019</v>
      </c>
      <c r="Q51" s="159">
        <f t="shared" si="14"/>
        <v>2.8136610919853259E-2</v>
      </c>
    </row>
    <row r="52" spans="1:17" ht="13.5" customHeight="1">
      <c r="A52" t="str">
        <f>'GOS Durban'!A52</f>
        <v>2013q2</v>
      </c>
      <c r="B52" s="7">
        <v>39679.286244765506</v>
      </c>
      <c r="C52" s="7">
        <v>242968.67667019999</v>
      </c>
      <c r="D52" s="118">
        <f>'GOS Durban'!D52</f>
        <v>374503454999.99994</v>
      </c>
      <c r="E52" s="118">
        <f>'GOS Durban'!E52</f>
        <v>59664745741.88974</v>
      </c>
      <c r="F52" s="119"/>
      <c r="G52" s="119"/>
      <c r="H52" s="10"/>
      <c r="I52" s="10"/>
      <c r="J52" s="10"/>
      <c r="K52" s="10"/>
      <c r="L52" s="119"/>
      <c r="M52" s="158">
        <f t="shared" ref="M52:M55" si="21">E52*Q52</f>
        <v>1707198885.7269223</v>
      </c>
      <c r="N52" s="10">
        <f t="shared" ref="N52:N55" si="22">(M52-M51)/M51*100</f>
        <v>13.684826120977341</v>
      </c>
      <c r="O52" s="10">
        <f t="shared" ref="O52:O55" si="23">(M52-M48)/M48*100</f>
        <v>5.8133166880614731</v>
      </c>
      <c r="Q52" s="159">
        <f t="shared" si="14"/>
        <v>2.8613193008686921E-2</v>
      </c>
    </row>
    <row r="53" spans="1:17" ht="13.5" customHeight="1">
      <c r="A53" t="str">
        <f>'GOS Durban'!A53</f>
        <v>2013q3</v>
      </c>
      <c r="B53" s="7">
        <v>39679.286244765506</v>
      </c>
      <c r="C53" s="7">
        <v>242968.67667019999</v>
      </c>
      <c r="D53" s="118">
        <f>'GOS Durban'!D53</f>
        <v>374698410762.61865</v>
      </c>
      <c r="E53" s="118">
        <f>'GOS Durban'!E53</f>
        <v>57278898112.885117</v>
      </c>
      <c r="F53" s="119"/>
      <c r="G53" s="119"/>
      <c r="H53" s="10"/>
      <c r="I53" s="10"/>
      <c r="J53" s="10"/>
      <c r="K53" s="10"/>
      <c r="L53" s="119"/>
      <c r="M53" s="158">
        <f t="shared" si="21"/>
        <v>1607346344.0942852</v>
      </c>
      <c r="N53" s="10">
        <f t="shared" si="22"/>
        <v>-5.8489108953535887</v>
      </c>
      <c r="O53" s="10">
        <f t="shared" si="23"/>
        <v>5.7810156995792772</v>
      </c>
      <c r="Q53" s="159">
        <f t="shared" si="14"/>
        <v>2.8061753927712277E-2</v>
      </c>
    </row>
    <row r="54" spans="1:17" ht="13.5" customHeight="1">
      <c r="A54" t="str">
        <f>'GOS Durban'!A54</f>
        <v>2013q4</v>
      </c>
      <c r="B54" s="7">
        <v>39679.286244765506</v>
      </c>
      <c r="C54" s="7">
        <v>242968.67667019999</v>
      </c>
      <c r="D54" s="118">
        <f>'GOS Durban'!D54</f>
        <v>356902000000</v>
      </c>
      <c r="E54" s="118">
        <f>'GOS Durban'!E54</f>
        <v>53832766280.962761</v>
      </c>
      <c r="F54" s="119"/>
      <c r="G54" s="119"/>
      <c r="H54" s="10"/>
      <c r="I54" s="10"/>
      <c r="J54" s="10"/>
      <c r="K54" s="10"/>
      <c r="L54" s="119"/>
      <c r="M54" s="158">
        <f t="shared" si="21"/>
        <v>1530624874.3637898</v>
      </c>
      <c r="N54" s="10">
        <f t="shared" si="22"/>
        <v>-4.7731759873897506</v>
      </c>
      <c r="O54" s="10">
        <f t="shared" si="23"/>
        <v>5.5756732303150844</v>
      </c>
      <c r="Q54" s="159">
        <f t="shared" si="14"/>
        <v>2.843295970292864E-2</v>
      </c>
    </row>
    <row r="55" spans="1:17">
      <c r="A55" t="str">
        <f>'GOS Durban'!A55</f>
        <v>2014q1</v>
      </c>
      <c r="B55" s="7">
        <v>39679.286244765506</v>
      </c>
      <c r="C55" s="7">
        <v>242968.67667019999</v>
      </c>
      <c r="D55" s="118">
        <f>'GOS Durban'!D55</f>
        <v>375738282804.85065</v>
      </c>
      <c r="E55" s="118">
        <f>'GOS Durban'!E55</f>
        <v>57589744101.358139</v>
      </c>
      <c r="F55" s="119"/>
      <c r="G55" s="119"/>
      <c r="H55" s="10"/>
      <c r="I55" s="10"/>
      <c r="J55" s="10"/>
      <c r="K55" s="10"/>
      <c r="L55" s="119"/>
      <c r="M55" s="158">
        <f t="shared" si="21"/>
        <v>1619020180.0861826</v>
      </c>
      <c r="N55" s="10">
        <f t="shared" si="22"/>
        <v>5.7751123219616201</v>
      </c>
      <c r="O55" s="10">
        <f t="shared" si="23"/>
        <v>7.8128794473055834</v>
      </c>
      <c r="Q55" s="159">
        <f t="shared" si="14"/>
        <v>2.8112994863055855E-2</v>
      </c>
    </row>
    <row r="56" spans="1:17">
      <c r="A56"/>
      <c r="D56" s="118"/>
      <c r="E56" s="118"/>
      <c r="F56" s="119"/>
      <c r="G56" s="119"/>
      <c r="H56" s="10"/>
      <c r="I56" s="10"/>
      <c r="J56" s="10"/>
      <c r="K56" s="10"/>
      <c r="L56" s="119"/>
      <c r="M56" s="158"/>
      <c r="N56" s="10"/>
      <c r="O56" s="10"/>
      <c r="Q56" s="159"/>
    </row>
    <row r="57" spans="1:17">
      <c r="M57" s="10"/>
    </row>
    <row r="58" spans="1:17">
      <c r="M58" s="10"/>
    </row>
    <row r="59" spans="1:17">
      <c r="M59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52"/>
  <sheetViews>
    <sheetView workbookViewId="0">
      <selection sqref="A1:H1"/>
    </sheetView>
  </sheetViews>
  <sheetFormatPr defaultRowHeight="12.75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>
      <c r="A1" s="225" t="s">
        <v>93</v>
      </c>
      <c r="B1" s="226"/>
      <c r="C1" s="226"/>
      <c r="D1" s="226"/>
      <c r="E1" s="226"/>
      <c r="F1" s="226"/>
      <c r="G1" s="226"/>
      <c r="H1" s="227"/>
    </row>
    <row r="2" spans="1:8" ht="21" customHeight="1" thickBot="1">
      <c r="B2" s="170" t="s">
        <v>86</v>
      </c>
      <c r="C2" s="171" t="s">
        <v>87</v>
      </c>
      <c r="D2" s="171" t="s">
        <v>88</v>
      </c>
      <c r="E2" s="171" t="s">
        <v>89</v>
      </c>
      <c r="F2" s="171" t="s">
        <v>90</v>
      </c>
      <c r="G2" s="171" t="s">
        <v>91</v>
      </c>
      <c r="H2" s="172" t="s">
        <v>92</v>
      </c>
    </row>
    <row r="3" spans="1:8" hidden="1">
      <c r="A3" t="s">
        <v>45</v>
      </c>
      <c r="B3" s="10">
        <v>3.6457510313134045</v>
      </c>
      <c r="C3" s="10">
        <v>3.9689510586450725</v>
      </c>
      <c r="D3" s="126">
        <f>'GOS Durban'!O11</f>
        <v>16.272979180269196</v>
      </c>
      <c r="E3" s="126">
        <f>'GOS PMB'!O11</f>
        <v>16.2729791802692</v>
      </c>
      <c r="F3" s="126">
        <f>'GOS RBay'!O11</f>
        <v>16.272979180269196</v>
      </c>
      <c r="G3" s="126">
        <f>'GOS Port Shepstone'!O11</f>
        <v>16.272979180269203</v>
      </c>
      <c r="H3" s="126">
        <f>'GOS Newcastle'!O11</f>
        <v>16.272979180269186</v>
      </c>
    </row>
    <row r="4" spans="1:8" hidden="1">
      <c r="A4" t="s">
        <v>46</v>
      </c>
      <c r="B4" s="10">
        <v>3.2248674843819538</v>
      </c>
      <c r="C4" s="10">
        <v>3.7394053940001082</v>
      </c>
      <c r="D4" s="126">
        <f>'GOS Durban'!O12</f>
        <v>9.7944140741185954</v>
      </c>
      <c r="E4" s="126">
        <f>'GOS PMB'!O12</f>
        <v>9.7944140741185937</v>
      </c>
      <c r="F4" s="126">
        <f>'GOS RBay'!O12</f>
        <v>9.794414074118599</v>
      </c>
      <c r="G4" s="126">
        <f>'GOS Port Shepstone'!O12</f>
        <v>9.7944140741185794</v>
      </c>
      <c r="H4" s="126">
        <f>'GOS Newcastle'!O12</f>
        <v>9.7944140741185937</v>
      </c>
    </row>
    <row r="5" spans="1:8" hidden="1">
      <c r="A5" t="s">
        <v>47</v>
      </c>
      <c r="B5" s="10">
        <v>3.0148947252122542</v>
      </c>
      <c r="C5" s="10">
        <v>3.1974859322725937</v>
      </c>
      <c r="D5" s="126">
        <f>'GOS Durban'!O13</f>
        <v>7.3516180934767323</v>
      </c>
      <c r="E5" s="126">
        <f>'GOS PMB'!O13</f>
        <v>7.3516180934767128</v>
      </c>
      <c r="F5" s="126">
        <f>'GOS RBay'!O13</f>
        <v>7.3516180934767261</v>
      </c>
      <c r="G5" s="126">
        <f>'GOS Port Shepstone'!O13</f>
        <v>7.3516180934767279</v>
      </c>
      <c r="H5" s="126">
        <f>'GOS Newcastle'!O13</f>
        <v>7.3516180934767181</v>
      </c>
    </row>
    <row r="6" spans="1:8" hidden="1">
      <c r="A6" t="s">
        <v>44</v>
      </c>
      <c r="B6" s="10">
        <v>2.6323663627217297</v>
      </c>
      <c r="C6" s="10">
        <v>2.5595685221363147</v>
      </c>
      <c r="D6" s="126">
        <f>'GOS Durban'!O14</f>
        <v>3.8852517623928708</v>
      </c>
      <c r="E6" s="126">
        <f>'GOS PMB'!O14</f>
        <v>3.8852517623928744</v>
      </c>
      <c r="F6" s="126">
        <f>'GOS RBay'!O14</f>
        <v>3.8852517623928851</v>
      </c>
      <c r="G6" s="126">
        <f>'GOS Port Shepstone'!O14</f>
        <v>3.8852517623928771</v>
      </c>
      <c r="H6" s="126">
        <f>'GOS Newcastle'!O14</f>
        <v>3.8852517623928664</v>
      </c>
    </row>
    <row r="7" spans="1:8" hidden="1">
      <c r="A7" t="s">
        <v>40</v>
      </c>
      <c r="B7" s="10">
        <v>3.4883927203936307</v>
      </c>
      <c r="C7" s="10">
        <v>2.8880730557693979</v>
      </c>
      <c r="D7" s="126">
        <f>'GOS Durban'!O15</f>
        <v>8.9063399547414814</v>
      </c>
      <c r="E7" s="126">
        <f>'GOS PMB'!O15</f>
        <v>8.9063399547414761</v>
      </c>
      <c r="F7" s="126">
        <f>'GOS RBay'!O15</f>
        <v>8.9063399547414956</v>
      </c>
      <c r="G7" s="126">
        <f>'GOS Port Shepstone'!O15</f>
        <v>8.906339954741485</v>
      </c>
      <c r="H7" s="126">
        <f>'GOS Newcastle'!O15</f>
        <v>8.9063399547414743</v>
      </c>
    </row>
    <row r="8" spans="1:8" hidden="1">
      <c r="A8" t="s">
        <v>42</v>
      </c>
      <c r="B8" s="10">
        <v>3.9786200957136599</v>
      </c>
      <c r="C8" s="10">
        <v>3.3240007089239834</v>
      </c>
      <c r="D8" s="126">
        <f>'GOS Durban'!O16</f>
        <v>5.9528459850680058</v>
      </c>
      <c r="E8" s="126">
        <f>'GOS PMB'!O16</f>
        <v>5.952845985068012</v>
      </c>
      <c r="F8" s="126">
        <f>'GOS RBay'!O16</f>
        <v>5.9528459850680084</v>
      </c>
      <c r="G8" s="126">
        <f>'GOS Port Shepstone'!O16</f>
        <v>5.9528459850680093</v>
      </c>
      <c r="H8" s="126">
        <f>'GOS Newcastle'!O16</f>
        <v>5.9528459850680155</v>
      </c>
    </row>
    <row r="9" spans="1:8" hidden="1">
      <c r="A9" t="s">
        <v>43</v>
      </c>
      <c r="B9" s="10">
        <v>5.5693266247199791</v>
      </c>
      <c r="C9" s="10">
        <v>5.6802013461114367</v>
      </c>
      <c r="D9" s="126">
        <f>'GOS Durban'!O17</f>
        <v>13.456028599264203</v>
      </c>
      <c r="E9" s="126">
        <f>'GOS PMB'!O17</f>
        <v>13.456028599264199</v>
      </c>
      <c r="F9" s="126">
        <f>'GOS RBay'!O17</f>
        <v>13.456028599264194</v>
      </c>
      <c r="G9" s="126">
        <f>'GOS Port Shepstone'!O17</f>
        <v>13.456028599264199</v>
      </c>
      <c r="H9" s="126">
        <f>'GOS Newcastle'!O17</f>
        <v>13.456028599264208</v>
      </c>
    </row>
    <row r="10" spans="1:8" hidden="1">
      <c r="A10" t="s">
        <v>41</v>
      </c>
      <c r="B10" s="10">
        <v>6.3290770737185902</v>
      </c>
      <c r="C10" s="10">
        <v>6.7089674765058751</v>
      </c>
      <c r="D10" s="126">
        <f>'GOS Durban'!O18</f>
        <v>11.181066508027603</v>
      </c>
      <c r="E10" s="126">
        <f>'GOS PMB'!O18</f>
        <v>11.181066508027605</v>
      </c>
      <c r="F10" s="126">
        <f>'GOS RBay'!O18</f>
        <v>11.1810665080276</v>
      </c>
      <c r="G10" s="126">
        <f>'GOS Port Shepstone'!O18</f>
        <v>11.181066508027619</v>
      </c>
      <c r="H10" s="126">
        <f>'GOS Newcastle'!O18</f>
        <v>11.181066508027621</v>
      </c>
    </row>
    <row r="11" spans="1:8" hidden="1">
      <c r="A11" t="s">
        <v>37</v>
      </c>
      <c r="B11" s="10">
        <v>5.6958586733294982</v>
      </c>
      <c r="C11" s="10">
        <v>5.9824547573235183</v>
      </c>
      <c r="D11" s="126">
        <f>'GOS Durban'!O19</f>
        <v>10.756147514462658</v>
      </c>
      <c r="E11" s="126">
        <f>'GOS PMB'!O19</f>
        <v>10.756147514462659</v>
      </c>
      <c r="F11" s="126">
        <f>'GOS RBay'!O19</f>
        <v>10.756147514462659</v>
      </c>
      <c r="G11" s="126">
        <f>'GOS Port Shepstone'!O19</f>
        <v>10.756147514462656</v>
      </c>
      <c r="H11" s="126">
        <f>'GOS Newcastle'!O19</f>
        <v>10.756147514462672</v>
      </c>
    </row>
    <row r="12" spans="1:8" hidden="1">
      <c r="A12" t="s">
        <v>38</v>
      </c>
      <c r="B12" s="10">
        <v>4.7171256191376418</v>
      </c>
      <c r="C12" s="10">
        <v>4.7467272243916971</v>
      </c>
      <c r="D12" s="126">
        <f>'GOS Durban'!O20</f>
        <v>8.6658522841326224</v>
      </c>
      <c r="E12" s="126">
        <f>'GOS PMB'!O20</f>
        <v>8.6658522841326384</v>
      </c>
      <c r="F12" s="126">
        <f>'GOS RBay'!O20</f>
        <v>8.6658522841326278</v>
      </c>
      <c r="G12" s="126">
        <f>'GOS Port Shepstone'!O20</f>
        <v>8.6658522841326331</v>
      </c>
      <c r="H12" s="126">
        <f>'GOS Newcastle'!O20</f>
        <v>8.6658522841326295</v>
      </c>
    </row>
    <row r="13" spans="1:8" hidden="1">
      <c r="A13" t="s">
        <v>39</v>
      </c>
      <c r="B13" s="10">
        <v>4.9098132822233609</v>
      </c>
      <c r="C13" s="10">
        <v>5.5989957383215021</v>
      </c>
      <c r="D13" s="126">
        <f>'GOS Durban'!O21</f>
        <v>8.5270749458602655</v>
      </c>
      <c r="E13" s="126">
        <f>'GOS PMB'!O21</f>
        <v>8.5270749458602939</v>
      </c>
      <c r="F13" s="126">
        <f>'GOS RBay'!O21</f>
        <v>8.527074945860285</v>
      </c>
      <c r="G13" s="126">
        <f>'GOS Port Shepstone'!O21</f>
        <v>8.5270749458602815</v>
      </c>
      <c r="H13" s="126">
        <f>'GOS Newcastle'!O21</f>
        <v>8.5270749458602797</v>
      </c>
    </row>
    <row r="14" spans="1:8" hidden="1">
      <c r="A14" t="s">
        <v>36</v>
      </c>
      <c r="B14" s="10">
        <v>4.5903459947577101</v>
      </c>
      <c r="C14" s="10">
        <v>4.9254158861275519</v>
      </c>
      <c r="D14" s="126">
        <f>'GOS Durban'!O22</f>
        <v>10.731206127320808</v>
      </c>
      <c r="E14" s="126">
        <f>'GOS PMB'!O22</f>
        <v>10.731206127320791</v>
      </c>
      <c r="F14" s="126">
        <f>'GOS RBay'!O22</f>
        <v>10.731206127320792</v>
      </c>
      <c r="G14" s="126">
        <f>'GOS Port Shepstone'!O22</f>
        <v>10.731206127320785</v>
      </c>
      <c r="H14" s="126">
        <f>'GOS Newcastle'!O22</f>
        <v>10.731206127320787</v>
      </c>
    </row>
    <row r="15" spans="1:8" hidden="1">
      <c r="A15" t="s">
        <v>32</v>
      </c>
      <c r="B15" s="10">
        <v>4.8742677031940929</v>
      </c>
      <c r="C15" s="10">
        <v>5.1943521941517083</v>
      </c>
      <c r="D15" s="126">
        <f>'GOS Durban'!O23</f>
        <v>8.4563365761398028</v>
      </c>
      <c r="E15" s="126">
        <f>'GOS PMB'!O23</f>
        <v>8.4563365761398046</v>
      </c>
      <c r="F15" s="126">
        <f>'GOS RBay'!O23</f>
        <v>8.4563365761397957</v>
      </c>
      <c r="G15" s="126">
        <f>'GOS Port Shepstone'!O23</f>
        <v>8.4563365761397975</v>
      </c>
      <c r="H15" s="126">
        <f>'GOS Newcastle'!O23</f>
        <v>8.4563365761397975</v>
      </c>
    </row>
    <row r="16" spans="1:8" hidden="1">
      <c r="A16" t="s">
        <v>34</v>
      </c>
      <c r="B16" s="10">
        <v>4.9323793980226238</v>
      </c>
      <c r="C16" s="10">
        <v>4.6367808674976212</v>
      </c>
      <c r="D16" s="126">
        <f>'GOS Durban'!O24</f>
        <v>9.4466569738983903</v>
      </c>
      <c r="E16" s="126">
        <f>'GOS PMB'!O24</f>
        <v>9.446656973898369</v>
      </c>
      <c r="F16" s="126">
        <f>'GOS RBay'!O24</f>
        <v>9.446656973898385</v>
      </c>
      <c r="G16" s="126">
        <f>'GOS Port Shepstone'!O24</f>
        <v>9.4466569738983868</v>
      </c>
      <c r="H16" s="126">
        <f>'GOS Newcastle'!O24</f>
        <v>9.4466569738983814</v>
      </c>
    </row>
    <row r="17" spans="1:8" hidden="1">
      <c r="A17" t="s">
        <v>35</v>
      </c>
      <c r="B17" s="10">
        <v>4.8006505369454251</v>
      </c>
      <c r="C17" s="10">
        <v>4.5375046145013043</v>
      </c>
      <c r="D17" s="126">
        <f>'GOS Durban'!O25</f>
        <v>14.462346942463903</v>
      </c>
      <c r="E17" s="126">
        <f>'GOS PMB'!O25</f>
        <v>14.462346942463878</v>
      </c>
      <c r="F17" s="126">
        <f>'GOS RBay'!O25</f>
        <v>14.46234694246388</v>
      </c>
      <c r="G17" s="126">
        <f>'GOS Port Shepstone'!O25</f>
        <v>14.462346942463897</v>
      </c>
      <c r="H17" s="126">
        <f>'GOS Newcastle'!O25</f>
        <v>14.462346942463897</v>
      </c>
    </row>
    <row r="18" spans="1:8" hidden="1">
      <c r="A18" t="s">
        <v>33</v>
      </c>
      <c r="B18" s="10">
        <v>6.6219005788741594</v>
      </c>
      <c r="C18" s="10">
        <v>6.5008219766361259</v>
      </c>
      <c r="D18" s="126">
        <f>'GOS Durban'!O26</f>
        <v>13.131943735766136</v>
      </c>
      <c r="E18" s="126">
        <f>'GOS PMB'!O26</f>
        <v>13.131943735766139</v>
      </c>
      <c r="F18" s="126">
        <f>'GOS RBay'!O26</f>
        <v>13.131943735766132</v>
      </c>
      <c r="G18" s="126">
        <f>'GOS Port Shepstone'!O26</f>
        <v>13.131943735766141</v>
      </c>
      <c r="H18" s="126">
        <f>'GOS Newcastle'!O26</f>
        <v>13.131943735766141</v>
      </c>
    </row>
    <row r="19" spans="1:8" hidden="1">
      <c r="A19" s="120" t="s">
        <v>29</v>
      </c>
      <c r="B19" s="10">
        <v>5.7793772534141796</v>
      </c>
      <c r="C19" s="10">
        <v>5.8860921763640235</v>
      </c>
      <c r="D19" s="126">
        <f>'GOS Durban'!O27</f>
        <v>18.079894731978179</v>
      </c>
      <c r="E19" s="126">
        <f>'GOS PMB'!O27</f>
        <v>18.079894731978179</v>
      </c>
      <c r="F19" s="126">
        <f>'GOS RBay'!O27</f>
        <v>18.079894731978179</v>
      </c>
      <c r="G19" s="126">
        <f>'GOS Port Shepstone'!O27</f>
        <v>18.079894731978168</v>
      </c>
      <c r="H19" s="126">
        <f>'GOS Newcastle'!O27</f>
        <v>18.079894731978165</v>
      </c>
    </row>
    <row r="20" spans="1:8" hidden="1">
      <c r="A20" s="120" t="s">
        <v>30</v>
      </c>
      <c r="B20" s="10">
        <v>4.9481500370640603</v>
      </c>
      <c r="C20" s="10">
        <v>5.0768462465435515</v>
      </c>
      <c r="D20" s="126">
        <f>'GOS Durban'!O28</f>
        <v>16.269323890326611</v>
      </c>
      <c r="E20" s="126">
        <f>'GOS PMB'!O28</f>
        <v>16.269323890326611</v>
      </c>
      <c r="F20" s="126">
        <f>'GOS RBay'!O28</f>
        <v>16.269323890326611</v>
      </c>
      <c r="G20" s="126">
        <f>'GOS Port Shepstone'!O28</f>
        <v>16.269323890326607</v>
      </c>
      <c r="H20" s="126">
        <f>'GOS Newcastle'!O28</f>
        <v>16.269323890326611</v>
      </c>
    </row>
    <row r="21" spans="1:8" hidden="1">
      <c r="A21" s="120" t="s">
        <v>31</v>
      </c>
      <c r="B21" s="10">
        <v>5.0696361770337175</v>
      </c>
      <c r="C21" s="10">
        <v>4.9863487574572805</v>
      </c>
      <c r="D21" s="126">
        <f>'GOS Durban'!O29</f>
        <v>9.4273410223661447</v>
      </c>
      <c r="E21" s="126">
        <f>'GOS PMB'!O29</f>
        <v>9.4273410223661429</v>
      </c>
      <c r="F21" s="126">
        <f>'GOS RBay'!O29</f>
        <v>9.4273410223661447</v>
      </c>
      <c r="G21" s="126">
        <f>'GOS Port Shepstone'!O29</f>
        <v>9.4273410223661269</v>
      </c>
      <c r="H21" s="126">
        <f>'GOS Newcastle'!O29</f>
        <v>9.4273410223661394</v>
      </c>
    </row>
    <row r="22" spans="1:8" hidden="1">
      <c r="A22" s="120" t="s">
        <v>21</v>
      </c>
      <c r="B22" s="10">
        <v>4.6478330110829829</v>
      </c>
      <c r="C22" s="10">
        <v>4.8198205762134707</v>
      </c>
      <c r="D22" s="126">
        <f>'GOS Durban'!O30</f>
        <v>11.483875896427909</v>
      </c>
      <c r="E22" s="126">
        <f>'GOS PMB'!O30</f>
        <v>11.483875896427904</v>
      </c>
      <c r="F22" s="126">
        <f>'GOS RBay'!O30</f>
        <v>11.483875896427916</v>
      </c>
      <c r="G22" s="126">
        <f>'GOS Port Shepstone'!O30</f>
        <v>11.483875896427897</v>
      </c>
      <c r="H22" s="126">
        <f>'GOS Newcastle'!O30</f>
        <v>11.483875896427904</v>
      </c>
    </row>
    <row r="23" spans="1:8">
      <c r="A23" s="122" t="str">
        <f>'GOS Durban'!A31</f>
        <v>2008q1</v>
      </c>
      <c r="B23" s="10">
        <f>('GOS Durban'!D31-'GOS Durban'!D27)/'GOS Durban'!D27*100</f>
        <v>11.570671159688981</v>
      </c>
      <c r="C23" s="10">
        <f>('GOS Durban'!E31-'GOS Durban'!E27)/'GOS Durban'!E27*100</f>
        <v>10.883647894987966</v>
      </c>
      <c r="D23" s="10">
        <f>'GOS Durban'!O31</f>
        <v>13.222910390889428</v>
      </c>
      <c r="E23" s="10">
        <f>'GOS PMB'!O31</f>
        <v>13.149843631410221</v>
      </c>
      <c r="F23" s="10">
        <f>'GOS RBay'!O31</f>
        <v>12.804115112104835</v>
      </c>
      <c r="G23" s="10">
        <f>'GOS Port Shepstone'!O31</f>
        <v>6.6883187365373225</v>
      </c>
      <c r="H23" s="10">
        <f>'GOS Newcastle'!O31</f>
        <v>11.532160837675326</v>
      </c>
    </row>
    <row r="24" spans="1:8">
      <c r="A24" s="122" t="str">
        <f>'GOS Durban'!A32</f>
        <v>2008q2</v>
      </c>
      <c r="B24" s="10">
        <f>('GOS Durban'!D32-'GOS Durban'!D28)/'GOS Durban'!D28*100</f>
        <v>17.571918646357322</v>
      </c>
      <c r="C24" s="10">
        <f>('GOS Durban'!E32-'GOS Durban'!E28)/'GOS Durban'!E28*100</f>
        <v>16.36722158324579</v>
      </c>
      <c r="D24" s="10">
        <f>'GOS Durban'!O32</f>
        <v>19.030598169917507</v>
      </c>
      <c r="E24" s="10">
        <f>'GOS PMB'!O32</f>
        <v>9.7292926910251829</v>
      </c>
      <c r="F24" s="10">
        <f>'GOS RBay'!O32</f>
        <v>28.344877767623831</v>
      </c>
      <c r="G24" s="10">
        <f>'GOS Port Shepstone'!O32</f>
        <v>7.4982781416704034</v>
      </c>
      <c r="H24" s="10">
        <f>'GOS Newcastle'!O32</f>
        <v>13.151539955813865</v>
      </c>
    </row>
    <row r="25" spans="1:8">
      <c r="A25" s="122" t="str">
        <f>'GOS Durban'!A33</f>
        <v>2008q3</v>
      </c>
      <c r="B25" s="10">
        <f>('GOS Durban'!D33-'GOS Durban'!D29)/'GOS Durban'!D29*100</f>
        <v>15.343208598284749</v>
      </c>
      <c r="C25" s="10">
        <f>('GOS Durban'!E33-'GOS Durban'!E29)/'GOS Durban'!E29*100</f>
        <v>13.920352786239077</v>
      </c>
      <c r="D25" s="10">
        <f>'GOS Durban'!O33</f>
        <v>15.619338913191246</v>
      </c>
      <c r="E25" s="10">
        <f>'GOS PMB'!O33</f>
        <v>9.6522126700996775</v>
      </c>
      <c r="F25" s="10">
        <f>'GOS RBay'!O33</f>
        <v>24.532127938575556</v>
      </c>
      <c r="G25" s="10">
        <f>'GOS Port Shepstone'!O33</f>
        <v>5.7563368894096163</v>
      </c>
      <c r="H25" s="10">
        <f>'GOS Newcastle'!O33</f>
        <v>11.586532572644154</v>
      </c>
    </row>
    <row r="26" spans="1:8">
      <c r="A26" s="122" t="str">
        <f>'GOS Durban'!A34</f>
        <v>2008q4</v>
      </c>
      <c r="B26" s="10">
        <f>('GOS Durban'!D34-'GOS Durban'!D30)/'GOS Durban'!D30*100</f>
        <v>10.896089367665251</v>
      </c>
      <c r="C26" s="10">
        <f>('GOS Durban'!E34-'GOS Durban'!E30)/'GOS Durban'!E30*100</f>
        <v>9.5904434261799842</v>
      </c>
      <c r="D26" s="10">
        <f>'GOS Durban'!O34</f>
        <v>7.8249205022077675</v>
      </c>
      <c r="E26" s="10">
        <f>'GOS PMB'!O34</f>
        <v>11.266028263098288</v>
      </c>
      <c r="F26" s="10">
        <f>'GOS RBay'!O34</f>
        <v>10.808271158148195</v>
      </c>
      <c r="G26" s="10">
        <f>'GOS Port Shepstone'!O34</f>
        <v>16.752940442747075</v>
      </c>
      <c r="H26" s="10">
        <f>'GOS Newcastle'!O34</f>
        <v>12.71002447863</v>
      </c>
    </row>
    <row r="27" spans="1:8">
      <c r="A27" s="122" t="str">
        <f>'GOS Durban'!A35</f>
        <v>2009q1</v>
      </c>
      <c r="B27" s="10">
        <f>('GOS Durban'!D35-'GOS Durban'!D31)/'GOS Durban'!D31*100</f>
        <v>9.4680989564529003</v>
      </c>
      <c r="C27" s="10">
        <f>('GOS Durban'!E35-'GOS Durban'!E31)/'GOS Durban'!E31*100</f>
        <v>9.5593955064256644</v>
      </c>
      <c r="D27" s="10">
        <f>'GOS Durban'!O35</f>
        <v>5.9177710789940967</v>
      </c>
      <c r="E27" s="10">
        <f>'GOS PMB'!O35</f>
        <v>7.2414405888657694</v>
      </c>
      <c r="F27" s="10">
        <f>'GOS RBay'!O35</f>
        <v>-2.2665086159588896</v>
      </c>
      <c r="G27" s="10">
        <f>'GOS Port Shepstone'!O35</f>
        <v>19.571509702889678</v>
      </c>
      <c r="H27" s="10">
        <f>'GOS Newcastle'!O35</f>
        <v>6.6537293531439374</v>
      </c>
    </row>
    <row r="28" spans="1:8">
      <c r="A28" s="122" t="str">
        <f>'GOS Durban'!A36</f>
        <v>2009q2</v>
      </c>
      <c r="B28" s="10">
        <f>('GOS Durban'!D36-'GOS Durban'!D32)/'GOS Durban'!D32*100</f>
        <v>6.4591524743701152</v>
      </c>
      <c r="C28" s="10">
        <f>('GOS Durban'!E36-'GOS Durban'!E32)/'GOS Durban'!E32*100</f>
        <v>6.8348276422657994</v>
      </c>
      <c r="D28" s="10">
        <f>'GOS Durban'!O36</f>
        <v>2.8988376890253935</v>
      </c>
      <c r="E28" s="10">
        <f>'GOS PMB'!O36</f>
        <v>17.093257416304294</v>
      </c>
      <c r="F28" s="10">
        <f>'GOS RBay'!O36</f>
        <v>-11.776298132284095</v>
      </c>
      <c r="G28" s="10">
        <f>'GOS Port Shepstone'!O36</f>
        <v>20.196922403157966</v>
      </c>
      <c r="H28" s="10">
        <f>'GOS Newcastle'!O36</f>
        <v>14.410115493557225</v>
      </c>
    </row>
    <row r="29" spans="1:8">
      <c r="A29" s="122" t="str">
        <f>'GOS Durban'!A37</f>
        <v>2009q3</v>
      </c>
      <c r="B29" s="10">
        <f>('GOS Durban'!D37-'GOS Durban'!D33)/'GOS Durban'!D33*100</f>
        <v>2.9700861852248215</v>
      </c>
      <c r="C29" s="10">
        <f>('GOS Durban'!E37-'GOS Durban'!E33)/'GOS Durban'!E33*100</f>
        <v>2.1200269855502527</v>
      </c>
      <c r="D29" s="10">
        <f>'GOS Durban'!O37</f>
        <v>-0.90467410607039511</v>
      </c>
      <c r="E29" s="10">
        <f>'GOS PMB'!O37</f>
        <v>8.8993454116209492</v>
      </c>
      <c r="F29" s="10">
        <f>'GOS RBay'!O37</f>
        <v>-10.939806367643783</v>
      </c>
      <c r="G29" s="10">
        <f>'GOS Port Shepstone'!O37</f>
        <v>13.406911561677203</v>
      </c>
      <c r="H29" s="10">
        <f>'GOS Newcastle'!O37</f>
        <v>3.5594928714129765</v>
      </c>
    </row>
    <row r="30" spans="1:8">
      <c r="A30" s="122" t="str">
        <f>'GOS Durban'!A38</f>
        <v>2009q4</v>
      </c>
      <c r="B30" s="10">
        <f>('GOS Durban'!D38-'GOS Durban'!D34)/'GOS Durban'!D34*100</f>
        <v>4.9427495714128531</v>
      </c>
      <c r="C30" s="10">
        <f>('GOS Durban'!E38-'GOS Durban'!E34)/'GOS Durban'!E34*100</f>
        <v>4.5397376022007734</v>
      </c>
      <c r="D30" s="10">
        <f>'GOS Durban'!O38</f>
        <v>3.8221993935537686</v>
      </c>
      <c r="E30" s="10">
        <f>'GOS PMB'!O38</f>
        <v>17.408790593228783</v>
      </c>
      <c r="F30" s="10">
        <f>'GOS RBay'!O38</f>
        <v>-1.0802305272946682</v>
      </c>
      <c r="G30" s="10">
        <f>'GOS Port Shepstone'!O38</f>
        <v>6.7273995808124099E-2</v>
      </c>
      <c r="H30" s="10">
        <f>'GOS Newcastle'!O38</f>
        <v>0.11562594290939715</v>
      </c>
    </row>
    <row r="31" spans="1:8">
      <c r="A31" s="122" t="str">
        <f>'GOS Durban'!A39</f>
        <v>2010q1</v>
      </c>
      <c r="B31" s="10">
        <f>('GOS Durban'!D39-'GOS Durban'!D35)/'GOS Durban'!D35*100</f>
        <v>6.2969547753297173</v>
      </c>
      <c r="C31" s="10">
        <f>('GOS Durban'!E39-'GOS Durban'!E35)/'GOS Durban'!E35*100</f>
        <v>6.3210344381038857</v>
      </c>
      <c r="D31" s="10">
        <f>'GOS Durban'!O39</f>
        <v>8.0006306429295204</v>
      </c>
      <c r="E31" s="10">
        <f>'GOS PMB'!O39</f>
        <v>7.1279241635587463</v>
      </c>
      <c r="F31" s="10">
        <f>'GOS RBay'!O39</f>
        <v>14.221335118857883</v>
      </c>
      <c r="G31" s="10">
        <f>'GOS Port Shepstone'!O39</f>
        <v>1.6628977880784985</v>
      </c>
      <c r="H31" s="10">
        <f>'GOS Newcastle'!O39</f>
        <v>8.0404176131317708</v>
      </c>
    </row>
    <row r="32" spans="1:8">
      <c r="A32" s="122" t="str">
        <f>'GOS Durban'!A40</f>
        <v>2010q2</v>
      </c>
      <c r="B32" s="10">
        <f>('GOS Durban'!D40-'GOS Durban'!D36)/'GOS Durban'!D36*100</f>
        <v>11.609971849701479</v>
      </c>
      <c r="C32" s="10">
        <f>('GOS Durban'!E40-'GOS Durban'!E36)/'GOS Durban'!E36*100</f>
        <v>10.801183178220542</v>
      </c>
      <c r="D32" s="10">
        <f>'GOS Durban'!O40</f>
        <v>12.768667786199858</v>
      </c>
      <c r="E32" s="10">
        <f>'GOS PMB'!O40</f>
        <v>6.3682411224699598</v>
      </c>
      <c r="F32" s="10">
        <f>'GOS RBay'!O40</f>
        <v>22.209885067067674</v>
      </c>
      <c r="G32" s="10">
        <f>'GOS Port Shepstone'!O40</f>
        <v>5.2978606661614585</v>
      </c>
      <c r="H32" s="10">
        <f>'GOS Newcastle'!O40</f>
        <v>6.8904246832747633</v>
      </c>
    </row>
    <row r="33" spans="1:8">
      <c r="A33" s="122" t="str">
        <f>'GOS Durban'!A41</f>
        <v>2010q3</v>
      </c>
      <c r="B33" s="10">
        <f>('GOS Durban'!D41-'GOS Durban'!D37)/'GOS Durban'!D37*100</f>
        <v>10.023545385201592</v>
      </c>
      <c r="C33" s="10">
        <f>('GOS Durban'!E41-'GOS Durban'!E37)/'GOS Durban'!E37*100</f>
        <v>7.8211231501822533</v>
      </c>
      <c r="D33" s="10">
        <f>'GOS Durban'!O41</f>
        <v>9.4708981535524597</v>
      </c>
      <c r="E33" s="10">
        <f>'GOS PMB'!O41</f>
        <v>4.6581920844104152</v>
      </c>
      <c r="F33" s="10">
        <f>'GOS RBay'!O41</f>
        <v>14.850060962376441</v>
      </c>
      <c r="G33" s="10">
        <f>'GOS Port Shepstone'!O41</f>
        <v>3.165491915973309</v>
      </c>
      <c r="H33" s="10">
        <f>'GOS Newcastle'!O41</f>
        <v>7.5632290535253182</v>
      </c>
    </row>
    <row r="34" spans="1:8">
      <c r="A34" s="122" t="str">
        <f>'GOS Durban'!A42</f>
        <v>2010q4</v>
      </c>
      <c r="B34" s="10">
        <f>('GOS Durban'!D42-'GOS Durban'!D38)/'GOS Durban'!D38*100</f>
        <v>13.45540237465905</v>
      </c>
      <c r="C34" s="10">
        <f>('GOS Durban'!E42-'GOS Durban'!E38)/'GOS Durban'!E38*100</f>
        <v>10.408830191396611</v>
      </c>
      <c r="D34" s="10">
        <f>'GOS Durban'!O42</f>
        <v>11.524312150221123</v>
      </c>
      <c r="E34" s="10">
        <f>'GOS PMB'!O42</f>
        <v>1.8474897192289168</v>
      </c>
      <c r="F34" s="10">
        <f>'GOS RBay'!O42</f>
        <v>14.163171578319991</v>
      </c>
      <c r="G34" s="10">
        <f>'GOS Port Shepstone'!O42</f>
        <v>11.339936276578376</v>
      </c>
      <c r="H34" s="10">
        <f>'GOS Newcastle'!O42</f>
        <v>12.597833065705785</v>
      </c>
    </row>
    <row r="35" spans="1:8">
      <c r="A35" s="122" t="str">
        <f>'GOS Durban'!A43</f>
        <v>2011q1</v>
      </c>
      <c r="B35" s="10">
        <f>('GOS Durban'!D43-'GOS Durban'!D39)/'GOS Durban'!D39*100</f>
        <v>7.6032335563920705</v>
      </c>
      <c r="C35" s="10">
        <f>('GOS Durban'!E43-'GOS Durban'!E39)/'GOS Durban'!E39*100</f>
        <v>3.4899873918939903</v>
      </c>
      <c r="D35" s="10">
        <f>'GOS Durban'!O43</f>
        <v>3.5846280701513438</v>
      </c>
      <c r="E35" s="10">
        <f>'GOS PMB'!O43</f>
        <v>3.7103354232185186</v>
      </c>
      <c r="F35" s="10">
        <f>'GOS RBay'!O43</f>
        <v>2.6033920919414903</v>
      </c>
      <c r="G35" s="10">
        <f>'GOS Port Shepstone'!O43</f>
        <v>3.6303537929549936</v>
      </c>
      <c r="H35" s="10">
        <f>'GOS Newcastle'!O43</f>
        <v>3.3168776170288092</v>
      </c>
    </row>
    <row r="36" spans="1:8">
      <c r="A36" s="122" t="str">
        <f>'GOS Durban'!A44</f>
        <v>2011q2</v>
      </c>
      <c r="B36" s="10">
        <f>('GOS Durban'!D44-'GOS Durban'!D40)/'GOS Durban'!D40*100</f>
        <v>5.1266152369730982</v>
      </c>
      <c r="C36" s="10">
        <f>('GOS Durban'!E44-'GOS Durban'!E40)/'GOS Durban'!E40*100</f>
        <v>2.1847661881043448</v>
      </c>
      <c r="D36" s="10">
        <f>'GOS Durban'!O44</f>
        <v>2.2763755929822391</v>
      </c>
      <c r="E36" s="10">
        <f>'GOS PMB'!O44</f>
        <v>1.9153613762089947</v>
      </c>
      <c r="F36" s="10">
        <f>'GOS RBay'!O44</f>
        <v>2.3398781520967429</v>
      </c>
      <c r="G36" s="10">
        <f>'GOS Port Shepstone'!O44</f>
        <v>1.7607050857064563</v>
      </c>
      <c r="H36" s="10">
        <f>'GOS Newcastle'!O44</f>
        <v>2.3393739802705995</v>
      </c>
    </row>
    <row r="37" spans="1:8">
      <c r="A37" s="122" t="str">
        <f>'GOS Durban'!A45</f>
        <v>2011q3</v>
      </c>
      <c r="B37" s="10">
        <f>('GOS Durban'!D45-'GOS Durban'!D41)/'GOS Durban'!D41*100</f>
        <v>9.1651935673931639</v>
      </c>
      <c r="C37" s="10">
        <f>('GOS Durban'!E45-'GOS Durban'!E41)/'GOS Durban'!E41*100</f>
        <v>7.4618657333310274</v>
      </c>
      <c r="D37" s="10">
        <f>'GOS Durban'!O45</f>
        <v>7.4590810824782849</v>
      </c>
      <c r="E37" s="10">
        <f>'GOS PMB'!O45</f>
        <v>7.3296380372964514</v>
      </c>
      <c r="F37" s="10">
        <f>'GOS RBay'!O45</f>
        <v>8.0086313664153774</v>
      </c>
      <c r="G37" s="10">
        <f>'GOS Port Shepstone'!O45</f>
        <v>6.9689266475792087</v>
      </c>
      <c r="H37" s="10">
        <f>'GOS Newcastle'!O45</f>
        <v>7.1345365203266082</v>
      </c>
    </row>
    <row r="38" spans="1:8">
      <c r="A38" s="122" t="str">
        <f>'GOS Durban'!A46</f>
        <v>2011q4</v>
      </c>
      <c r="B38" s="10">
        <f>('GOS Durban'!D46-'GOS Durban'!D42)/'GOS Durban'!D42*100</f>
        <v>7.9378168698360909</v>
      </c>
      <c r="C38" s="10">
        <f>('GOS Durban'!E46-'GOS Durban'!E42)/'GOS Durban'!E42*100</f>
        <v>6.2637004624135724</v>
      </c>
      <c r="D38" s="10">
        <f>'GOS Durban'!O46</f>
        <v>5.7974795020048511</v>
      </c>
      <c r="E38" s="10">
        <f>'GOS PMB'!O46</f>
        <v>8.0098994355138551</v>
      </c>
      <c r="F38" s="10">
        <f>'GOS RBay'!O46</f>
        <v>5.8802141845265865</v>
      </c>
      <c r="G38" s="10">
        <f>'GOS Port Shepstone'!O46</f>
        <v>7.2411612617492906</v>
      </c>
      <c r="H38" s="10">
        <f>'GOS Newcastle'!O46</f>
        <v>6.4212942703301037</v>
      </c>
    </row>
    <row r="39" spans="1:8">
      <c r="A39" s="122" t="str">
        <f>'GOS Durban'!A47</f>
        <v>2012q1</v>
      </c>
      <c r="B39" s="10">
        <f>('GOS Durban'!D47-'GOS Durban'!D43)/'GOS Durban'!D43*100</f>
        <v>7.3807460679700831</v>
      </c>
      <c r="C39" s="10">
        <f>('GOS Durban'!E47-'GOS Durban'!E43)/'GOS Durban'!E43*100</f>
        <v>7.3058056527729969</v>
      </c>
      <c r="D39" s="10">
        <f>'GOS Durban'!O47</f>
        <v>6.6846900249706147</v>
      </c>
      <c r="E39" s="10">
        <f>'GOS PMB'!O47</f>
        <v>6.884976781529649</v>
      </c>
      <c r="F39" s="10">
        <f>'GOS RBay'!O47</f>
        <v>5.4285880966585438</v>
      </c>
      <c r="G39" s="10">
        <f>'GOS Port Shepstone'!O47</f>
        <v>8.8455864376569409</v>
      </c>
      <c r="H39" s="10">
        <f>'GOS Newcastle'!O47</f>
        <v>6.8554833132050348</v>
      </c>
    </row>
    <row r="40" spans="1:8">
      <c r="A40" s="122" t="str">
        <f>'GOS Durban'!A48</f>
        <v>2012q2</v>
      </c>
      <c r="B40" s="10">
        <f>('GOS Durban'!D48-'GOS Durban'!D44)/'GOS Durban'!D44*100</f>
        <v>6.8410000256662791</v>
      </c>
      <c r="C40" s="10">
        <f>('GOS Durban'!E48-'GOS Durban'!E44)/'GOS Durban'!E44*100</f>
        <v>7.798028030594609</v>
      </c>
      <c r="D40" s="10">
        <f>'GOS Durban'!O48</f>
        <v>7.107298973586901</v>
      </c>
      <c r="E40" s="10">
        <f>'GOS PMB'!O48</f>
        <v>9.4894663551868792</v>
      </c>
      <c r="F40" s="10">
        <f>'GOS RBay'!O48</f>
        <v>4.3397535107315859</v>
      </c>
      <c r="G40" s="10">
        <f>'GOS Port Shepstone'!O48</f>
        <v>9.9833315010775703</v>
      </c>
      <c r="H40" s="10">
        <f>'GOS Newcastle'!O48</f>
        <v>9.0021272239762595</v>
      </c>
    </row>
    <row r="41" spans="1:8">
      <c r="A41" s="122" t="str">
        <f>'GOS Durban'!A49</f>
        <v>2012q3</v>
      </c>
      <c r="B41" s="10">
        <f>('GOS Durban'!D49-'GOS Durban'!D45)/'GOS Durban'!D45*100</f>
        <v>4.0673744913375902</v>
      </c>
      <c r="C41" s="10">
        <f>('GOS Durban'!E49-'GOS Durban'!E45)/'GOS Durban'!E45*100</f>
        <v>4.4931931293011003</v>
      </c>
      <c r="D41" s="10">
        <f>'GOS Durban'!O49</f>
        <v>3.9700651293653433</v>
      </c>
      <c r="E41" s="10">
        <f>'GOS PMB'!O49</f>
        <v>5.6329603227891223</v>
      </c>
      <c r="F41" s="10">
        <f>'GOS RBay'!O49</f>
        <v>2.0196421204170223</v>
      </c>
      <c r="G41" s="10">
        <f>'GOS Port Shepstone'!O49</f>
        <v>6.3933059490929995</v>
      </c>
      <c r="H41" s="10">
        <f>'GOS Newcastle'!O49</f>
        <v>4.7897987966367577</v>
      </c>
    </row>
    <row r="42" spans="1:8">
      <c r="A42" s="122" t="str">
        <f>'GOS Durban'!A50</f>
        <v>2012q4</v>
      </c>
      <c r="B42" s="10">
        <f>('GOS Durban'!D50-'GOS Durban'!D46)/'GOS Durban'!D46*100</f>
        <v>2.8699614675765708</v>
      </c>
      <c r="C42" s="10">
        <f>('GOS Durban'!E50-'GOS Durban'!E46)/'GOS Durban'!E46*100</f>
        <v>4.3835183295924773</v>
      </c>
      <c r="D42" s="10">
        <f>'GOS Durban'!O50</f>
        <v>4.3406251350391694</v>
      </c>
      <c r="E42" s="10">
        <f>'GOS PMB'!O50</f>
        <v>6.1360249292312448</v>
      </c>
      <c r="F42" s="10">
        <f>'GOS RBay'!O50</f>
        <v>3.4871742281076124</v>
      </c>
      <c r="G42" s="10">
        <f>'GOS Port Shepstone'!O50</f>
        <v>3.4609169876335715</v>
      </c>
      <c r="H42" s="10">
        <f>'GOS Newcastle'!O50</f>
        <v>3.6050328397863876</v>
      </c>
    </row>
    <row r="43" spans="1:8">
      <c r="A43" s="122" t="str">
        <f>'GOS Durban'!A51</f>
        <v>2013q1</v>
      </c>
      <c r="B43" s="10">
        <f>('GOS Durban'!D51-'GOS Durban'!D47)/'GOS Durban'!D47*100</f>
        <v>6.4570121752337961</v>
      </c>
      <c r="C43" s="10">
        <f>('GOS Durban'!E51-'GOS Durban'!E47)/'GOS Durban'!E47*100</f>
        <v>6.093731908993762</v>
      </c>
      <c r="D43" s="10">
        <f>'GOS Durban'!O51</f>
        <v>6.4730161393634491</v>
      </c>
      <c r="E43" s="10">
        <f>'GOS PMB'!O51</f>
        <v>6.2967744882577765</v>
      </c>
      <c r="F43" s="10">
        <f>'GOS RBay'!O51</f>
        <v>7.6641320186134205</v>
      </c>
      <c r="G43" s="10">
        <f>'GOS Port Shepstone'!O51</f>
        <v>5.045940691938152</v>
      </c>
      <c r="H43" s="10">
        <f>'GOS Newcastle'!O51</f>
        <v>6.4513104979262019</v>
      </c>
    </row>
    <row r="44" spans="1:8">
      <c r="A44" s="122" t="str">
        <f>'GOS Durban'!A52</f>
        <v>2013q2</v>
      </c>
      <c r="B44" s="10">
        <f>('GOS Durban'!D52-'GOS Durban'!D48)/'GOS Durban'!D48*100</f>
        <v>5.9176984482558153</v>
      </c>
      <c r="C44" s="10">
        <f>('GOS Durban'!E52-'GOS Durban'!E48)/'GOS Durban'!E48*100</f>
        <v>6.6518555159876103</v>
      </c>
      <c r="D44" s="10">
        <f>'GOS Durban'!O52</f>
        <v>7.0783352675152535</v>
      </c>
      <c r="E44" s="10">
        <f>'GOS PMB'!O52</f>
        <v>5.6459777004128107</v>
      </c>
      <c r="F44" s="10">
        <f>'GOS RBay'!O52</f>
        <v>8.9527922472637655</v>
      </c>
      <c r="G44" s="10">
        <f>'GOS Port Shepstone'!O52</f>
        <v>5.3843204548182495</v>
      </c>
      <c r="H44" s="10">
        <f>'GOS Newcastle'!O52</f>
        <v>5.8133166880614731</v>
      </c>
    </row>
    <row r="45" spans="1:8">
      <c r="A45" s="122" t="str">
        <f>'GOS Durban'!A53</f>
        <v>2013q3</v>
      </c>
      <c r="B45" s="10">
        <f>('GOS Durban'!D53-'GOS Durban'!D49)/'GOS Durban'!D49*100</f>
        <v>6.4068681260661924</v>
      </c>
      <c r="C45" s="10">
        <f>('GOS Durban'!E53-'GOS Durban'!E49)/'GOS Durban'!E49*100</f>
        <v>5.8732772945842466</v>
      </c>
      <c r="D45" s="10">
        <f>'GOS Durban'!O53</f>
        <v>6.2293324549057605</v>
      </c>
      <c r="E45" s="10">
        <f>'GOS PMB'!O53</f>
        <v>5.1547125478546088</v>
      </c>
      <c r="F45" s="10">
        <f>'GOS RBay'!O53</f>
        <v>7.4016174736281064</v>
      </c>
      <c r="G45" s="10">
        <f>'GOS Port Shepstone'!O53</f>
        <v>4.772452547958447</v>
      </c>
      <c r="H45" s="10">
        <f>'GOS Newcastle'!O53</f>
        <v>5.7810156995792772</v>
      </c>
    </row>
    <row r="46" spans="1:8">
      <c r="A46" s="122" t="str">
        <f>'GOS Durban'!A54</f>
        <v>2013q4</v>
      </c>
      <c r="B46" s="10">
        <f>('GOS Durban'!D54-'GOS Durban'!D50)/'GOS Durban'!D50*100</f>
        <v>6.0203434996509708</v>
      </c>
      <c r="C46" s="10">
        <f>('GOS Durban'!E54-'GOS Durban'!E50)/'GOS Durban'!E50*100</f>
        <v>5.1014564447048505</v>
      </c>
      <c r="D46" s="10">
        <f>'GOS Durban'!O54</f>
        <v>5.2847084774070279</v>
      </c>
      <c r="E46" s="10">
        <f>'GOS PMB'!O54</f>
        <v>3.3874666834948464</v>
      </c>
      <c r="F46" s="10">
        <f>'GOS RBay'!O54</f>
        <v>5.8363280792348151</v>
      </c>
      <c r="G46" s="10">
        <f>'GOS Port Shepstone'!O54</f>
        <v>5.4041099851401038</v>
      </c>
      <c r="H46" s="10">
        <f>'GOS Newcastle'!O54</f>
        <v>5.5756732303150844</v>
      </c>
    </row>
    <row r="47" spans="1:8">
      <c r="A47" s="122" t="str">
        <f>'GOS Durban'!A55</f>
        <v>2014q1</v>
      </c>
      <c r="B47" s="10">
        <f>('GOS Durban'!D55-'GOS Durban'!D51)/'GOS Durban'!D51*100</f>
        <v>8.1645638996814149</v>
      </c>
      <c r="C47" s="10">
        <f>('GOS Durban'!E55-'GOS Durban'!E51)/'GOS Durban'!E51*100</f>
        <v>7.9034466421890066</v>
      </c>
      <c r="D47" s="10">
        <f>'GOS Durban'!O55</f>
        <v>7.8558512310626414</v>
      </c>
      <c r="E47" s="10">
        <f>'GOS PMB'!O55</f>
        <v>7.9073813677074352</v>
      </c>
      <c r="F47" s="10">
        <f>'GOS RBay'!O55</f>
        <v>7.4852727283493889</v>
      </c>
      <c r="G47" s="10">
        <f>'GOS Port Shepstone'!O55</f>
        <v>8.1070829093918171</v>
      </c>
      <c r="H47" s="10">
        <f>'GOS Newcastle'!O55</f>
        <v>7.8128794473055834</v>
      </c>
    </row>
    <row r="48" spans="1:8">
      <c r="A48" s="157"/>
      <c r="B48" s="10"/>
      <c r="C48" s="10"/>
      <c r="D48" s="10"/>
      <c r="E48" s="10"/>
      <c r="F48" s="10"/>
      <c r="G48" s="10"/>
      <c r="H48" s="10"/>
    </row>
    <row r="49" spans="1:8">
      <c r="A49" s="173" t="s">
        <v>22</v>
      </c>
      <c r="B49" s="174">
        <f>AVERAGE(B23:B47)</f>
        <v>8.1826510710552789</v>
      </c>
      <c r="C49" s="174">
        <f t="shared" ref="C49:H49" si="0">AVERAGE(C23:C47)</f>
        <v>7.3668982843784878</v>
      </c>
      <c r="D49" s="174">
        <f t="shared" si="0"/>
        <v>7.3335159138177861</v>
      </c>
      <c r="E49" s="174">
        <f t="shared" si="0"/>
        <v>7.677721352160936</v>
      </c>
      <c r="F49" s="174">
        <f t="shared" si="0"/>
        <v>7.4927366943150995</v>
      </c>
      <c r="G49" s="174">
        <f t="shared" si="0"/>
        <v>7.5361149109354706</v>
      </c>
      <c r="H49" s="174">
        <f t="shared" si="0"/>
        <v>7.3483938418469075</v>
      </c>
    </row>
    <row r="50" spans="1:8">
      <c r="A50" s="173" t="s">
        <v>169</v>
      </c>
      <c r="B50" s="174">
        <f>MEDIAN(B23:B47)</f>
        <v>7.3807460679700831</v>
      </c>
      <c r="C50" s="174">
        <f t="shared" ref="C50:H50" si="1">MEDIAN(C23:C47)</f>
        <v>6.8348276422657994</v>
      </c>
      <c r="D50" s="174">
        <f t="shared" si="1"/>
        <v>6.6846900249706147</v>
      </c>
      <c r="E50" s="174">
        <f t="shared" si="1"/>
        <v>7.1279241635587463</v>
      </c>
      <c r="F50" s="174">
        <f t="shared" si="1"/>
        <v>7.4016174736281064</v>
      </c>
      <c r="G50" s="174">
        <f t="shared" si="1"/>
        <v>6.3933059490929995</v>
      </c>
      <c r="H50" s="174">
        <f t="shared" si="1"/>
        <v>6.8554833132050348</v>
      </c>
    </row>
    <row r="51" spans="1:8">
      <c r="A51" s="173" t="s">
        <v>167</v>
      </c>
      <c r="B51" s="174">
        <f>STDEV(B23:B47)</f>
        <v>3.6588816739313703</v>
      </c>
      <c r="C51" s="174">
        <f t="shared" ref="C51:H51" si="2">STDEV(C23:C47)</f>
        <v>3.3817420954640638</v>
      </c>
      <c r="D51" s="174">
        <f t="shared" si="2"/>
        <v>4.395213073877561</v>
      </c>
      <c r="E51" s="174">
        <f t="shared" si="2"/>
        <v>3.9348195810520972</v>
      </c>
      <c r="F51" s="174">
        <f t="shared" si="2"/>
        <v>9.4054085954152598</v>
      </c>
      <c r="G51" s="174">
        <f t="shared" si="2"/>
        <v>5.2252849944781001</v>
      </c>
      <c r="H51" s="174">
        <f t="shared" si="2"/>
        <v>3.6398355796547994</v>
      </c>
    </row>
    <row r="52" spans="1:8">
      <c r="A52" s="173" t="s">
        <v>168</v>
      </c>
      <c r="B52" s="174">
        <f>MAX(B23:B47)-MIN(B23:B47)</f>
        <v>14.70195717878075</v>
      </c>
      <c r="C52" s="174">
        <f t="shared" ref="C52:H52" si="3">MAX(C23:C47)-MIN(C23:C47)</f>
        <v>14.247194597695538</v>
      </c>
      <c r="D52" s="174">
        <f t="shared" si="3"/>
        <v>19.935272275987902</v>
      </c>
      <c r="E52" s="174">
        <f t="shared" si="3"/>
        <v>15.561300873999866</v>
      </c>
      <c r="F52" s="174">
        <f t="shared" si="3"/>
        <v>40.121175899907925</v>
      </c>
      <c r="G52" s="174">
        <f t="shared" si="3"/>
        <v>20.129648407349841</v>
      </c>
      <c r="H52" s="174">
        <f t="shared" si="3"/>
        <v>14.294489550647828</v>
      </c>
    </row>
  </sheetData>
  <mergeCells count="1">
    <mergeCell ref="A1:H1"/>
  </mergeCells>
  <conditionalFormatting sqref="B23:H4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106"/>
  <sheetViews>
    <sheetView workbookViewId="0">
      <selection sqref="A1:G1"/>
    </sheetView>
  </sheetViews>
  <sheetFormatPr defaultRowHeight="12.75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>
      <c r="A1" s="228" t="s">
        <v>101</v>
      </c>
      <c r="B1" s="229"/>
      <c r="C1" s="229"/>
      <c r="D1" s="229"/>
      <c r="E1" s="229"/>
      <c r="F1" s="229"/>
      <c r="G1" s="230"/>
    </row>
    <row r="2" spans="1:7" ht="15.75" thickBot="1">
      <c r="B2" s="170" t="s">
        <v>102</v>
      </c>
      <c r="C2" s="171" t="s">
        <v>88</v>
      </c>
      <c r="D2" s="171" t="s">
        <v>89</v>
      </c>
      <c r="E2" s="171" t="s">
        <v>90</v>
      </c>
      <c r="F2" s="171" t="s">
        <v>92</v>
      </c>
      <c r="G2" s="172" t="s">
        <v>91</v>
      </c>
    </row>
    <row r="3" spans="1:7" hidden="1">
      <c r="A3" t="str">
        <f>'GOS Durban'!A7</f>
        <v>2002q1</v>
      </c>
      <c r="B3" s="118">
        <f>'GOS Durban'!E7</f>
        <v>19526820485.858513</v>
      </c>
      <c r="C3" s="118">
        <f>'GOS Durban'!M7</f>
        <v>11175885204.140411</v>
      </c>
      <c r="D3" s="118">
        <f>'GOS PMB'!M7</f>
        <v>1568255086.9104922</v>
      </c>
      <c r="E3" s="118">
        <f>'GOS RBay'!M7</f>
        <v>1210098597.1380942</v>
      </c>
      <c r="F3" s="118">
        <f>'GOS Newcastle'!M7</f>
        <v>553566002.58202231</v>
      </c>
      <c r="G3" s="118">
        <f>'GOS Port Shepstone'!M7</f>
        <v>596299020.65547156</v>
      </c>
    </row>
    <row r="4" spans="1:7" hidden="1">
      <c r="A4" t="str">
        <f>'GOS Durban'!A8</f>
        <v>2002q2</v>
      </c>
      <c r="B4" s="118">
        <f>'GOS Durban'!E8</f>
        <v>22919802949.964966</v>
      </c>
      <c r="C4" s="118">
        <f>'GOS Durban'!M8</f>
        <v>13117808239.996498</v>
      </c>
      <c r="D4" s="118">
        <f>'GOS PMB'!M8</f>
        <v>1840755262.3992052</v>
      </c>
      <c r="E4" s="118">
        <f>'GOS RBay'!M8</f>
        <v>1420365461.7770588</v>
      </c>
      <c r="F4" s="118">
        <f>'GOS Newcastle'!M8</f>
        <v>649753691.75786865</v>
      </c>
      <c r="G4" s="118">
        <f>'GOS Port Shepstone'!M8</f>
        <v>699912003.72729886</v>
      </c>
    </row>
    <row r="5" spans="1:7" hidden="1">
      <c r="A5" t="str">
        <f>'GOS Durban'!A9</f>
        <v>2002q3</v>
      </c>
      <c r="B5" s="118">
        <f>'GOS Durban'!E9</f>
        <v>23199950809.860989</v>
      </c>
      <c r="C5" s="118">
        <f>'GOS Durban'!M9</f>
        <v>13278146699.842072</v>
      </c>
      <c r="D5" s="118">
        <f>'GOS PMB'!M9</f>
        <v>1863254742.3676519</v>
      </c>
      <c r="E5" s="118">
        <f>'GOS RBay'!M9</f>
        <v>1437726533.5653169</v>
      </c>
      <c r="F5" s="118">
        <f>'GOS Newcastle'!M9</f>
        <v>657695605.85734332</v>
      </c>
      <c r="G5" s="118">
        <f>'GOS Port Shepstone'!M9</f>
        <v>708467000.92285883</v>
      </c>
    </row>
    <row r="6" spans="1:7" hidden="1">
      <c r="A6" t="str">
        <f>'GOS Durban'!A10</f>
        <v>2002q4</v>
      </c>
      <c r="B6" s="118">
        <f>'GOS Durban'!E10</f>
        <v>22631384719.386185</v>
      </c>
      <c r="C6" s="118">
        <f>'GOS Durban'!M10</f>
        <v>12952736356.529135</v>
      </c>
      <c r="D6" s="118">
        <f>'GOS PMB'!M10</f>
        <v>1817591565.1864171</v>
      </c>
      <c r="E6" s="118">
        <f>'GOS RBay'!M10</f>
        <v>1402491865.9981048</v>
      </c>
      <c r="F6" s="118">
        <f>'GOS Newcastle'!M10</f>
        <v>641577320.84848785</v>
      </c>
      <c r="G6" s="118">
        <f>'GOS Port Shepstone'!M10</f>
        <v>691104450.62064409</v>
      </c>
    </row>
    <row r="7" spans="1:7" hidden="1">
      <c r="A7" t="str">
        <f>'GOS Durban'!A11</f>
        <v>2003q1</v>
      </c>
      <c r="B7" s="118">
        <f>'GOS Durban'!E11</f>
        <v>22704415918.090809</v>
      </c>
      <c r="C7" s="118">
        <f>'GOS Durban'!M11</f>
        <v>12994534676.620966</v>
      </c>
      <c r="D7" s="118">
        <f>'GOS PMB'!M11</f>
        <v>1823456910.6969492</v>
      </c>
      <c r="E7" s="118">
        <f>'GOS RBay'!M11</f>
        <v>1407017689.9111059</v>
      </c>
      <c r="F7" s="118">
        <f>'GOS Newcastle'!M11</f>
        <v>643647682.93124318</v>
      </c>
      <c r="G7" s="118">
        <f>'GOS Port Shepstone'!M11</f>
        <v>693334636.13888562</v>
      </c>
    </row>
    <row r="8" spans="1:7" hidden="1">
      <c r="A8" t="str">
        <f>'GOS Durban'!A12</f>
        <v>2003q2</v>
      </c>
      <c r="B8" s="118">
        <f>'GOS Durban'!E12</f>
        <v>25164663355.856583</v>
      </c>
      <c r="C8" s="118">
        <f>'GOS Durban'!M12</f>
        <v>14402620696.470604</v>
      </c>
      <c r="D8" s="118">
        <f>'GOS PMB'!M12</f>
        <v>2021046454.8897116</v>
      </c>
      <c r="E8" s="118">
        <f>'GOS RBay'!M12</f>
        <v>1559481936.4692707</v>
      </c>
      <c r="F8" s="118">
        <f>'GOS Newcastle'!M12</f>
        <v>713393258.79050648</v>
      </c>
      <c r="G8" s="118">
        <f>'GOS Port Shepstone'!M12</f>
        <v>768464283.52681077</v>
      </c>
    </row>
    <row r="9" spans="1:7" hidden="1">
      <c r="A9" t="str">
        <f>'GOS Durban'!A13</f>
        <v>2003q3</v>
      </c>
      <c r="B9" s="118">
        <f>'GOS Durban'!E13</f>
        <v>24905522591.276428</v>
      </c>
      <c r="C9" s="118">
        <f>'GOS Durban'!M13</f>
        <v>14254305335.106045</v>
      </c>
      <c r="D9" s="118">
        <f>'GOS PMB'!M13</f>
        <v>2000234115.1351151</v>
      </c>
      <c r="E9" s="118">
        <f>'GOS RBay'!M13</f>
        <v>1543422697.5416205</v>
      </c>
      <c r="F9" s="118">
        <f>'GOS Newcastle'!M13</f>
        <v>706046875.01755309</v>
      </c>
      <c r="G9" s="118">
        <f>'GOS Port Shepstone'!M13</f>
        <v>760550789.14901567</v>
      </c>
    </row>
    <row r="10" spans="1:7" hidden="1">
      <c r="A10" t="str">
        <f>'GOS Durban'!A14</f>
        <v>2003q4</v>
      </c>
      <c r="B10" s="118">
        <f>'GOS Durban'!E14</f>
        <v>23510670993.050049</v>
      </c>
      <c r="C10" s="118">
        <f>'GOS Durban'!M14</f>
        <v>13455982774.099285</v>
      </c>
      <c r="D10" s="118">
        <f>'GOS PMB'!M14</f>
        <v>1888209573.5059266</v>
      </c>
      <c r="E10" s="118">
        <f>'GOS RBay'!M14</f>
        <v>1456982205.939213</v>
      </c>
      <c r="F10" s="118">
        <f>'GOS Newcastle'!M14</f>
        <v>666504215.01386666</v>
      </c>
      <c r="G10" s="118">
        <f>'GOS Port Shepstone'!M14</f>
        <v>717955598.46835828</v>
      </c>
    </row>
    <row r="11" spans="1:7" hidden="1">
      <c r="A11" t="str">
        <f>'GOS Durban'!A15</f>
        <v>2004q1</v>
      </c>
      <c r="B11" s="118">
        <f>'GOS Durban'!E15</f>
        <v>24726548384.494415</v>
      </c>
      <c r="C11" s="118">
        <f>'GOS Durban'!M15</f>
        <v>14151872110.457596</v>
      </c>
      <c r="D11" s="118">
        <f>'GOS PMB'!M15</f>
        <v>1985860182.0918462</v>
      </c>
      <c r="E11" s="118">
        <f>'GOS RBay'!M15</f>
        <v>1532331468.5979395</v>
      </c>
      <c r="F11" s="118">
        <f>'GOS Newcastle'!M15</f>
        <v>700973133.68391621</v>
      </c>
      <c r="G11" s="118">
        <f>'GOS Port Shepstone'!M15</f>
        <v>755085375.85738468</v>
      </c>
    </row>
    <row r="12" spans="1:7" hidden="1">
      <c r="A12" t="str">
        <f>'GOS Durban'!A16</f>
        <v>2004q2</v>
      </c>
      <c r="B12" s="118">
        <f>'GOS Durban'!E16</f>
        <v>26662677008.091572</v>
      </c>
      <c r="C12" s="118">
        <f>'GOS Durban'!M16</f>
        <v>15259986524.345028</v>
      </c>
      <c r="D12" s="118">
        <f>'GOS PMB'!M16</f>
        <v>2141356237.6359732</v>
      </c>
      <c r="E12" s="118">
        <f>'GOS RBay'!M16</f>
        <v>1652315494.3122425</v>
      </c>
      <c r="F12" s="118">
        <f>'GOS Newcastle'!M16</f>
        <v>755860460.75416303</v>
      </c>
      <c r="G12" s="118">
        <f>'GOS Port Shepstone'!M16</f>
        <v>814209778.77541816</v>
      </c>
    </row>
    <row r="13" spans="1:7" hidden="1">
      <c r="A13" t="str">
        <f>'GOS Durban'!A17</f>
        <v>2004q3</v>
      </c>
      <c r="B13" s="118">
        <f>'GOS Durban'!E17</f>
        <v>28256816833.954792</v>
      </c>
      <c r="C13" s="118">
        <f>'GOS Durban'!M17</f>
        <v>16172368737.624357</v>
      </c>
      <c r="D13" s="118">
        <f>'GOS PMB'!M17</f>
        <v>2269386189.7199354</v>
      </c>
      <c r="E13" s="118">
        <f>'GOS RBay'!M17</f>
        <v>1751106097.1303558</v>
      </c>
      <c r="F13" s="118">
        <f>'GOS Newcastle'!M17</f>
        <v>801052744.44412625</v>
      </c>
      <c r="G13" s="118">
        <f>'GOS Port Shepstone'!M17</f>
        <v>862890720.84883678</v>
      </c>
    </row>
    <row r="14" spans="1:7" hidden="1">
      <c r="A14" t="str">
        <f>'GOS Durban'!A18</f>
        <v>2004q4</v>
      </c>
      <c r="B14" s="118">
        <f>'GOS Durban'!E18</f>
        <v>26139414753.266529</v>
      </c>
      <c r="C14" s="118">
        <f>'GOS Durban'!M18</f>
        <v>14960505157.380064</v>
      </c>
      <c r="D14" s="118">
        <f>'GOS PMB'!M18</f>
        <v>2099331541.7305686</v>
      </c>
      <c r="E14" s="118">
        <f>'GOS RBay'!M18</f>
        <v>1619888355.3954041</v>
      </c>
      <c r="F14" s="118">
        <f>'GOS Newcastle'!M18</f>
        <v>741026494.57337451</v>
      </c>
      <c r="G14" s="118">
        <f>'GOS Port Shepstone'!M18</f>
        <v>798230691.43121314</v>
      </c>
    </row>
    <row r="15" spans="1:7" hidden="1">
      <c r="A15" t="str">
        <f>'GOS Durban'!A19</f>
        <v>2005q1</v>
      </c>
      <c r="B15" s="118">
        <f>'GOS Durban'!E19</f>
        <v>27386172403.965618</v>
      </c>
      <c r="C15" s="118">
        <f>'GOS Durban'!M19</f>
        <v>15674068350.716515</v>
      </c>
      <c r="D15" s="118">
        <f>'GOS PMB'!M19</f>
        <v>2199462232.708622</v>
      </c>
      <c r="E15" s="118">
        <f>'GOS RBay'!M19</f>
        <v>1697151301.7708659</v>
      </c>
      <c r="F15" s="118">
        <f>'GOS Newcastle'!M19</f>
        <v>776370837.97970986</v>
      </c>
      <c r="G15" s="118">
        <f>'GOS Port Shepstone'!M19</f>
        <v>836303472.74473977</v>
      </c>
    </row>
    <row r="16" spans="1:7" hidden="1">
      <c r="A16" t="str">
        <f>'GOS Durban'!A20</f>
        <v>2005q2</v>
      </c>
      <c r="B16" s="118">
        <f>'GOS Durban'!E20</f>
        <v>28973225212.608181</v>
      </c>
      <c r="C16" s="118">
        <f>'GOS Durban'!M20</f>
        <v>16582394415.123312</v>
      </c>
      <c r="D16" s="118">
        <f>'GOS PMB'!M20</f>
        <v>2326923006.0665669</v>
      </c>
      <c r="E16" s="118">
        <f>'GOS RBay'!M20</f>
        <v>1795502714.3171773</v>
      </c>
      <c r="F16" s="118">
        <f>'GOS Newcastle'!M20</f>
        <v>821362211.75728309</v>
      </c>
      <c r="G16" s="118">
        <f>'GOS Port Shepstone'!M20</f>
        <v>884767995.487059</v>
      </c>
    </row>
    <row r="17" spans="1:7" hidden="1">
      <c r="A17" t="str">
        <f>'GOS Durban'!A21</f>
        <v>2005q3</v>
      </c>
      <c r="B17" s="118">
        <f>'GOS Durban'!E21</f>
        <v>30666296782.700581</v>
      </c>
      <c r="C17" s="118">
        <f>'GOS Durban'!M21</f>
        <v>17551398740.402462</v>
      </c>
      <c r="D17" s="118">
        <f>'GOS PMB'!M21</f>
        <v>2462898450.9283576</v>
      </c>
      <c r="E17" s="118">
        <f>'GOS RBay'!M21</f>
        <v>1900424226.4141903</v>
      </c>
      <c r="F17" s="118">
        <f>'GOS Newcastle'!M21</f>
        <v>869359112.31874752</v>
      </c>
      <c r="G17" s="118">
        <f>'GOS Port Shepstone'!M21</f>
        <v>936470059.31649113</v>
      </c>
    </row>
    <row r="18" spans="1:7" hidden="1">
      <c r="A18" t="str">
        <f>'GOS Durban'!A22</f>
        <v>2005q4</v>
      </c>
      <c r="B18" s="118">
        <f>'GOS Durban'!E22</f>
        <v>28944489230.914864</v>
      </c>
      <c r="C18" s="118">
        <f>'GOS Durban'!M22</f>
        <v>16565947803.506979</v>
      </c>
      <c r="D18" s="118">
        <f>'GOS PMB'!M22</f>
        <v>2324615136.7695374</v>
      </c>
      <c r="E18" s="118">
        <f>'GOS RBay'!M22</f>
        <v>1793721913.8453517</v>
      </c>
      <c r="F18" s="118">
        <f>'GOS Newcastle'!M22</f>
        <v>820547575.16410291</v>
      </c>
      <c r="G18" s="118">
        <f>'GOS Port Shepstone'!M22</f>
        <v>883890472.30023456</v>
      </c>
    </row>
    <row r="19" spans="1:7" hidden="1">
      <c r="A19" t="str">
        <f>'GOS Durban'!A23</f>
        <v>2006q1</v>
      </c>
      <c r="B19" s="118">
        <f>'GOS Durban'!E23</f>
        <v>29702039317.766869</v>
      </c>
      <c r="C19" s="118">
        <f>'GOS Durban'!M23</f>
        <v>16999520325.627308</v>
      </c>
      <c r="D19" s="118">
        <f>'GOS PMB'!M23</f>
        <v>2385456161.9715424</v>
      </c>
      <c r="E19" s="118">
        <f>'GOS RBay'!M23</f>
        <v>1840668128.0549483</v>
      </c>
      <c r="F19" s="118">
        <f>'GOS Newcastle'!M23</f>
        <v>842023369.11827111</v>
      </c>
      <c r="G19" s="118">
        <f>'GOS Port Shepstone'!M23</f>
        <v>907024109.19798052</v>
      </c>
    </row>
    <row r="20" spans="1:7" hidden="1">
      <c r="A20" t="str">
        <f>'GOS Durban'!A24</f>
        <v>2006q2</v>
      </c>
      <c r="B20" s="118">
        <f>'GOS Durban'!E24</f>
        <v>31710226412.718315</v>
      </c>
      <c r="C20" s="118">
        <f>'GOS Durban'!M24</f>
        <v>18148876333.578896</v>
      </c>
      <c r="D20" s="118">
        <f>'GOS PMB'!M24</f>
        <v>2546739440.4963999</v>
      </c>
      <c r="E20" s="118">
        <f>'GOS RBay'!M24</f>
        <v>1965117696.6957557</v>
      </c>
      <c r="F20" s="118">
        <f>'GOS Newcastle'!M24</f>
        <v>898953482.41521847</v>
      </c>
      <c r="G20" s="118">
        <f>'GOS Port Shepstone'!M24</f>
        <v>968348993.03555822</v>
      </c>
    </row>
    <row r="21" spans="1:7" hidden="1">
      <c r="A21" t="str">
        <f>'GOS Durban'!A25</f>
        <v>2006q3</v>
      </c>
      <c r="B21" s="118">
        <f>'GOS Durban'!E25</f>
        <v>35101363017.820381</v>
      </c>
      <c r="C21" s="118">
        <f>'GOS Durban'!M25</f>
        <v>20089742919.494705</v>
      </c>
      <c r="D21" s="118">
        <f>'GOS PMB'!M25</f>
        <v>2819091369.7421851</v>
      </c>
      <c r="E21" s="118">
        <f>'GOS RBay'!M25</f>
        <v>2175270171.4168458</v>
      </c>
      <c r="F21" s="118">
        <f>'GOS Newcastle'!M25</f>
        <v>995088843.31820917</v>
      </c>
      <c r="G21" s="118">
        <f>'GOS Port Shepstone'!M25</f>
        <v>1071905608.3071395</v>
      </c>
    </row>
    <row r="22" spans="1:7" hidden="1">
      <c r="A22" t="str">
        <f>'GOS Durban'!A26</f>
        <v>2006q4</v>
      </c>
      <c r="B22" s="118">
        <f>'GOS Durban'!E26</f>
        <v>32745463271.32349</v>
      </c>
      <c r="C22" s="118">
        <f>'GOS Durban'!M26</f>
        <v>18741378748.359901</v>
      </c>
      <c r="D22" s="118">
        <f>'GOS PMB'!M26</f>
        <v>2629882288.6032162</v>
      </c>
      <c r="E22" s="118">
        <f>'GOS RBay'!M26</f>
        <v>2029272466.3476307</v>
      </c>
      <c r="F22" s="118">
        <f>'GOS Newcastle'!M26</f>
        <v>928301421.05984628</v>
      </c>
      <c r="G22" s="118">
        <f>'GOS Port Shepstone'!M26</f>
        <v>999962471.80849898</v>
      </c>
    </row>
    <row r="23" spans="1:7" hidden="1">
      <c r="A23" t="str">
        <f>'GOS Durban'!A27</f>
        <v>2007q1</v>
      </c>
      <c r="B23" s="118">
        <f>'GOS Durban'!E27</f>
        <v>35072136759.669884</v>
      </c>
      <c r="C23" s="118">
        <f>'GOS Durban'!M27</f>
        <v>20073015705.441959</v>
      </c>
      <c r="D23" s="118">
        <f>'GOS PMB'!M27</f>
        <v>2816744124.9334841</v>
      </c>
      <c r="E23" s="118">
        <f>'GOS RBay'!M27</f>
        <v>2173458987.9723563</v>
      </c>
      <c r="F23" s="118">
        <f>'GOS Newcastle'!M27</f>
        <v>994260307.87351048</v>
      </c>
      <c r="G23" s="118">
        <f>'GOS Port Shepstone'!M27</f>
        <v>1071013113.3346381</v>
      </c>
    </row>
    <row r="24" spans="1:7" hidden="1">
      <c r="A24" t="str">
        <f>'GOS Durban'!A28</f>
        <v>2007q2</v>
      </c>
      <c r="B24" s="118">
        <f>'GOS Durban'!E28</f>
        <v>36869265854.159355</v>
      </c>
      <c r="C24" s="118">
        <f>'GOS Durban'!M28</f>
        <v>21101575806.743679</v>
      </c>
      <c r="D24" s="118">
        <f>'GOS PMB'!M28</f>
        <v>2961076728.7134509</v>
      </c>
      <c r="E24" s="118">
        <f>'GOS RBay'!M28</f>
        <v>2284829059.5973144</v>
      </c>
      <c r="F24" s="118">
        <f>'GOS Newcastle'!M28</f>
        <v>1045207136.0927206</v>
      </c>
      <c r="G24" s="118">
        <f>'GOS Port Shepstone'!M28</f>
        <v>1125892827.1012294</v>
      </c>
    </row>
    <row r="25" spans="1:7" hidden="1">
      <c r="A25" t="str">
        <f>'GOS Durban'!A29</f>
        <v>2007q3</v>
      </c>
      <c r="B25" s="118">
        <f>'GOS Durban'!E29</f>
        <v>38410488213.009018</v>
      </c>
      <c r="C25" s="118">
        <f>'GOS Durban'!M29</f>
        <v>21983671495.032127</v>
      </c>
      <c r="D25" s="118">
        <f>'GOS PMB'!M29</f>
        <v>3084856726.8998737</v>
      </c>
      <c r="E25" s="118">
        <f>'GOS RBay'!M29</f>
        <v>2380340308.6341205</v>
      </c>
      <c r="F25" s="118">
        <f>'GOS Newcastle'!M29</f>
        <v>1088899262.0533354</v>
      </c>
      <c r="G25" s="118">
        <f>'GOS Port Shepstone'!M29</f>
        <v>1172957805.4401217</v>
      </c>
    </row>
    <row r="26" spans="1:7" hidden="1">
      <c r="A26" t="str">
        <f>'GOS Durban'!A30</f>
        <v>2007q4</v>
      </c>
      <c r="B26" s="118">
        <f>'GOS Durban'!E30</f>
        <v>36505911635.112663</v>
      </c>
      <c r="C26" s="118">
        <f>'GOS Durban'!M30</f>
        <v>20893615425.101067</v>
      </c>
      <c r="D26" s="118">
        <f>'GOS PMB'!M30</f>
        <v>2931894706.8485475</v>
      </c>
      <c r="E26" s="118">
        <f>'GOS RBay'!M30</f>
        <v>2262311597.9833746</v>
      </c>
      <c r="F26" s="118">
        <f>'GOS Newcastle'!M30</f>
        <v>1034906404.1991357</v>
      </c>
      <c r="G26" s="118">
        <f>'GOS Port Shepstone'!M30</f>
        <v>1114796921.0818398</v>
      </c>
    </row>
    <row r="27" spans="1:7" hidden="1">
      <c r="A27" t="str">
        <f>'GOS Durban'!A31</f>
        <v>2008q1</v>
      </c>
      <c r="B27" s="118">
        <f>'GOS Durban'!E31</f>
        <v>38889264633.840996</v>
      </c>
      <c r="C27" s="118">
        <f>'GOS Durban'!M31</f>
        <v>22727252584.921711</v>
      </c>
      <c r="D27" s="118">
        <f>'GOS PMB'!M31</f>
        <v>3187141572.8591714</v>
      </c>
      <c r="E27" s="118">
        <f>'GOS RBay'!M31</f>
        <v>2451751178.7067256</v>
      </c>
      <c r="F27" s="118">
        <f>'GOS Newcastle'!M31</f>
        <v>1108920005.7226496</v>
      </c>
      <c r="G27" s="118">
        <f>'GOS Port Shepstone'!M31</f>
        <v>1142645884.0645704</v>
      </c>
    </row>
    <row r="28" spans="1:7" hidden="1">
      <c r="A28" t="str">
        <f>'GOS Durban'!A32</f>
        <v>2008q2</v>
      </c>
      <c r="B28" s="118">
        <f>'GOS Durban'!E32</f>
        <v>42903740292.625595</v>
      </c>
      <c r="C28" s="118">
        <f>'GOS Durban'!M32</f>
        <v>25117331906.045597</v>
      </c>
      <c r="D28" s="118">
        <f>'GOS PMB'!M32</f>
        <v>3249168550.4558163</v>
      </c>
      <c r="E28" s="118">
        <f>'GOS RBay'!M32</f>
        <v>2932461063.7393222</v>
      </c>
      <c r="F28" s="118">
        <f>'GOS Newcastle'!M32</f>
        <v>1182667970.2169726</v>
      </c>
      <c r="G28" s="118">
        <f>'GOS Port Shepstone'!M32</f>
        <v>1210315402.8543959</v>
      </c>
    </row>
    <row r="29" spans="1:7" hidden="1">
      <c r="A29" t="str">
        <f>'GOS Durban'!A33</f>
        <v>2008q3</v>
      </c>
      <c r="B29" s="118">
        <f>'GOS Durban'!E33</f>
        <v>43757363679.176651</v>
      </c>
      <c r="C29" s="118">
        <f>'GOS Durban'!M33</f>
        <v>25417375651.403812</v>
      </c>
      <c r="D29" s="118">
        <f>'GOS PMB'!M33</f>
        <v>3382613658.7481256</v>
      </c>
      <c r="E29" s="118">
        <f>'GOS RBay'!M33</f>
        <v>2964288438.5217271</v>
      </c>
      <c r="F29" s="118">
        <f>'GOS Newcastle'!M33</f>
        <v>1215064929.734427</v>
      </c>
      <c r="G29" s="118">
        <f>'GOS Port Shepstone'!M33</f>
        <v>1240477208.2918808</v>
      </c>
    </row>
    <row r="30" spans="1:7" hidden="1">
      <c r="A30" t="str">
        <f>'GOS Durban'!A34</f>
        <v>2008q4</v>
      </c>
      <c r="B30" s="118">
        <f>'GOS Durban'!E34</f>
        <v>40006990437.6894</v>
      </c>
      <c r="C30" s="118">
        <f>'GOS Durban'!M34</f>
        <v>22528524222.152245</v>
      </c>
      <c r="D30" s="118">
        <f>'GOS PMB'!M34</f>
        <v>3262202793.1663876</v>
      </c>
      <c r="E30" s="118">
        <f>'GOS RBay'!M34</f>
        <v>2506828369.9356532</v>
      </c>
      <c r="F30" s="118">
        <f>'GOS Newcastle'!M34</f>
        <v>1166443261.5037553</v>
      </c>
      <c r="G30" s="118">
        <f>'GOS Port Shepstone'!M34</f>
        <v>1301558185.3282585</v>
      </c>
    </row>
    <row r="31" spans="1:7" hidden="1">
      <c r="A31" t="str">
        <f>'GOS Durban'!A35</f>
        <v>2009q1</v>
      </c>
      <c r="B31" s="118">
        <f>'GOS Durban'!E35</f>
        <v>42606843249.730377</v>
      </c>
      <c r="C31" s="118">
        <f>'GOS Durban'!M35</f>
        <v>24072199365.442146</v>
      </c>
      <c r="D31" s="118">
        <f>'GOS PMB'!M35</f>
        <v>3417936536.3408103</v>
      </c>
      <c r="E31" s="118">
        <f>'GOS RBay'!M35</f>
        <v>2396182026.999464</v>
      </c>
      <c r="F31" s="118">
        <f>'GOS Newcastle'!M35</f>
        <v>1182704541.6463029</v>
      </c>
      <c r="G31" s="118">
        <f>'GOS Port Shepstone'!M35</f>
        <v>1366278934.1339374</v>
      </c>
    </row>
    <row r="32" spans="1:7" hidden="1">
      <c r="A32" t="str">
        <f>'GOS Durban'!A36</f>
        <v>2009q2</v>
      </c>
      <c r="B32" s="118">
        <f>'GOS Durban'!E36</f>
        <v>45836136993.711899</v>
      </c>
      <c r="C32" s="118">
        <f>'GOS Durban'!M36</f>
        <v>25845442589.815647</v>
      </c>
      <c r="D32" s="118">
        <f>'GOS PMB'!M36</f>
        <v>3804557294.6748319</v>
      </c>
      <c r="E32" s="118">
        <f>'GOS RBay'!M36</f>
        <v>2587125706.2602301</v>
      </c>
      <c r="F32" s="118">
        <f>'GOS Newcastle'!M36</f>
        <v>1353091790.6305473</v>
      </c>
      <c r="G32" s="118">
        <f>'GOS Port Shepstone'!M36</f>
        <v>1454761865.6023669</v>
      </c>
    </row>
    <row r="33" spans="1:7" hidden="1">
      <c r="A33" t="str">
        <f>'GOS Durban'!A37</f>
        <v>2009q3</v>
      </c>
      <c r="B33" s="118">
        <f>'GOS Durban'!E37</f>
        <v>44685031597.340561</v>
      </c>
      <c r="C33" s="118">
        <f>'GOS Durban'!M37</f>
        <v>25187431235.442921</v>
      </c>
      <c r="D33" s="118">
        <f>'GOS PMB'!M37</f>
        <v>3683644132.1807904</v>
      </c>
      <c r="E33" s="118">
        <f>'GOS RBay'!M37</f>
        <v>2640001023.1689987</v>
      </c>
      <c r="F33" s="118">
        <f>'GOS Newcastle'!M37</f>
        <v>1258315079.291363</v>
      </c>
      <c r="G33" s="118">
        <f>'GOS Port Shepstone'!M37</f>
        <v>1406786890.5503356</v>
      </c>
    </row>
    <row r="34" spans="1:7" hidden="1">
      <c r="A34" t="str">
        <f>'GOS Durban'!A38</f>
        <v>2009q4</v>
      </c>
      <c r="B34" s="118">
        <f>'GOS Durban'!E38</f>
        <v>41823202826.098053</v>
      </c>
      <c r="C34" s="118">
        <f>'GOS Durban'!M38</f>
        <v>23389609338.347961</v>
      </c>
      <c r="D34" s="118">
        <f>'GOS PMB'!M38</f>
        <v>3830112846.1551843</v>
      </c>
      <c r="E34" s="118">
        <f>'GOS RBay'!M38</f>
        <v>2479748844.616725</v>
      </c>
      <c r="F34" s="118">
        <f>'GOS Newcastle'!M38</f>
        <v>1167791972.5233722</v>
      </c>
      <c r="G34" s="118">
        <f>'GOS Port Shepstone'!M38</f>
        <v>1302433795.5272965</v>
      </c>
    </row>
    <row r="35" spans="1:7" hidden="1">
      <c r="A35" t="str">
        <f>'GOS Durban'!A39</f>
        <v>2010q1</v>
      </c>
      <c r="B35" s="118">
        <f>'GOS Durban'!E39</f>
        <v>45300036484.534775</v>
      </c>
      <c r="C35" s="118">
        <f>'GOS Durban'!M39</f>
        <v>25998127124.300797</v>
      </c>
      <c r="D35" s="118">
        <f>'GOS PMB'!M39</f>
        <v>3661564460.6097498</v>
      </c>
      <c r="E35" s="118">
        <f>'GOS RBay'!M39</f>
        <v>2736951103.1168995</v>
      </c>
      <c r="F35" s="118">
        <f>'GOS Newcastle'!M39</f>
        <v>1277798925.9241416</v>
      </c>
      <c r="G35" s="118">
        <f>'GOS Port Shepstone'!M39</f>
        <v>1388998756.3086331</v>
      </c>
    </row>
    <row r="36" spans="1:7" hidden="1">
      <c r="A36" t="str">
        <f>'GOS Durban'!A40</f>
        <v>2010q2</v>
      </c>
      <c r="B36" s="118">
        <f>'GOS Durban'!E40</f>
        <v>50786982112.222832</v>
      </c>
      <c r="C36" s="118">
        <f>'GOS Durban'!M40</f>
        <v>29145561291.982216</v>
      </c>
      <c r="D36" s="118">
        <f>'GOS PMB'!M40</f>
        <v>4046840676.8422451</v>
      </c>
      <c r="E36" s="118">
        <f>'GOS RBay'!M40</f>
        <v>3161723352.16119</v>
      </c>
      <c r="F36" s="118">
        <f>'GOS Newcastle'!M40</f>
        <v>1446325561.359519</v>
      </c>
      <c r="G36" s="118">
        <f>'GOS Port Shepstone'!M40</f>
        <v>1531833122.2664313</v>
      </c>
    </row>
    <row r="37" spans="1:7" hidden="1">
      <c r="A37" t="str">
        <f>'GOS Durban'!A41</f>
        <v>2010q3</v>
      </c>
      <c r="B37" s="118">
        <f>'GOS Durban'!E41</f>
        <v>48179902948.266418</v>
      </c>
      <c r="C37" s="118">
        <f>'GOS Durban'!M41</f>
        <v>27572907195.24778</v>
      </c>
      <c r="D37" s="118">
        <f>'GOS PMB'!M41</f>
        <v>3855235351.5638847</v>
      </c>
      <c r="E37" s="118">
        <f>'GOS RBay'!M41</f>
        <v>3032042784.5169568</v>
      </c>
      <c r="F37" s="118">
        <f>'GOS Newcastle'!M41</f>
        <v>1353484330.9532175</v>
      </c>
      <c r="G37" s="118">
        <f>'GOS Port Shepstone'!M41</f>
        <v>1451318615.8456788</v>
      </c>
    </row>
    <row r="38" spans="1:7" hidden="1">
      <c r="A38" t="str">
        <f>'GOS Durban'!A42</f>
        <v>2010q4</v>
      </c>
      <c r="B38" s="118">
        <f>'GOS Durban'!E42</f>
        <v>46176508988.869987</v>
      </c>
      <c r="C38" s="118">
        <f>'GOS Durban'!M42</f>
        <v>26085100929.21645</v>
      </c>
      <c r="D38" s="118">
        <f>'GOS PMB'!M42</f>
        <v>3900873787.2227674</v>
      </c>
      <c r="E38" s="118">
        <f>'GOS RBay'!M42</f>
        <v>2830959928.1911993</v>
      </c>
      <c r="F38" s="118">
        <f>'GOS Newcastle'!M42</f>
        <v>1314908455.7765794</v>
      </c>
      <c r="G38" s="118">
        <f>'GOS Port Shepstone'!M42</f>
        <v>1450128957.9847131</v>
      </c>
    </row>
    <row r="39" spans="1:7" hidden="1">
      <c r="A39" t="str">
        <f>'GOS Durban'!A43</f>
        <v>2011q1</v>
      </c>
      <c r="B39" s="118">
        <f>'GOS Durban'!E43</f>
        <v>46881002046.368416</v>
      </c>
      <c r="C39" s="118">
        <f>'GOS Durban'!M43</f>
        <v>26930063286.912113</v>
      </c>
      <c r="D39" s="118">
        <f>'GOS PMB'!M43</f>
        <v>3797420783.8357334</v>
      </c>
      <c r="E39" s="118">
        <f>'GOS RBay'!M43</f>
        <v>2808204671.6957502</v>
      </c>
      <c r="F39" s="118">
        <f>'GOS Newcastle'!M43</f>
        <v>1320181952.488754</v>
      </c>
      <c r="G39" s="118">
        <f>'GOS Port Shepstone'!M43</f>
        <v>1439424325.3423812</v>
      </c>
    </row>
    <row r="40" spans="1:7" hidden="1">
      <c r="A40" t="str">
        <f>'GOS Durban'!A44</f>
        <v>2011q2</v>
      </c>
      <c r="B40" s="118">
        <f>'GOS Durban'!E44</f>
        <v>51896558925.369278</v>
      </c>
      <c r="C40" s="118">
        <f>'GOS Durban'!M44</f>
        <v>29809023735.670578</v>
      </c>
      <c r="D40" s="118">
        <f>'GOS PMB'!M44</f>
        <v>4124352300.1231961</v>
      </c>
      <c r="E40" s="118">
        <f>'GOS RBay'!M44</f>
        <v>3235703826.1081505</v>
      </c>
      <c r="F40" s="118">
        <f>'GOS Newcastle'!M44</f>
        <v>1480160525.2119663</v>
      </c>
      <c r="G40" s="118">
        <f>'GOS Port Shepstone'!M44</f>
        <v>1558804185.9547124</v>
      </c>
    </row>
    <row r="41" spans="1:7" hidden="1">
      <c r="A41" t="str">
        <f>'GOS Durban'!A45</f>
        <v>2011q3</v>
      </c>
      <c r="B41" s="118">
        <f>'GOS Durban'!E45</f>
        <v>51775022616.715256</v>
      </c>
      <c r="C41" s="118">
        <f>'GOS Durban'!M45</f>
        <v>29629592699.737801</v>
      </c>
      <c r="D41" s="118">
        <f>'GOS PMB'!M45</f>
        <v>4137810148.3194108</v>
      </c>
      <c r="E41" s="118">
        <f>'GOS RBay'!M45</f>
        <v>3274867914.000916</v>
      </c>
      <c r="F41" s="118">
        <f>'GOS Newcastle'!M45</f>
        <v>1450049164.8419731</v>
      </c>
      <c r="G41" s="118">
        <f>'GOS Port Shepstone'!M45</f>
        <v>1552459945.606626</v>
      </c>
    </row>
    <row r="42" spans="1:7" hidden="1">
      <c r="A42" t="str">
        <f>'GOS Durban'!A46</f>
        <v>2011q4</v>
      </c>
      <c r="B42" s="118">
        <f>'GOS Durban'!E46</f>
        <v>49068867195.932281</v>
      </c>
      <c r="C42" s="118">
        <f>'GOS Durban'!M46</f>
        <v>27597379308.665051</v>
      </c>
      <c r="D42" s="118">
        <f>'GOS PMB'!M46</f>
        <v>4213329854.6856318</v>
      </c>
      <c r="E42" s="118">
        <f>'GOS RBay'!M46</f>
        <v>2997426435.4469619</v>
      </c>
      <c r="F42" s="118">
        <f>'GOS Newcastle'!M46</f>
        <v>1399342597.1074469</v>
      </c>
      <c r="G42" s="118">
        <f>'GOS Port Shepstone'!M46</f>
        <v>1555135134.3357108</v>
      </c>
    </row>
    <row r="43" spans="1:7" hidden="1">
      <c r="A43" t="str">
        <f>'GOS Durban'!A47</f>
        <v>2012q1</v>
      </c>
      <c r="B43" s="118">
        <f>'GOS Durban'!E47</f>
        <v>50306036943.948624</v>
      </c>
      <c r="C43" s="118">
        <f>'GOS Durban'!M47</f>
        <v>28730254541.170601</v>
      </c>
      <c r="D43" s="118">
        <f>'GOS PMB'!M47</f>
        <v>4058872323.0998049</v>
      </c>
      <c r="E43" s="118">
        <f>'GOS RBay'!M47</f>
        <v>2960650536.2332349</v>
      </c>
      <c r="F43" s="118">
        <f>'GOS Newcastle'!M47</f>
        <v>1410686805.945565</v>
      </c>
      <c r="G43" s="118">
        <f>'GOS Port Shepstone'!M47</f>
        <v>1566749848.2452018</v>
      </c>
    </row>
    <row r="44" spans="1:7" hidden="1">
      <c r="A44" t="str">
        <f>'GOS Durban'!A48</f>
        <v>2012q2</v>
      </c>
      <c r="B44" s="118">
        <f>'GOS Durban'!E48</f>
        <v>55943467137.283623</v>
      </c>
      <c r="C44" s="118">
        <f>'GOS Durban'!M48</f>
        <v>31927640173.672169</v>
      </c>
      <c r="D44" s="118">
        <f>'GOS PMB'!M48</f>
        <v>4515731324.012763</v>
      </c>
      <c r="E44" s="118">
        <f>'GOS RBay'!M48</f>
        <v>3376125396.4985552</v>
      </c>
      <c r="F44" s="118">
        <f>'GOS Newcastle'!M48</f>
        <v>1613406458.8106227</v>
      </c>
      <c r="G44" s="118">
        <f>'GOS Port Shepstone'!M48</f>
        <v>1714424775.291245</v>
      </c>
    </row>
    <row r="45" spans="1:7" hidden="1">
      <c r="A45" t="str">
        <f>'GOS Durban'!A49</f>
        <v>2012q3</v>
      </c>
      <c r="B45" s="118">
        <f>'GOS Durban'!E49</f>
        <v>54101374375.623596</v>
      </c>
      <c r="C45" s="118">
        <f>'GOS Durban'!M49</f>
        <v>30805906827.48307</v>
      </c>
      <c r="D45" s="118">
        <f>'GOS PMB'!M49</f>
        <v>4370891352.2065849</v>
      </c>
      <c r="E45" s="118">
        <f>'GOS RBay'!M49</f>
        <v>3341008525.7801008</v>
      </c>
      <c r="F45" s="118">
        <f>'GOS Newcastle'!M49</f>
        <v>1519503602.2902153</v>
      </c>
      <c r="G45" s="118">
        <f>'GOS Port Shepstone'!M49</f>
        <v>1651713459.6663804</v>
      </c>
    </row>
    <row r="46" spans="1:7" hidden="1">
      <c r="A46" t="str">
        <f>'GOS Durban'!A50</f>
        <v>2012q4</v>
      </c>
      <c r="B46" s="118">
        <f>'GOS Durban'!E50</f>
        <v>51219809983.589363</v>
      </c>
      <c r="C46" s="118">
        <f>'GOS Durban'!M50</f>
        <v>28795278091.549065</v>
      </c>
      <c r="D46" s="118">
        <f>'GOS PMB'!M50</f>
        <v>4471860824.9198847</v>
      </c>
      <c r="E46" s="118">
        <f>'GOS RBay'!M50</f>
        <v>3101951917.610353</v>
      </c>
      <c r="F46" s="118">
        <f>'GOS Newcastle'!M50</f>
        <v>1449789357.2742901</v>
      </c>
      <c r="G46" s="118">
        <f>'GOS Port Shepstone'!M50</f>
        <v>1608957070.3805935</v>
      </c>
    </row>
    <row r="47" spans="1:7" hidden="1">
      <c r="A47" t="str">
        <f>'GOS Durban'!A51</f>
        <v>2013q1</v>
      </c>
      <c r="B47" s="118">
        <f>'GOS Durban'!E51</f>
        <v>53371551969.352211</v>
      </c>
      <c r="C47" s="118">
        <f>'GOS Durban'!M51</f>
        <v>30589968554.500774</v>
      </c>
      <c r="D47" s="118">
        <f>'GOS PMB'!M51</f>
        <v>4314450360.0517092</v>
      </c>
      <c r="E47" s="118">
        <f>'GOS RBay'!M51</f>
        <v>3187558701.9399362</v>
      </c>
      <c r="F47" s="118">
        <f>'GOS Newcastle'!M51</f>
        <v>1501694591.9503911</v>
      </c>
      <c r="G47" s="118">
        <f>'GOS Port Shepstone'!M51</f>
        <v>1645807116.3786857</v>
      </c>
    </row>
    <row r="48" spans="1:7" hidden="1">
      <c r="A48" t="str">
        <f>'GOS Durban'!A52</f>
        <v>2013q2</v>
      </c>
      <c r="B48" s="118">
        <f>'GOS Durban'!E52</f>
        <v>59664745741.88974</v>
      </c>
      <c r="C48" s="118">
        <f>'GOS Durban'!M52</f>
        <v>34187585588.170574</v>
      </c>
      <c r="D48" s="118">
        <f>'GOS PMB'!M52</f>
        <v>4770688507.5770798</v>
      </c>
      <c r="E48" s="118">
        <f>'GOS RBay'!M52</f>
        <v>3678382889.2541809</v>
      </c>
      <c r="F48" s="118">
        <f>'GOS Newcastle'!M52</f>
        <v>1707198885.7269223</v>
      </c>
      <c r="G48" s="118">
        <f>'GOS Port Shepstone'!M52</f>
        <v>1806734899.1497233</v>
      </c>
    </row>
    <row r="49" spans="1:7" hidden="1">
      <c r="A49" t="str">
        <f>'GOS Durban'!A53</f>
        <v>2013q3</v>
      </c>
      <c r="B49" s="118">
        <f>'GOS Durban'!E53</f>
        <v>57278898112.885117</v>
      </c>
      <c r="C49" s="118">
        <f>'GOS Durban'!M53</f>
        <v>32724909179.515503</v>
      </c>
      <c r="D49" s="118">
        <f>'GOS PMB'!M53</f>
        <v>4596198237.1918697</v>
      </c>
      <c r="E49" s="118">
        <f>'GOS RBay'!M53</f>
        <v>3588297196.6196456</v>
      </c>
      <c r="F49" s="118">
        <f>'GOS Newcastle'!M53</f>
        <v>1607346344.0942852</v>
      </c>
      <c r="G49" s="118">
        <f>'GOS Port Shepstone'!M53</f>
        <v>1730540700.7572012</v>
      </c>
    </row>
    <row r="50" spans="1:7" hidden="1">
      <c r="A50" t="str">
        <f>'GOS Durban'!A54</f>
        <v>2013q4</v>
      </c>
      <c r="B50" s="118">
        <f>'GOS Durban'!E54</f>
        <v>53832766280.962761</v>
      </c>
      <c r="C50" s="118">
        <f>'GOS Durban'!M54</f>
        <v>30317024593.946087</v>
      </c>
      <c r="D50" s="118">
        <f>'GOS PMB'!M54</f>
        <v>4623343620.4963036</v>
      </c>
      <c r="E50" s="118">
        <f>'GOS RBay'!M54</f>
        <v>3282992008.3822088</v>
      </c>
      <c r="F50" s="118">
        <f>'GOS Newcastle'!M54</f>
        <v>1530624874.3637898</v>
      </c>
      <c r="G50" s="118">
        <f>'GOS Port Shepstone'!M54</f>
        <v>1695906880.0776489</v>
      </c>
    </row>
    <row r="51" spans="1:7" hidden="1">
      <c r="A51" t="str">
        <f>'GOS Durban'!A55</f>
        <v>2014q1</v>
      </c>
      <c r="B51" s="118">
        <f>'GOS Durban'!E55</f>
        <v>57589744101.358139</v>
      </c>
      <c r="C51" s="118">
        <f>'GOS Durban'!M55</f>
        <v>32993070975.771198</v>
      </c>
      <c r="D51" s="118">
        <f>'GOS PMB'!M55</f>
        <v>4655610403.9414244</v>
      </c>
      <c r="E51" s="118">
        <f>'GOS RBay'!M55</f>
        <v>3426156164.156374</v>
      </c>
      <c r="F51" s="118">
        <f>'GOS Newcastle'!M55</f>
        <v>1619020180.0861826</v>
      </c>
      <c r="G51" s="118">
        <f>'GOS Port Shepstone'!M55</f>
        <v>1779234063.8321764</v>
      </c>
    </row>
    <row r="52" spans="1:7" hidden="1"/>
    <row r="53" spans="1:7" hidden="1">
      <c r="A53" t="str">
        <f>A3</f>
        <v>2002q1</v>
      </c>
      <c r="B53" s="10">
        <f>SUM(C53:G53)</f>
        <v>77.350554445691799</v>
      </c>
      <c r="C53" s="10">
        <f t="shared" ref="C53:G62" si="0">C3/$B3*100</f>
        <v>57.233512297785914</v>
      </c>
      <c r="D53" s="10">
        <f t="shared" si="0"/>
        <v>8.0312874696944938</v>
      </c>
      <c r="E53" s="10">
        <f t="shared" si="0"/>
        <v>6.1971102669503093</v>
      </c>
      <c r="F53" s="10">
        <f t="shared" si="0"/>
        <v>2.8349008635733579</v>
      </c>
      <c r="G53" s="10">
        <f t="shared" si="0"/>
        <v>3.0537435476877368</v>
      </c>
    </row>
    <row r="54" spans="1:7" hidden="1">
      <c r="A54" t="str">
        <f>A4</f>
        <v>2002q2</v>
      </c>
      <c r="B54" s="10">
        <f t="shared" ref="B54:B77" si="1">SUM(C54:G54)</f>
        <v>77.350554445691813</v>
      </c>
      <c r="C54" s="10">
        <f t="shared" si="0"/>
        <v>57.233512297785914</v>
      </c>
      <c r="D54" s="10">
        <f t="shared" si="0"/>
        <v>8.0312874696944938</v>
      </c>
      <c r="E54" s="10">
        <f t="shared" si="0"/>
        <v>6.1971102669503102</v>
      </c>
      <c r="F54" s="10">
        <f t="shared" si="0"/>
        <v>2.834900863573357</v>
      </c>
      <c r="G54" s="10">
        <f t="shared" si="0"/>
        <v>3.0537435476877377</v>
      </c>
    </row>
    <row r="55" spans="1:7" hidden="1">
      <c r="A55" t="str">
        <f>A5</f>
        <v>2002q3</v>
      </c>
      <c r="B55" s="10">
        <f t="shared" si="1"/>
        <v>77.350554445691799</v>
      </c>
      <c r="C55" s="10">
        <f t="shared" si="0"/>
        <v>57.233512297785914</v>
      </c>
      <c r="D55" s="10">
        <f t="shared" si="0"/>
        <v>8.0312874696944938</v>
      </c>
      <c r="E55" s="10">
        <f t="shared" si="0"/>
        <v>6.1971102669503102</v>
      </c>
      <c r="F55" s="10">
        <f t="shared" si="0"/>
        <v>2.8349008635733575</v>
      </c>
      <c r="G55" s="10">
        <f t="shared" si="0"/>
        <v>3.0537435476877368</v>
      </c>
    </row>
    <row r="56" spans="1:7" hidden="1">
      <c r="A56" t="str">
        <f>A6</f>
        <v>2002q4</v>
      </c>
      <c r="B56" s="10">
        <f t="shared" si="1"/>
        <v>77.350554445691799</v>
      </c>
      <c r="C56" s="10">
        <f t="shared" si="0"/>
        <v>57.233512297785914</v>
      </c>
      <c r="D56" s="10">
        <f t="shared" si="0"/>
        <v>8.0312874696944938</v>
      </c>
      <c r="E56" s="10">
        <f t="shared" si="0"/>
        <v>6.1971102669503102</v>
      </c>
      <c r="F56" s="10">
        <f t="shared" si="0"/>
        <v>2.8349008635733575</v>
      </c>
      <c r="G56" s="10">
        <f t="shared" si="0"/>
        <v>3.0537435476877368</v>
      </c>
    </row>
    <row r="57" spans="1:7" hidden="1">
      <c r="A57" t="str">
        <f>A7</f>
        <v>2003q1</v>
      </c>
      <c r="B57" s="10">
        <f t="shared" si="1"/>
        <v>77.350554445691799</v>
      </c>
      <c r="C57" s="10">
        <f t="shared" si="0"/>
        <v>57.233512297785914</v>
      </c>
      <c r="D57" s="10">
        <f t="shared" si="0"/>
        <v>8.0312874696944938</v>
      </c>
      <c r="E57" s="10">
        <f t="shared" si="0"/>
        <v>6.1971102669503093</v>
      </c>
      <c r="F57" s="10">
        <f t="shared" si="0"/>
        <v>2.8349008635733575</v>
      </c>
      <c r="G57" s="10">
        <f t="shared" si="0"/>
        <v>3.0537435476877373</v>
      </c>
    </row>
    <row r="58" spans="1:7" hidden="1">
      <c r="A58" t="str">
        <f>A8</f>
        <v>2003q2</v>
      </c>
      <c r="B58" s="10">
        <f t="shared" si="1"/>
        <v>77.350554445691799</v>
      </c>
      <c r="C58" s="10">
        <f t="shared" si="0"/>
        <v>57.233512297785914</v>
      </c>
      <c r="D58" s="10">
        <f t="shared" si="0"/>
        <v>8.0312874696944938</v>
      </c>
      <c r="E58" s="10">
        <f t="shared" si="0"/>
        <v>6.1971102669503102</v>
      </c>
      <c r="F58" s="10">
        <f t="shared" si="0"/>
        <v>2.8349008635733575</v>
      </c>
      <c r="G58" s="10">
        <f t="shared" si="0"/>
        <v>3.0537435476877373</v>
      </c>
    </row>
    <row r="59" spans="1:7" hidden="1">
      <c r="A59" t="str">
        <f>A9</f>
        <v>2003q3</v>
      </c>
      <c r="B59" s="10">
        <f t="shared" si="1"/>
        <v>77.350554445691799</v>
      </c>
      <c r="C59" s="10">
        <f t="shared" si="0"/>
        <v>57.233512297785914</v>
      </c>
      <c r="D59" s="10">
        <f t="shared" si="0"/>
        <v>8.0312874696944938</v>
      </c>
      <c r="E59" s="10">
        <f t="shared" si="0"/>
        <v>6.1971102669503102</v>
      </c>
      <c r="F59" s="10">
        <f t="shared" si="0"/>
        <v>2.8349008635733575</v>
      </c>
      <c r="G59" s="10">
        <f t="shared" si="0"/>
        <v>3.0537435476877373</v>
      </c>
    </row>
    <row r="60" spans="1:7" hidden="1">
      <c r="A60" t="str">
        <f>A10</f>
        <v>2003q4</v>
      </c>
      <c r="B60" s="10">
        <f t="shared" si="1"/>
        <v>77.350554445691799</v>
      </c>
      <c r="C60" s="10">
        <f t="shared" si="0"/>
        <v>57.233512297785914</v>
      </c>
      <c r="D60" s="10">
        <f t="shared" si="0"/>
        <v>8.0312874696944938</v>
      </c>
      <c r="E60" s="10">
        <f t="shared" si="0"/>
        <v>6.1971102669503102</v>
      </c>
      <c r="F60" s="10">
        <f t="shared" si="0"/>
        <v>2.834900863573357</v>
      </c>
      <c r="G60" s="10">
        <f t="shared" si="0"/>
        <v>3.0537435476877368</v>
      </c>
    </row>
    <row r="61" spans="1:7" hidden="1">
      <c r="A61" t="str">
        <f>A11</f>
        <v>2004q1</v>
      </c>
      <c r="B61" s="10">
        <f t="shared" si="1"/>
        <v>77.350554445691799</v>
      </c>
      <c r="C61" s="10">
        <f t="shared" si="0"/>
        <v>57.233512297785914</v>
      </c>
      <c r="D61" s="10">
        <f t="shared" si="0"/>
        <v>8.0312874696944938</v>
      </c>
      <c r="E61" s="10">
        <f t="shared" si="0"/>
        <v>6.1971102669503102</v>
      </c>
      <c r="F61" s="10">
        <f t="shared" si="0"/>
        <v>2.834900863573357</v>
      </c>
      <c r="G61" s="10">
        <f t="shared" si="0"/>
        <v>3.0537435476877373</v>
      </c>
    </row>
    <row r="62" spans="1:7" hidden="1">
      <c r="A62" t="str">
        <f>A12</f>
        <v>2004q2</v>
      </c>
      <c r="B62" s="10">
        <f t="shared" si="1"/>
        <v>77.350554445691799</v>
      </c>
      <c r="C62" s="10">
        <f t="shared" si="0"/>
        <v>57.233512297785914</v>
      </c>
      <c r="D62" s="10">
        <f t="shared" si="0"/>
        <v>8.0312874696944938</v>
      </c>
      <c r="E62" s="10">
        <f t="shared" si="0"/>
        <v>6.1971102669503102</v>
      </c>
      <c r="F62" s="10">
        <f t="shared" si="0"/>
        <v>2.8349008635733575</v>
      </c>
      <c r="G62" s="10">
        <f t="shared" si="0"/>
        <v>3.0537435476877373</v>
      </c>
    </row>
    <row r="63" spans="1:7" hidden="1">
      <c r="A63" t="str">
        <f>A13</f>
        <v>2004q3</v>
      </c>
      <c r="B63" s="10">
        <f t="shared" si="1"/>
        <v>77.350554445691799</v>
      </c>
      <c r="C63" s="10">
        <f t="shared" ref="C63:G72" si="2">C13/$B13*100</f>
        <v>57.233512297785914</v>
      </c>
      <c r="D63" s="10">
        <f t="shared" si="2"/>
        <v>8.0312874696944938</v>
      </c>
      <c r="E63" s="10">
        <f t="shared" si="2"/>
        <v>6.1971102669503102</v>
      </c>
      <c r="F63" s="10">
        <f t="shared" si="2"/>
        <v>2.8349008635733575</v>
      </c>
      <c r="G63" s="10">
        <f t="shared" si="2"/>
        <v>3.0537435476877373</v>
      </c>
    </row>
    <row r="64" spans="1:7" hidden="1">
      <c r="A64" t="str">
        <f>A14</f>
        <v>2004q4</v>
      </c>
      <c r="B64" s="10">
        <f t="shared" si="1"/>
        <v>77.350554445691799</v>
      </c>
      <c r="C64" s="10">
        <f t="shared" si="2"/>
        <v>57.233512297785914</v>
      </c>
      <c r="D64" s="10">
        <f t="shared" si="2"/>
        <v>8.0312874696944938</v>
      </c>
      <c r="E64" s="10">
        <f t="shared" si="2"/>
        <v>6.1971102669503102</v>
      </c>
      <c r="F64" s="10">
        <f t="shared" si="2"/>
        <v>2.8349008635733579</v>
      </c>
      <c r="G64" s="10">
        <f t="shared" si="2"/>
        <v>3.0537435476877373</v>
      </c>
    </row>
    <row r="65" spans="1:7" hidden="1">
      <c r="A65" t="str">
        <f>A15</f>
        <v>2005q1</v>
      </c>
      <c r="B65" s="10">
        <f t="shared" si="1"/>
        <v>77.350554445691799</v>
      </c>
      <c r="C65" s="10">
        <f t="shared" si="2"/>
        <v>57.233512297785914</v>
      </c>
      <c r="D65" s="10">
        <f t="shared" si="2"/>
        <v>8.0312874696944938</v>
      </c>
      <c r="E65" s="10">
        <f t="shared" si="2"/>
        <v>6.1971102669503102</v>
      </c>
      <c r="F65" s="10">
        <f t="shared" si="2"/>
        <v>2.8349008635733575</v>
      </c>
      <c r="G65" s="10">
        <f t="shared" si="2"/>
        <v>3.0537435476877373</v>
      </c>
    </row>
    <row r="66" spans="1:7" hidden="1">
      <c r="A66" t="str">
        <f>A16</f>
        <v>2005q2</v>
      </c>
      <c r="B66" s="10">
        <f t="shared" si="1"/>
        <v>77.350554445691799</v>
      </c>
      <c r="C66" s="10">
        <f t="shared" si="2"/>
        <v>57.233512297785914</v>
      </c>
      <c r="D66" s="10">
        <f t="shared" si="2"/>
        <v>8.0312874696944956</v>
      </c>
      <c r="E66" s="10">
        <f t="shared" si="2"/>
        <v>6.1971102669503102</v>
      </c>
      <c r="F66" s="10">
        <f t="shared" si="2"/>
        <v>2.8349008635733575</v>
      </c>
      <c r="G66" s="10">
        <f t="shared" si="2"/>
        <v>3.0537435476877373</v>
      </c>
    </row>
    <row r="67" spans="1:7" hidden="1">
      <c r="A67" t="str">
        <f>A17</f>
        <v>2005q3</v>
      </c>
      <c r="B67" s="10">
        <f t="shared" si="1"/>
        <v>77.350554445691799</v>
      </c>
      <c r="C67" s="10">
        <f t="shared" si="2"/>
        <v>57.233512297785914</v>
      </c>
      <c r="D67" s="10">
        <f t="shared" si="2"/>
        <v>8.0312874696944938</v>
      </c>
      <c r="E67" s="10">
        <f t="shared" si="2"/>
        <v>6.1971102669503102</v>
      </c>
      <c r="F67" s="10">
        <f t="shared" si="2"/>
        <v>2.8349008635733575</v>
      </c>
      <c r="G67" s="10">
        <f t="shared" si="2"/>
        <v>3.0537435476877373</v>
      </c>
    </row>
    <row r="68" spans="1:7" hidden="1">
      <c r="A68" t="str">
        <f>A18</f>
        <v>2005q4</v>
      </c>
      <c r="B68" s="10">
        <f t="shared" si="1"/>
        <v>77.350554445691799</v>
      </c>
      <c r="C68" s="10">
        <f t="shared" si="2"/>
        <v>57.233512297785914</v>
      </c>
      <c r="D68" s="10">
        <f t="shared" si="2"/>
        <v>8.0312874696944938</v>
      </c>
      <c r="E68" s="10">
        <f t="shared" si="2"/>
        <v>6.1971102669503093</v>
      </c>
      <c r="F68" s="10">
        <f t="shared" si="2"/>
        <v>2.8349008635733575</v>
      </c>
      <c r="G68" s="10">
        <f t="shared" si="2"/>
        <v>3.0537435476877368</v>
      </c>
    </row>
    <row r="69" spans="1:7" hidden="1">
      <c r="A69" t="str">
        <f>A19</f>
        <v>2006q1</v>
      </c>
      <c r="B69" s="10">
        <f t="shared" si="1"/>
        <v>77.350554445691799</v>
      </c>
      <c r="C69" s="10">
        <f t="shared" si="2"/>
        <v>57.233512297785914</v>
      </c>
      <c r="D69" s="10">
        <f t="shared" si="2"/>
        <v>8.0312874696944938</v>
      </c>
      <c r="E69" s="10">
        <f t="shared" si="2"/>
        <v>6.1971102669503102</v>
      </c>
      <c r="F69" s="10">
        <f t="shared" si="2"/>
        <v>2.8349008635733575</v>
      </c>
      <c r="G69" s="10">
        <f t="shared" si="2"/>
        <v>3.0537435476877373</v>
      </c>
    </row>
    <row r="70" spans="1:7" hidden="1">
      <c r="A70" t="str">
        <f>A20</f>
        <v>2006q2</v>
      </c>
      <c r="B70" s="10">
        <f t="shared" si="1"/>
        <v>77.350554445691799</v>
      </c>
      <c r="C70" s="10">
        <f t="shared" si="2"/>
        <v>57.233512297785914</v>
      </c>
      <c r="D70" s="10">
        <f t="shared" si="2"/>
        <v>8.0312874696944938</v>
      </c>
      <c r="E70" s="10">
        <f t="shared" si="2"/>
        <v>6.1971102669503102</v>
      </c>
      <c r="F70" s="10">
        <f t="shared" si="2"/>
        <v>2.8349008635733575</v>
      </c>
      <c r="G70" s="10">
        <f t="shared" si="2"/>
        <v>3.0537435476877373</v>
      </c>
    </row>
    <row r="71" spans="1:7" hidden="1">
      <c r="A71" t="str">
        <f>A21</f>
        <v>2006q3</v>
      </c>
      <c r="B71" s="10">
        <f t="shared" si="1"/>
        <v>77.350554445691799</v>
      </c>
      <c r="C71" s="10">
        <f t="shared" si="2"/>
        <v>57.233512297785914</v>
      </c>
      <c r="D71" s="10">
        <f t="shared" si="2"/>
        <v>8.0312874696944938</v>
      </c>
      <c r="E71" s="10">
        <f t="shared" si="2"/>
        <v>6.1971102669503093</v>
      </c>
      <c r="F71" s="10">
        <f t="shared" si="2"/>
        <v>2.8349008635733575</v>
      </c>
      <c r="G71" s="10">
        <f t="shared" si="2"/>
        <v>3.0537435476877373</v>
      </c>
    </row>
    <row r="72" spans="1:7" hidden="1">
      <c r="A72" t="str">
        <f>A22</f>
        <v>2006q4</v>
      </c>
      <c r="B72" s="10">
        <f t="shared" si="1"/>
        <v>77.350554445691799</v>
      </c>
      <c r="C72" s="10">
        <f t="shared" si="2"/>
        <v>57.233512297785914</v>
      </c>
      <c r="D72" s="10">
        <f t="shared" si="2"/>
        <v>8.0312874696944938</v>
      </c>
      <c r="E72" s="10">
        <f t="shared" si="2"/>
        <v>6.1971102669503102</v>
      </c>
      <c r="F72" s="10">
        <f t="shared" si="2"/>
        <v>2.8349008635733575</v>
      </c>
      <c r="G72" s="10">
        <f t="shared" si="2"/>
        <v>3.0537435476877373</v>
      </c>
    </row>
    <row r="73" spans="1:7" hidden="1">
      <c r="A73" t="str">
        <f>A23</f>
        <v>2007q1</v>
      </c>
      <c r="B73" s="10">
        <f t="shared" si="1"/>
        <v>77.350554445691799</v>
      </c>
      <c r="C73" s="10">
        <f t="shared" ref="C73:G77" si="3">C23/$B23*100</f>
        <v>57.233512297785914</v>
      </c>
      <c r="D73" s="10">
        <f t="shared" si="3"/>
        <v>8.0312874696944938</v>
      </c>
      <c r="E73" s="10">
        <f t="shared" si="3"/>
        <v>6.1971102669503102</v>
      </c>
      <c r="F73" s="10">
        <f t="shared" si="3"/>
        <v>2.8349008635733575</v>
      </c>
      <c r="G73" s="10">
        <f t="shared" si="3"/>
        <v>3.0537435476877373</v>
      </c>
    </row>
    <row r="74" spans="1:7" hidden="1">
      <c r="A74" t="str">
        <f>A24</f>
        <v>2007q2</v>
      </c>
      <c r="B74" s="10">
        <f t="shared" si="1"/>
        <v>77.350554445691799</v>
      </c>
      <c r="C74" s="10">
        <f t="shared" si="3"/>
        <v>57.233512297785914</v>
      </c>
      <c r="D74" s="10">
        <f t="shared" si="3"/>
        <v>8.0312874696944938</v>
      </c>
      <c r="E74" s="10">
        <f t="shared" si="3"/>
        <v>6.1971102669503102</v>
      </c>
      <c r="F74" s="10">
        <f t="shared" si="3"/>
        <v>2.8349008635733575</v>
      </c>
      <c r="G74" s="10">
        <f t="shared" si="3"/>
        <v>3.0537435476877373</v>
      </c>
    </row>
    <row r="75" spans="1:7" hidden="1">
      <c r="A75" t="str">
        <f>A25</f>
        <v>2007q3</v>
      </c>
      <c r="B75" s="10">
        <f t="shared" si="1"/>
        <v>77.350554445691799</v>
      </c>
      <c r="C75" s="10">
        <f t="shared" si="3"/>
        <v>57.233512297785914</v>
      </c>
      <c r="D75" s="10">
        <f t="shared" si="3"/>
        <v>8.0312874696944938</v>
      </c>
      <c r="E75" s="10">
        <f t="shared" si="3"/>
        <v>6.1971102669503102</v>
      </c>
      <c r="F75" s="10">
        <f t="shared" si="3"/>
        <v>2.8349008635733579</v>
      </c>
      <c r="G75" s="10">
        <f t="shared" si="3"/>
        <v>3.0537435476877368</v>
      </c>
    </row>
    <row r="76" spans="1:7" hidden="1">
      <c r="A76" t="str">
        <f>A26</f>
        <v>2007q4</v>
      </c>
      <c r="B76" s="10">
        <f t="shared" si="1"/>
        <v>77.350554445691799</v>
      </c>
      <c r="C76" s="10">
        <f t="shared" si="3"/>
        <v>57.233512297785914</v>
      </c>
      <c r="D76" s="10">
        <f t="shared" si="3"/>
        <v>8.0312874696944938</v>
      </c>
      <c r="E76" s="10">
        <f t="shared" si="3"/>
        <v>6.1971102669503102</v>
      </c>
      <c r="F76" s="10">
        <f t="shared" si="3"/>
        <v>2.8349008635733575</v>
      </c>
      <c r="G76" s="10">
        <f t="shared" si="3"/>
        <v>3.0537435476877368</v>
      </c>
    </row>
    <row r="77" spans="1:7">
      <c r="A77" t="str">
        <f>A27</f>
        <v>2008q1</v>
      </c>
      <c r="B77" s="10">
        <f t="shared" si="1"/>
        <v>78.730496743905107</v>
      </c>
      <c r="C77" s="10">
        <f t="shared" ref="C77:G92" si="4">C27/$B27*100</f>
        <v>58.440941989797132</v>
      </c>
      <c r="D77" s="10">
        <f t="shared" si="3"/>
        <v>8.1954277173082808</v>
      </c>
      <c r="E77" s="10">
        <f t="shared" si="3"/>
        <v>6.3044421173581142</v>
      </c>
      <c r="F77" s="10">
        <f t="shared" si="3"/>
        <v>2.8514810350969713</v>
      </c>
      <c r="G77" s="10">
        <f t="shared" si="3"/>
        <v>2.9382038843446088</v>
      </c>
    </row>
    <row r="78" spans="1:7">
      <c r="A78" t="str">
        <f>A28</f>
        <v>2008q2</v>
      </c>
      <c r="B78" s="10">
        <f t="shared" ref="B78:B85" si="5">SUM(C78:G78)</f>
        <v>78.529155415158897</v>
      </c>
      <c r="C78" s="10">
        <f t="shared" si="4"/>
        <v>58.543455033832629</v>
      </c>
      <c r="D78" s="10">
        <f t="shared" ref="D78:G91" si="6">D28/$B28*100</f>
        <v>7.5731591891401866</v>
      </c>
      <c r="E78" s="10">
        <f t="shared" si="6"/>
        <v>6.8349776586806366</v>
      </c>
      <c r="F78" s="10">
        <f t="shared" si="6"/>
        <v>2.756561460960206</v>
      </c>
      <c r="G78" s="10">
        <f t="shared" si="6"/>
        <v>2.8210020725452414</v>
      </c>
    </row>
    <row r="79" spans="1:7">
      <c r="A79" t="str">
        <f>A29</f>
        <v>2008q3</v>
      </c>
      <c r="B79" s="10">
        <f t="shared" si="5"/>
        <v>78.203568518421903</v>
      </c>
      <c r="C79" s="10">
        <f t="shared" si="4"/>
        <v>58.087081840123489</v>
      </c>
      <c r="D79" s="10">
        <f t="shared" si="6"/>
        <v>7.7303872407602361</v>
      </c>
      <c r="E79" s="10">
        <f t="shared" si="6"/>
        <v>6.774376217579074</v>
      </c>
      <c r="F79" s="10">
        <f t="shared" si="6"/>
        <v>2.7768238933294205</v>
      </c>
      <c r="G79" s="10">
        <f t="shared" si="6"/>
        <v>2.8348993266296842</v>
      </c>
    </row>
    <row r="80" spans="1:7">
      <c r="A80" t="str">
        <f>A30</f>
        <v>2008q4</v>
      </c>
      <c r="B80" s="10">
        <f t="shared" si="5"/>
        <v>76.90045288461134</v>
      </c>
      <c r="C80" s="10">
        <f t="shared" si="4"/>
        <v>56.311469509910431</v>
      </c>
      <c r="D80" s="10">
        <f t="shared" si="6"/>
        <v>8.1540819678682031</v>
      </c>
      <c r="E80" s="10">
        <f t="shared" si="6"/>
        <v>6.265975876990848</v>
      </c>
      <c r="F80" s="10">
        <f t="shared" si="6"/>
        <v>2.915598620997204</v>
      </c>
      <c r="G80" s="10">
        <f t="shared" si="6"/>
        <v>3.2533269088446581</v>
      </c>
    </row>
    <row r="81" spans="1:7">
      <c r="A81" t="str">
        <f>A31</f>
        <v>2009q1</v>
      </c>
      <c r="B81" s="10">
        <f t="shared" si="5"/>
        <v>76.126976163078965</v>
      </c>
      <c r="C81" s="10">
        <f t="shared" si="4"/>
        <v>56.498434357946657</v>
      </c>
      <c r="D81" s="10">
        <f t="shared" si="6"/>
        <v>8.0220365454144265</v>
      </c>
      <c r="E81" s="10">
        <f t="shared" si="6"/>
        <v>5.6239370116081702</v>
      </c>
      <c r="F81" s="10">
        <f t="shared" si="6"/>
        <v>2.7758558284033104</v>
      </c>
      <c r="G81" s="10">
        <f t="shared" si="6"/>
        <v>3.2067124197063896</v>
      </c>
    </row>
    <row r="82" spans="1:7">
      <c r="A82" t="str">
        <f>A32</f>
        <v>2009q2</v>
      </c>
      <c r="B82" s="10">
        <f t="shared" si="5"/>
        <v>76.45709596293274</v>
      </c>
      <c r="C82" s="10">
        <f t="shared" si="4"/>
        <v>56.386607347301741</v>
      </c>
      <c r="D82" s="10">
        <f t="shared" si="6"/>
        <v>8.3003445408079788</v>
      </c>
      <c r="E82" s="10">
        <f t="shared" si="6"/>
        <v>5.644292638830251</v>
      </c>
      <c r="F82" s="10">
        <f t="shared" si="6"/>
        <v>2.9520196931433667</v>
      </c>
      <c r="G82" s="10">
        <f t="shared" si="6"/>
        <v>3.1738317428494041</v>
      </c>
    </row>
    <row r="83" spans="1:7">
      <c r="A83" t="str">
        <f>A33</f>
        <v>2009q3</v>
      </c>
      <c r="B83" s="10">
        <f t="shared" si="5"/>
        <v>76.482386022679705</v>
      </c>
      <c r="C83" s="10">
        <f t="shared" si="4"/>
        <v>56.366596005589386</v>
      </c>
      <c r="D83" s="10">
        <f t="shared" si="6"/>
        <v>8.2435750865621475</v>
      </c>
      <c r="E83" s="10">
        <f t="shared" si="6"/>
        <v>5.9080209385509725</v>
      </c>
      <c r="F83" s="10">
        <f t="shared" si="6"/>
        <v>2.8159655130830252</v>
      </c>
      <c r="G83" s="10">
        <f t="shared" si="6"/>
        <v>3.1482284788941737</v>
      </c>
    </row>
    <row r="84" spans="1:7">
      <c r="A84" t="str">
        <f>A34</f>
        <v>2009q4</v>
      </c>
      <c r="B84" s="10">
        <f t="shared" si="5"/>
        <v>76.918300425084524</v>
      </c>
      <c r="C84" s="10">
        <f t="shared" si="4"/>
        <v>55.924959730134859</v>
      </c>
      <c r="D84" s="10">
        <f t="shared" si="6"/>
        <v>9.1578659388686514</v>
      </c>
      <c r="E84" s="10">
        <f t="shared" si="6"/>
        <v>5.9291222982792204</v>
      </c>
      <c r="F84" s="10">
        <f t="shared" si="6"/>
        <v>2.7922107672601766</v>
      </c>
      <c r="G84" s="10">
        <f t="shared" si="6"/>
        <v>3.1141416905416106</v>
      </c>
    </row>
    <row r="85" spans="1:7">
      <c r="A85" t="str">
        <f>A35</f>
        <v>2010q1</v>
      </c>
      <c r="B85" s="10">
        <f t="shared" si="5"/>
        <v>77.402675784225281</v>
      </c>
      <c r="C85" s="10">
        <f t="shared" si="4"/>
        <v>57.39096288184323</v>
      </c>
      <c r="D85" s="10">
        <f t="shared" si="6"/>
        <v>8.0829172441390664</v>
      </c>
      <c r="E85" s="10">
        <f t="shared" si="6"/>
        <v>6.0418297986388652</v>
      </c>
      <c r="F85" s="10">
        <f t="shared" si="6"/>
        <v>2.8207459090245464</v>
      </c>
      <c r="G85" s="10">
        <f t="shared" si="6"/>
        <v>3.066219950579578</v>
      </c>
    </row>
    <row r="86" spans="1:7">
      <c r="A86" t="str">
        <f>A36</f>
        <v>2010q2</v>
      </c>
      <c r="B86" s="10">
        <f t="shared" ref="B86:B91" si="7">SUM(C86:G86)</f>
        <v>77.445601941261145</v>
      </c>
      <c r="C86" s="10">
        <f t="shared" si="4"/>
        <v>57.387858226306761</v>
      </c>
      <c r="D86" s="10">
        <f t="shared" si="6"/>
        <v>7.9682637332142203</v>
      </c>
      <c r="E86" s="10">
        <f t="shared" si="6"/>
        <v>6.2254601881537326</v>
      </c>
      <c r="F86" s="10">
        <f t="shared" si="6"/>
        <v>2.8478273392256432</v>
      </c>
      <c r="G86" s="10">
        <f t="shared" si="6"/>
        <v>3.0161924543607945</v>
      </c>
    </row>
    <row r="87" spans="1:7">
      <c r="A87" t="str">
        <f>A37</f>
        <v>2010q3</v>
      </c>
      <c r="B87" s="10">
        <f t="shared" si="7"/>
        <v>77.345502995597798</v>
      </c>
      <c r="C87" s="10">
        <f t="shared" si="4"/>
        <v>57.229063381166256</v>
      </c>
      <c r="D87" s="10">
        <f t="shared" si="6"/>
        <v>8.00174993233896</v>
      </c>
      <c r="E87" s="10">
        <f t="shared" si="6"/>
        <v>6.2931691410267856</v>
      </c>
      <c r="F87" s="10">
        <f t="shared" si="6"/>
        <v>2.809230089995268</v>
      </c>
      <c r="G87" s="10">
        <f t="shared" si="6"/>
        <v>3.0122904510705313</v>
      </c>
    </row>
    <row r="88" spans="1:7">
      <c r="A88" t="str">
        <f>A38</f>
        <v>2010q4</v>
      </c>
      <c r="B88" s="10">
        <f t="shared" si="7"/>
        <v>77.056435918462554</v>
      </c>
      <c r="C88" s="10">
        <f t="shared" si="4"/>
        <v>56.489980512610401</v>
      </c>
      <c r="D88" s="10">
        <f t="shared" si="6"/>
        <v>8.4477451254771179</v>
      </c>
      <c r="E88" s="10">
        <f t="shared" si="6"/>
        <v>6.1307361474067932</v>
      </c>
      <c r="F88" s="10">
        <f t="shared" si="6"/>
        <v>2.8475700839435789</v>
      </c>
      <c r="G88" s="10">
        <f t="shared" si="6"/>
        <v>3.1404040490246685</v>
      </c>
    </row>
    <row r="89" spans="1:7">
      <c r="A89" t="str">
        <f>A39</f>
        <v>2011q1</v>
      </c>
      <c r="B89" s="10">
        <f t="shared" si="7"/>
        <v>77.42004956373647</v>
      </c>
      <c r="C89" s="10">
        <f t="shared" si="4"/>
        <v>57.443446409862354</v>
      </c>
      <c r="D89" s="10">
        <f t="shared" si="6"/>
        <v>8.1001271689539251</v>
      </c>
      <c r="E89" s="10">
        <f t="shared" si="6"/>
        <v>5.9900696425350501</v>
      </c>
      <c r="F89" s="10">
        <f t="shared" si="6"/>
        <v>2.816027590841609</v>
      </c>
      <c r="G89" s="10">
        <f t="shared" si="6"/>
        <v>3.0703787515435255</v>
      </c>
    </row>
    <row r="90" spans="1:7">
      <c r="A90" t="str">
        <f>A40</f>
        <v>2011q2</v>
      </c>
      <c r="B90" s="10">
        <f t="shared" si="7"/>
        <v>77.477284439784256</v>
      </c>
      <c r="C90" s="10">
        <f t="shared" si="4"/>
        <v>57.439306869147046</v>
      </c>
      <c r="D90" s="10">
        <f t="shared" si="6"/>
        <v>7.9472558210541289</v>
      </c>
      <c r="E90" s="10">
        <f t="shared" si="6"/>
        <v>6.234910161888207</v>
      </c>
      <c r="F90" s="10">
        <f t="shared" si="6"/>
        <v>2.8521361644430723</v>
      </c>
      <c r="G90" s="10">
        <f t="shared" si="6"/>
        <v>3.003675423251813</v>
      </c>
    </row>
    <row r="91" spans="1:7">
      <c r="A91" t="str">
        <f>A41</f>
        <v>2011q3</v>
      </c>
      <c r="B91" s="10">
        <f t="shared" si="7"/>
        <v>77.343819178899793</v>
      </c>
      <c r="C91" s="10">
        <f t="shared" si="4"/>
        <v>57.22758040895971</v>
      </c>
      <c r="D91" s="10">
        <f t="shared" si="6"/>
        <v>7.9919040865537809</v>
      </c>
      <c r="E91" s="10">
        <f t="shared" si="6"/>
        <v>6.3251887657189449</v>
      </c>
      <c r="F91" s="10">
        <f t="shared" si="6"/>
        <v>2.8006731654692381</v>
      </c>
      <c r="G91" s="10">
        <f t="shared" si="6"/>
        <v>2.9984727521981296</v>
      </c>
    </row>
    <row r="92" spans="1:7">
      <c r="A92" t="str">
        <f>A42</f>
        <v>2011q4</v>
      </c>
      <c r="B92" s="10">
        <f t="shared" ref="B92" si="8">SUM(C92:G92)</f>
        <v>76.958396409386154</v>
      </c>
      <c r="C92" s="10">
        <f t="shared" si="4"/>
        <v>56.242136584218564</v>
      </c>
      <c r="D92" s="10">
        <f t="shared" si="4"/>
        <v>8.5865643440713235</v>
      </c>
      <c r="E92" s="10">
        <f t="shared" si="4"/>
        <v>6.1086114408922869</v>
      </c>
      <c r="F92" s="10">
        <f t="shared" si="4"/>
        <v>2.8517931574003197</v>
      </c>
      <c r="G92" s="10">
        <f t="shared" si="4"/>
        <v>3.1692908828036459</v>
      </c>
    </row>
    <row r="93" spans="1:7">
      <c r="A93" t="str">
        <f>A43</f>
        <v>2012q1</v>
      </c>
      <c r="B93" s="10">
        <f t="shared" ref="B93:B101" si="9">SUM(C93:G93)</f>
        <v>76.983233837013572</v>
      </c>
      <c r="C93" s="10">
        <f t="shared" ref="C93:G93" si="10">C43/$B43*100</f>
        <v>57.11094788321742</v>
      </c>
      <c r="D93" s="10">
        <f t="shared" si="10"/>
        <v>8.0683603195024727</v>
      </c>
      <c r="E93" s="10">
        <f t="shared" si="10"/>
        <v>5.8852788175940285</v>
      </c>
      <c r="F93" s="10">
        <f t="shared" si="10"/>
        <v>2.8042097760898219</v>
      </c>
      <c r="G93" s="10">
        <f t="shared" si="10"/>
        <v>3.1144370406098312</v>
      </c>
    </row>
    <row r="94" spans="1:7">
      <c r="A94" t="str">
        <f>A44</f>
        <v>2012q2</v>
      </c>
      <c r="B94" s="10">
        <f t="shared" si="9"/>
        <v>77.126660781326052</v>
      </c>
      <c r="C94" s="10">
        <f t="shared" ref="C94:G94" si="11">C44/$B44*100</f>
        <v>57.071257480918511</v>
      </c>
      <c r="D94" s="10">
        <f t="shared" si="11"/>
        <v>8.0719546983587751</v>
      </c>
      <c r="E94" s="10">
        <f t="shared" si="11"/>
        <v>6.0348876629573969</v>
      </c>
      <c r="F94" s="10">
        <f t="shared" si="11"/>
        <v>2.8839943989373609</v>
      </c>
      <c r="G94" s="10">
        <f t="shared" si="11"/>
        <v>3.0645665401540039</v>
      </c>
    </row>
    <row r="95" spans="1:7">
      <c r="A95" t="str">
        <f>A45</f>
        <v>2012q3</v>
      </c>
      <c r="B95" s="10">
        <f t="shared" si="9"/>
        <v>77.057236065725775</v>
      </c>
      <c r="C95" s="10">
        <f t="shared" ref="C95:G95" si="12">C45/$B45*100</f>
        <v>56.941079931905122</v>
      </c>
      <c r="D95" s="10">
        <f t="shared" si="12"/>
        <v>8.0790763684849622</v>
      </c>
      <c r="E95" s="10">
        <f t="shared" si="12"/>
        <v>6.1754596150989016</v>
      </c>
      <c r="F95" s="10">
        <f t="shared" si="12"/>
        <v>2.8086229228491773</v>
      </c>
      <c r="G95" s="10">
        <f t="shared" si="12"/>
        <v>3.0529972273876123</v>
      </c>
    </row>
    <row r="96" spans="1:7">
      <c r="A96" t="str">
        <f>A46</f>
        <v>2012q4</v>
      </c>
      <c r="B96" s="10">
        <f t="shared" si="9"/>
        <v>76.977710917644416</v>
      </c>
      <c r="C96" s="10">
        <f t="shared" ref="C96:G96" si="13">C46/$B46*100</f>
        <v>56.219025608987941</v>
      </c>
      <c r="D96" s="10">
        <f t="shared" si="13"/>
        <v>8.7307251361390303</v>
      </c>
      <c r="E96" s="10">
        <f t="shared" si="13"/>
        <v>6.0561566288594335</v>
      </c>
      <c r="F96" s="10">
        <f t="shared" si="13"/>
        <v>2.8305246695346922</v>
      </c>
      <c r="G96" s="10">
        <f t="shared" si="13"/>
        <v>3.1412788741233078</v>
      </c>
    </row>
    <row r="97" spans="1:7">
      <c r="A97" t="str">
        <f>A47</f>
        <v>2013q1</v>
      </c>
      <c r="B97" s="10">
        <f t="shared" si="9"/>
        <v>77.268653061658441</v>
      </c>
      <c r="C97" s="10">
        <f t="shared" ref="C97:G97" si="14">C47/$B47*100</f>
        <v>57.315119058307673</v>
      </c>
      <c r="D97" s="10">
        <f t="shared" si="14"/>
        <v>8.083801577531819</v>
      </c>
      <c r="E97" s="10">
        <f t="shared" si="14"/>
        <v>5.9723927529226479</v>
      </c>
      <c r="F97" s="10">
        <f t="shared" si="14"/>
        <v>2.8136610919853258</v>
      </c>
      <c r="G97" s="10">
        <f t="shared" si="14"/>
        <v>3.0836785809109784</v>
      </c>
    </row>
    <row r="98" spans="1:7">
      <c r="A98" t="str">
        <f t="shared" ref="A98:A101" si="15">A48</f>
        <v>2013q2</v>
      </c>
      <c r="B98" s="10">
        <f t="shared" ref="B98:B101" si="16">SUM(C98:G98)</f>
        <v>77.349849054123823</v>
      </c>
      <c r="C98" s="10">
        <f t="shared" ref="C98:G98" si="17">C48/$B48*100</f>
        <v>57.299474192124102</v>
      </c>
      <c r="D98" s="10">
        <f t="shared" si="17"/>
        <v>7.9958247508757072</v>
      </c>
      <c r="E98" s="10">
        <f t="shared" si="17"/>
        <v>6.1650860043331122</v>
      </c>
      <c r="F98" s="10">
        <f t="shared" si="17"/>
        <v>2.8613193008686921</v>
      </c>
      <c r="G98" s="10">
        <f t="shared" si="17"/>
        <v>3.0281448059222038</v>
      </c>
    </row>
    <row r="99" spans="1:7">
      <c r="A99" t="str">
        <f t="shared" si="15"/>
        <v>2013q3</v>
      </c>
      <c r="B99" s="10">
        <f t="shared" si="16"/>
        <v>77.248852746741122</v>
      </c>
      <c r="C99" s="10">
        <f t="shared" ref="C99:G99" si="18">C49/$B49*100</f>
        <v>57.132574574010363</v>
      </c>
      <c r="D99" s="10">
        <f t="shared" si="18"/>
        <v>8.0242434624592338</v>
      </c>
      <c r="E99" s="10">
        <f t="shared" si="18"/>
        <v>6.2646058406148768</v>
      </c>
      <c r="F99" s="10">
        <f t="shared" si="18"/>
        <v>2.8061753927712276</v>
      </c>
      <c r="G99" s="10">
        <f t="shared" si="18"/>
        <v>3.0212534768854242</v>
      </c>
    </row>
    <row r="100" spans="1:7">
      <c r="A100" t="str">
        <f t="shared" si="15"/>
        <v>2013q4</v>
      </c>
      <c r="B100" s="10">
        <f t="shared" si="16"/>
        <v>76.997514415164346</v>
      </c>
      <c r="C100" s="10">
        <f t="shared" ref="C100:G100" si="19">C50/$B50*100</f>
        <v>56.317047568605631</v>
      </c>
      <c r="D100" s="10">
        <f t="shared" si="19"/>
        <v>8.5883448685624888</v>
      </c>
      <c r="E100" s="10">
        <f t="shared" si="19"/>
        <v>6.0985014057195039</v>
      </c>
      <c r="F100" s="10">
        <f t="shared" si="19"/>
        <v>2.8432959702928642</v>
      </c>
      <c r="G100" s="10">
        <f t="shared" si="19"/>
        <v>3.1503246019838733</v>
      </c>
    </row>
    <row r="101" spans="1:7">
      <c r="A101" t="str">
        <f t="shared" si="15"/>
        <v>2014q1</v>
      </c>
      <c r="B101" s="10">
        <f t="shared" si="16"/>
        <v>77.223978820802827</v>
      </c>
      <c r="C101" s="10">
        <f t="shared" ref="C101:G101" si="20">C51/$B51*100</f>
        <v>57.289837783795818</v>
      </c>
      <c r="D101" s="10">
        <f t="shared" si="20"/>
        <v>8.0840963553294056</v>
      </c>
      <c r="E101" s="10">
        <f t="shared" si="20"/>
        <v>5.9492470710172416</v>
      </c>
      <c r="F101" s="10">
        <f t="shared" si="20"/>
        <v>2.8112994863055856</v>
      </c>
      <c r="G101" s="10">
        <f t="shared" si="20"/>
        <v>3.0894981243547783</v>
      </c>
    </row>
    <row r="103" spans="1:7">
      <c r="A103" s="173" t="s">
        <v>22</v>
      </c>
      <c r="B103" s="174">
        <f t="shared" ref="B103:G103" si="21">AVERAGE(B77:B101)</f>
        <v>77.241275522697066</v>
      </c>
      <c r="C103" s="174">
        <f t="shared" si="21"/>
        <v>57.044249806824922</v>
      </c>
      <c r="D103" s="174">
        <f t="shared" si="21"/>
        <v>8.1691933287910601</v>
      </c>
      <c r="E103" s="174">
        <f t="shared" si="21"/>
        <v>6.129469433730204</v>
      </c>
      <c r="F103" s="174">
        <f t="shared" si="21"/>
        <v>2.8298249328900682</v>
      </c>
      <c r="G103" s="174">
        <f t="shared" si="21"/>
        <v>3.0685380204608186</v>
      </c>
    </row>
    <row r="104" spans="1:7">
      <c r="A104" s="173" t="s">
        <v>169</v>
      </c>
      <c r="B104" s="174">
        <f t="shared" ref="B104:G104" si="22">MEDIAN(B77:B101)</f>
        <v>77.223978820802827</v>
      </c>
      <c r="C104" s="174">
        <f t="shared" si="22"/>
        <v>57.132574574010363</v>
      </c>
      <c r="D104" s="174">
        <f t="shared" si="22"/>
        <v>8.0829172441390664</v>
      </c>
      <c r="E104" s="174">
        <f t="shared" si="22"/>
        <v>6.1086114408922869</v>
      </c>
      <c r="F104" s="174">
        <f t="shared" si="22"/>
        <v>2.816027590841609</v>
      </c>
      <c r="G104" s="174">
        <f t="shared" si="22"/>
        <v>3.0703787515435255</v>
      </c>
    </row>
    <row r="105" spans="1:7">
      <c r="A105" s="173" t="s">
        <v>167</v>
      </c>
      <c r="B105" s="174">
        <f t="shared" ref="B105:G105" si="23">STDEV(B77:B101)</f>
        <v>0.57741544812338697</v>
      </c>
      <c r="C105" s="174">
        <f t="shared" si="23"/>
        <v>0.68524933086827289</v>
      </c>
      <c r="D105" s="174">
        <f t="shared" si="23"/>
        <v>0.32711091214982041</v>
      </c>
      <c r="E105" s="174">
        <f t="shared" si="23"/>
        <v>0.27460020497684456</v>
      </c>
      <c r="F105" s="174">
        <f t="shared" si="23"/>
        <v>4.3300134613226619E-2</v>
      </c>
      <c r="G105" s="174">
        <f t="shared" si="23"/>
        <v>0.1030431265566408</v>
      </c>
    </row>
    <row r="106" spans="1:7">
      <c r="A106" s="173" t="s">
        <v>168</v>
      </c>
      <c r="B106" s="174">
        <f t="shared" ref="B106:G106" si="24">MAX(B77:B101)-MIN(B77:B101)</f>
        <v>2.6035205808261423</v>
      </c>
      <c r="C106" s="174">
        <f t="shared" si="24"/>
        <v>2.6184953036977703</v>
      </c>
      <c r="D106" s="174">
        <f t="shared" si="24"/>
        <v>1.5847067497284648</v>
      </c>
      <c r="E106" s="174">
        <f t="shared" si="24"/>
        <v>1.2110406470724664</v>
      </c>
      <c r="F106" s="174">
        <f t="shared" si="24"/>
        <v>0.19545823218316061</v>
      </c>
      <c r="G106" s="174">
        <f t="shared" si="24"/>
        <v>0.43232483629941676</v>
      </c>
    </row>
  </sheetData>
  <mergeCells count="1">
    <mergeCell ref="A1:G1"/>
  </mergeCells>
  <conditionalFormatting sqref="B77:G101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Introduction</vt:lpstr>
      <vt:lpstr>Annual</vt:lpstr>
      <vt:lpstr>Quarterly</vt:lpstr>
      <vt:lpstr>Growth Rates Annual</vt:lpstr>
      <vt:lpstr>Growth Rates Annualised</vt:lpstr>
      <vt:lpstr>Prov Contributions</vt:lpstr>
      <vt:lpstr>National Contributions</vt:lpstr>
      <vt:lpstr>GOS Durban</vt:lpstr>
      <vt:lpstr>GOS PMB</vt:lpstr>
      <vt:lpstr>GOS RBay</vt:lpstr>
      <vt:lpstr>GOS Port Shepstone</vt:lpstr>
      <vt:lpstr>GOS Newcastle</vt:lpstr>
      <vt:lpstr>Growth Rates</vt:lpstr>
      <vt:lpstr>Contr Rates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user</cp:lastModifiedBy>
  <cp:lastPrinted>2008-06-09T12:23:56Z</cp:lastPrinted>
  <dcterms:created xsi:type="dcterms:W3CDTF">2008-06-04T09:18:24Z</dcterms:created>
  <dcterms:modified xsi:type="dcterms:W3CDTF">2014-05-29T07:06:28Z</dcterms:modified>
</cp:coreProperties>
</file>