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8220" windowHeight="8115"/>
  </bookViews>
  <sheets>
    <sheet name="Air Stat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J203" i="1"/>
  <c r="I203"/>
  <c r="H203"/>
  <c r="G203"/>
  <c r="F203"/>
  <c r="E203"/>
  <c r="D203"/>
  <c r="C203"/>
  <c r="B203"/>
  <c r="J127"/>
  <c r="I127"/>
  <c r="H127"/>
  <c r="G127"/>
  <c r="F127"/>
  <c r="E127"/>
  <c r="D127"/>
  <c r="C127"/>
  <c r="B127"/>
  <c r="F114"/>
  <c r="E114"/>
  <c r="D114"/>
  <c r="B114"/>
  <c r="K111"/>
  <c r="L108"/>
  <c r="L109" l="1"/>
  <c r="M108"/>
  <c r="M109" l="1"/>
  <c r="K114"/>
  <c r="L111"/>
  <c r="M111" s="1"/>
  <c r="K127"/>
  <c r="L110"/>
  <c r="K203" l="1"/>
  <c r="M110"/>
  <c r="L112"/>
  <c r="M112" s="1"/>
  <c r="M107"/>
  <c r="M99"/>
  <c r="M100"/>
  <c r="M101"/>
  <c r="M102"/>
  <c r="M103"/>
  <c r="M104"/>
  <c r="M105"/>
  <c r="M106"/>
  <c r="L113" l="1"/>
  <c r="M98"/>
  <c r="M113" l="1"/>
  <c r="L203"/>
  <c r="L127"/>
  <c r="M97"/>
  <c r="B202"/>
  <c r="C202"/>
  <c r="M203" l="1"/>
  <c r="L217" s="1"/>
  <c r="M127"/>
  <c r="K202"/>
  <c r="F217" l="1"/>
  <c r="G217"/>
  <c r="E217"/>
  <c r="H217"/>
  <c r="M217"/>
  <c r="J217"/>
  <c r="B217"/>
  <c r="C217"/>
  <c r="D217"/>
  <c r="I217"/>
  <c r="K217"/>
  <c r="K126"/>
  <c r="K140" s="1"/>
  <c r="L95"/>
  <c r="I202"/>
  <c r="L202" l="1"/>
  <c r="L126"/>
  <c r="L140" s="1"/>
  <c r="M96"/>
  <c r="M95"/>
  <c r="I126"/>
  <c r="I140" s="1"/>
  <c r="M202" l="1"/>
  <c r="L216" s="1"/>
  <c r="M126"/>
  <c r="M140" s="1"/>
  <c r="J202"/>
  <c r="H202"/>
  <c r="J126"/>
  <c r="J140" s="1"/>
  <c r="H126"/>
  <c r="H140" s="1"/>
  <c r="G202"/>
  <c r="D202"/>
  <c r="E202"/>
  <c r="E216" s="1"/>
  <c r="F202"/>
  <c r="B216"/>
  <c r="D126"/>
  <c r="D140" s="1"/>
  <c r="E126"/>
  <c r="E140" s="1"/>
  <c r="F126"/>
  <c r="F140" s="1"/>
  <c r="G126"/>
  <c r="G140" s="1"/>
  <c r="C126"/>
  <c r="C140" s="1"/>
  <c r="B126"/>
  <c r="B140" s="1"/>
  <c r="G216" l="1"/>
  <c r="J216"/>
  <c r="D216"/>
  <c r="H216"/>
  <c r="F216"/>
  <c r="C216"/>
  <c r="M216"/>
  <c r="K216"/>
  <c r="I216"/>
  <c r="O126"/>
  <c r="M94"/>
  <c r="B125"/>
  <c r="B139" s="1"/>
  <c r="C201" l="1"/>
  <c r="D201"/>
  <c r="E201"/>
  <c r="F201"/>
  <c r="G201"/>
  <c r="H201"/>
  <c r="I201"/>
  <c r="J201"/>
  <c r="K201"/>
  <c r="B201"/>
  <c r="C125"/>
  <c r="C139" s="1"/>
  <c r="D125"/>
  <c r="D139" s="1"/>
  <c r="E125"/>
  <c r="E139" s="1"/>
  <c r="F125"/>
  <c r="F139" s="1"/>
  <c r="G125"/>
  <c r="G139" s="1"/>
  <c r="H125"/>
  <c r="H139" s="1"/>
  <c r="I125"/>
  <c r="I139" s="1"/>
  <c r="J125"/>
  <c r="J139" s="1"/>
  <c r="K125"/>
  <c r="K139" s="1"/>
  <c r="M93" l="1"/>
  <c r="M92"/>
  <c r="M91" l="1"/>
  <c r="L125" l="1"/>
  <c r="L201"/>
  <c r="M90"/>
  <c r="O125" l="1"/>
  <c r="L139"/>
  <c r="M89"/>
  <c r="M88" l="1"/>
  <c r="M87"/>
  <c r="M86" l="1"/>
  <c r="M85" l="1"/>
  <c r="B200"/>
  <c r="K200"/>
  <c r="G200"/>
  <c r="F200"/>
  <c r="E200"/>
  <c r="D200"/>
  <c r="C200"/>
  <c r="B124"/>
  <c r="B138" s="1"/>
  <c r="K124"/>
  <c r="G124"/>
  <c r="F124"/>
  <c r="E124"/>
  <c r="D124"/>
  <c r="C124"/>
  <c r="M84"/>
  <c r="M83"/>
  <c r="B199"/>
  <c r="B123"/>
  <c r="B122"/>
  <c r="B121"/>
  <c r="M82"/>
  <c r="M81"/>
  <c r="M80"/>
  <c r="M79"/>
  <c r="M78"/>
  <c r="M125" l="1"/>
  <c r="M139" s="1"/>
  <c r="M201"/>
  <c r="B215" s="1"/>
  <c r="B135"/>
  <c r="B137"/>
  <c r="B136"/>
  <c r="K138"/>
  <c r="G138"/>
  <c r="E138"/>
  <c r="C138"/>
  <c r="F138"/>
  <c r="D138"/>
  <c r="F199"/>
  <c r="M77"/>
  <c r="B118" l="1"/>
  <c r="M75"/>
  <c r="M76"/>
  <c r="L194"/>
  <c r="L195"/>
  <c r="L196"/>
  <c r="L197"/>
  <c r="L117"/>
  <c r="L131" s="1"/>
  <c r="L193" s="1"/>
  <c r="L207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118"/>
  <c r="L119"/>
  <c r="L120"/>
  <c r="L121"/>
  <c r="L132" l="1"/>
  <c r="L54"/>
  <c r="L55" s="1"/>
  <c r="L56" s="1"/>
  <c r="M56" s="1"/>
  <c r="L134"/>
  <c r="L133"/>
  <c r="M53"/>
  <c r="M54" l="1"/>
  <c r="M55"/>
  <c r="L57"/>
  <c r="M57" l="1"/>
  <c r="L58"/>
  <c r="M58" l="1"/>
  <c r="L59"/>
  <c r="L198" l="1"/>
  <c r="L60"/>
  <c r="L61" l="1"/>
  <c r="L62" s="1"/>
  <c r="L63" l="1"/>
  <c r="L64" s="1"/>
  <c r="L65" s="1"/>
  <c r="M65" s="1"/>
  <c r="M63" l="1"/>
  <c r="M64"/>
  <c r="L66"/>
  <c r="L67" s="1"/>
  <c r="M67" s="1"/>
  <c r="M66" l="1"/>
  <c r="L68"/>
  <c r="L215"/>
  <c r="K194"/>
  <c r="K195"/>
  <c r="K196"/>
  <c r="K197"/>
  <c r="K198"/>
  <c r="C194"/>
  <c r="D194"/>
  <c r="E194"/>
  <c r="F194"/>
  <c r="G194"/>
  <c r="H194"/>
  <c r="I194"/>
  <c r="J194"/>
  <c r="B194"/>
  <c r="A133"/>
  <c r="A134" s="1"/>
  <c r="A135" s="1"/>
  <c r="A136" s="1"/>
  <c r="A137" s="1"/>
  <c r="A138" s="1"/>
  <c r="A139" s="1"/>
  <c r="C117"/>
  <c r="C131" s="1"/>
  <c r="C193" s="1"/>
  <c r="C207" s="1"/>
  <c r="D117"/>
  <c r="D131" s="1"/>
  <c r="D193" s="1"/>
  <c r="D207" s="1"/>
  <c r="E117"/>
  <c r="E131" s="1"/>
  <c r="E193" s="1"/>
  <c r="E207" s="1"/>
  <c r="F117"/>
  <c r="F131" s="1"/>
  <c r="F193" s="1"/>
  <c r="F207" s="1"/>
  <c r="G117"/>
  <c r="G131" s="1"/>
  <c r="G193" s="1"/>
  <c r="G207" s="1"/>
  <c r="H117"/>
  <c r="H131" s="1"/>
  <c r="H193" s="1"/>
  <c r="H207" s="1"/>
  <c r="I117"/>
  <c r="I131" s="1"/>
  <c r="I193" s="1"/>
  <c r="I207" s="1"/>
  <c r="J117"/>
  <c r="J131" s="1"/>
  <c r="J193" s="1"/>
  <c r="J207" s="1"/>
  <c r="K117"/>
  <c r="K131" s="1"/>
  <c r="K193" s="1"/>
  <c r="K207" s="1"/>
  <c r="M117"/>
  <c r="M131" s="1"/>
  <c r="M193" s="1"/>
  <c r="M207" s="1"/>
  <c r="B117"/>
  <c r="B131" s="1"/>
  <c r="B193" s="1"/>
  <c r="B207" s="1"/>
  <c r="D195"/>
  <c r="E195"/>
  <c r="F195"/>
  <c r="H195"/>
  <c r="I195"/>
  <c r="J195"/>
  <c r="D196"/>
  <c r="E196"/>
  <c r="F196"/>
  <c r="H196"/>
  <c r="I196"/>
  <c r="J196"/>
  <c r="D197"/>
  <c r="E197"/>
  <c r="F197"/>
  <c r="H197"/>
  <c r="I197"/>
  <c r="J197"/>
  <c r="E198"/>
  <c r="F198"/>
  <c r="H198"/>
  <c r="I198"/>
  <c r="J198"/>
  <c r="B198"/>
  <c r="B197"/>
  <c r="B196"/>
  <c r="B195"/>
  <c r="I120"/>
  <c r="E122"/>
  <c r="F122"/>
  <c r="H122"/>
  <c r="I122"/>
  <c r="J122"/>
  <c r="K122"/>
  <c r="D121"/>
  <c r="E121"/>
  <c r="F121"/>
  <c r="H121"/>
  <c r="I121"/>
  <c r="J121"/>
  <c r="K121"/>
  <c r="D120"/>
  <c r="E120"/>
  <c r="F120"/>
  <c r="H120"/>
  <c r="J120"/>
  <c r="K120"/>
  <c r="D119"/>
  <c r="E119"/>
  <c r="F119"/>
  <c r="H119"/>
  <c r="I119"/>
  <c r="I133" s="1"/>
  <c r="J119"/>
  <c r="K119"/>
  <c r="C118"/>
  <c r="D118"/>
  <c r="E118"/>
  <c r="F118"/>
  <c r="G118"/>
  <c r="H118"/>
  <c r="I118"/>
  <c r="J118"/>
  <c r="K118"/>
  <c r="B120"/>
  <c r="B119"/>
  <c r="J71"/>
  <c r="J114" s="1"/>
  <c r="I71"/>
  <c r="I114" s="1"/>
  <c r="H71"/>
  <c r="H114" s="1"/>
  <c r="G13"/>
  <c r="E199"/>
  <c r="C123"/>
  <c r="C137" s="1"/>
  <c r="C13"/>
  <c r="B128" l="1"/>
  <c r="B204"/>
  <c r="E204"/>
  <c r="F204"/>
  <c r="O120"/>
  <c r="O118"/>
  <c r="O119"/>
  <c r="O121"/>
  <c r="J124"/>
  <c r="J200"/>
  <c r="H200"/>
  <c r="H124"/>
  <c r="I200"/>
  <c r="I124"/>
  <c r="K134"/>
  <c r="M59"/>
  <c r="B132"/>
  <c r="M194"/>
  <c r="M13"/>
  <c r="M37"/>
  <c r="K132"/>
  <c r="M215"/>
  <c r="L69"/>
  <c r="M68"/>
  <c r="M25"/>
  <c r="M49"/>
  <c r="K215"/>
  <c r="I215"/>
  <c r="G215"/>
  <c r="E215"/>
  <c r="C215"/>
  <c r="J215"/>
  <c r="H215"/>
  <c r="F215"/>
  <c r="D215"/>
  <c r="M118"/>
  <c r="B133"/>
  <c r="E135"/>
  <c r="K135"/>
  <c r="I135"/>
  <c r="F132"/>
  <c r="D132"/>
  <c r="F135"/>
  <c r="B134"/>
  <c r="J132"/>
  <c r="H132"/>
  <c r="E132"/>
  <c r="J135"/>
  <c r="H135"/>
  <c r="C14"/>
  <c r="C195" s="1"/>
  <c r="M60"/>
  <c r="G14"/>
  <c r="G195" s="1"/>
  <c r="G196"/>
  <c r="G121"/>
  <c r="G198"/>
  <c r="G199"/>
  <c r="J133"/>
  <c r="E134"/>
  <c r="I123"/>
  <c r="I136" s="1"/>
  <c r="E123"/>
  <c r="E128" s="1"/>
  <c r="I134"/>
  <c r="I132"/>
  <c r="I199"/>
  <c r="I204" s="1"/>
  <c r="C199"/>
  <c r="D198"/>
  <c r="H133"/>
  <c r="F133"/>
  <c r="D133"/>
  <c r="J123"/>
  <c r="J136" s="1"/>
  <c r="H123"/>
  <c r="H128" s="1"/>
  <c r="F123"/>
  <c r="F128" s="1"/>
  <c r="D122"/>
  <c r="D135" s="1"/>
  <c r="J199"/>
  <c r="H199"/>
  <c r="H204" s="1"/>
  <c r="J134"/>
  <c r="H134"/>
  <c r="F134"/>
  <c r="D134"/>
  <c r="K133"/>
  <c r="E133"/>
  <c r="I128" l="1"/>
  <c r="C114"/>
  <c r="J128"/>
  <c r="G114"/>
  <c r="J204"/>
  <c r="B141"/>
  <c r="L208"/>
  <c r="H136"/>
  <c r="F136"/>
  <c r="F137"/>
  <c r="F141" s="1"/>
  <c r="E136"/>
  <c r="E137"/>
  <c r="J137"/>
  <c r="J138"/>
  <c r="M61"/>
  <c r="H137"/>
  <c r="H138"/>
  <c r="I137"/>
  <c r="I138"/>
  <c r="M195"/>
  <c r="L209" s="1"/>
  <c r="G122"/>
  <c r="G135" s="1"/>
  <c r="M14"/>
  <c r="M119" s="1"/>
  <c r="C122"/>
  <c r="C136" s="1"/>
  <c r="M50"/>
  <c r="M122" s="1"/>
  <c r="C120"/>
  <c r="M26"/>
  <c r="M120" s="1"/>
  <c r="L70"/>
  <c r="M69"/>
  <c r="C197"/>
  <c r="M38"/>
  <c r="M121" s="1"/>
  <c r="C121"/>
  <c r="K199"/>
  <c r="K204" s="1"/>
  <c r="F208"/>
  <c r="M208"/>
  <c r="E208"/>
  <c r="K123"/>
  <c r="K128" s="1"/>
  <c r="I208"/>
  <c r="K208"/>
  <c r="G197"/>
  <c r="G204" s="1"/>
  <c r="G123"/>
  <c r="G137" s="1"/>
  <c r="G119"/>
  <c r="G120"/>
  <c r="C119"/>
  <c r="C128" s="1"/>
  <c r="J208"/>
  <c r="C208"/>
  <c r="G208"/>
  <c r="B208"/>
  <c r="C198"/>
  <c r="M198" s="1"/>
  <c r="D208"/>
  <c r="H208"/>
  <c r="C196"/>
  <c r="G128" l="1"/>
  <c r="E141"/>
  <c r="I141"/>
  <c r="C204"/>
  <c r="H220"/>
  <c r="G220"/>
  <c r="J220"/>
  <c r="K220"/>
  <c r="D220"/>
  <c r="B220"/>
  <c r="C220"/>
  <c r="E220"/>
  <c r="L220"/>
  <c r="H141"/>
  <c r="J141"/>
  <c r="M196"/>
  <c r="L210" s="1"/>
  <c r="I220"/>
  <c r="F220"/>
  <c r="M197"/>
  <c r="L211" s="1"/>
  <c r="D199"/>
  <c r="D204" s="1"/>
  <c r="C135"/>
  <c r="K137"/>
  <c r="L212"/>
  <c r="B212"/>
  <c r="C209"/>
  <c r="D209"/>
  <c r="C134"/>
  <c r="G136"/>
  <c r="L71"/>
  <c r="L114" s="1"/>
  <c r="M70"/>
  <c r="M62"/>
  <c r="M135"/>
  <c r="E209"/>
  <c r="D123"/>
  <c r="D128" s="1"/>
  <c r="F209"/>
  <c r="M132"/>
  <c r="G132"/>
  <c r="K136"/>
  <c r="K141" s="1"/>
  <c r="B209"/>
  <c r="G209"/>
  <c r="M209"/>
  <c r="M133"/>
  <c r="M134"/>
  <c r="K209"/>
  <c r="H209"/>
  <c r="I209"/>
  <c r="J209"/>
  <c r="G134"/>
  <c r="G133"/>
  <c r="C132"/>
  <c r="C133"/>
  <c r="G141" l="1"/>
  <c r="C141"/>
  <c r="M210"/>
  <c r="D137"/>
  <c r="D211"/>
  <c r="L200"/>
  <c r="M200" s="1"/>
  <c r="L124"/>
  <c r="O124" s="1"/>
  <c r="J211"/>
  <c r="G211"/>
  <c r="B211"/>
  <c r="C211"/>
  <c r="E211"/>
  <c r="K211"/>
  <c r="F211"/>
  <c r="I211"/>
  <c r="H211"/>
  <c r="M71"/>
  <c r="M114" s="1"/>
  <c r="L199"/>
  <c r="L204" s="1"/>
  <c r="M211"/>
  <c r="L122"/>
  <c r="D136"/>
  <c r="D141" s="1"/>
  <c r="C212"/>
  <c r="M212"/>
  <c r="J212"/>
  <c r="E212"/>
  <c r="I212"/>
  <c r="H212"/>
  <c r="K212"/>
  <c r="F212"/>
  <c r="G212"/>
  <c r="D212"/>
  <c r="B210"/>
  <c r="K210"/>
  <c r="F210"/>
  <c r="J210"/>
  <c r="E210"/>
  <c r="I210"/>
  <c r="D210"/>
  <c r="H210"/>
  <c r="G210"/>
  <c r="C210"/>
  <c r="L135" l="1"/>
  <c r="O122"/>
  <c r="L138"/>
  <c r="M124"/>
  <c r="L214"/>
  <c r="M123"/>
  <c r="M199"/>
  <c r="M204" s="1"/>
  <c r="M128" l="1"/>
  <c r="B213"/>
  <c r="M214"/>
  <c r="F214"/>
  <c r="G214"/>
  <c r="E214"/>
  <c r="D214"/>
  <c r="C214"/>
  <c r="B214"/>
  <c r="B219" s="1"/>
  <c r="K214"/>
  <c r="H214"/>
  <c r="I214"/>
  <c r="J214"/>
  <c r="M137"/>
  <c r="M138"/>
  <c r="M136"/>
  <c r="D213"/>
  <c r="D219" s="1"/>
  <c r="H213"/>
  <c r="M213"/>
  <c r="E213"/>
  <c r="E218" s="1"/>
  <c r="I213"/>
  <c r="I218" s="1"/>
  <c r="F213"/>
  <c r="F219" s="1"/>
  <c r="J213"/>
  <c r="C213"/>
  <c r="C219" s="1"/>
  <c r="G213"/>
  <c r="G219" s="1"/>
  <c r="K213"/>
  <c r="L213"/>
  <c r="L123"/>
  <c r="L128" s="1"/>
  <c r="J219" l="1"/>
  <c r="H219"/>
  <c r="M141"/>
  <c r="L218"/>
  <c r="L219"/>
  <c r="J218"/>
  <c r="H218"/>
  <c r="D218"/>
  <c r="G218"/>
  <c r="K218"/>
  <c r="K219"/>
  <c r="B218"/>
  <c r="I219"/>
  <c r="C218"/>
  <c r="E219"/>
  <c r="F218"/>
  <c r="L137"/>
  <c r="O123"/>
  <c r="L136"/>
  <c r="L141" l="1"/>
</calcChain>
</file>

<file path=xl/comments1.xml><?xml version="1.0" encoding="utf-8"?>
<comments xmlns="http://schemas.openxmlformats.org/spreadsheetml/2006/main">
  <authors>
    <author>ESSARAML</author>
    <author>ZULUST</author>
    <author>mkhizesbp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http://www.acsamedia.co.za/index.html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http://www.acsa.co.za/home.asp?pid=148
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8" authorId="2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THREE MONTH AVERAGE
</t>
        </r>
      </text>
    </comment>
  </commentList>
</comments>
</file>

<file path=xl/sharedStrings.xml><?xml version="1.0" encoding="utf-8"?>
<sst xmlns="http://schemas.openxmlformats.org/spreadsheetml/2006/main" count="34" uniqueCount="32">
  <si>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</si>
  <si>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</si>
  <si>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</si>
  <si>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</si>
  <si>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</si>
  <si>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</si>
  <si>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</si>
  <si>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</si>
  <si>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</si>
  <si>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</si>
  <si>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</si>
  <si>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</si>
  <si>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</si>
  <si>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</si>
  <si>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</si>
  <si>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</si>
  <si>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</si>
  <si>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</si>
  <si>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</si>
  <si>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</si>
  <si>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</si>
  <si>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</si>
  <si>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</si>
  <si>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</si>
  <si>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</si>
  <si>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</si>
  <si>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</si>
  <si>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</si>
  <si>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</si>
  <si>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</si>
  <si>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</si>
  <si>
    <t>Average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</si>
</sst>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4" borderId="7" xfId="0" applyNumberFormat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D1"/>
      <color rgb="FF993300"/>
      <color rgb="FFD6B1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857824595006114E-2"/>
          <c:y val="5.7568590139215434E-2"/>
          <c:w val="0.90525865561960062"/>
          <c:h val="0.90393984253380166"/>
        </c:manualLayout>
      </c:layout>
      <c:barChart>
        <c:barDir val="col"/>
        <c:grouping val="clustered"/>
        <c:ser>
          <c:idx val="5"/>
          <c:order val="0"/>
          <c:tx>
            <c:strRef>
              <c:f>'Air Stats'!$A$132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Stats'!$B$132:$L$132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Stats'!$A$133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Stats'!$B$133:$L$133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Stats'!$A$134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Stats'!$B$134:$L$134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Stats'!$A$135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Stats'!$B$135:$L$135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Stats'!$A$136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Stats'!$B$136:$L$136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Stats'!$A$137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Stats'!$B$137:$L$137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Stats'!$A$138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Stats'!$B$138:$L$138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Stats'!$A$139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Stats'!$B$139:$L$139</c:f>
              <c:numCache>
                <c:formatCode>0.00</c:formatCode>
                <c:ptCount val="11"/>
                <c:pt idx="0">
                  <c:v>-10.872051599355013</c:v>
                </c:pt>
                <c:pt idx="1">
                  <c:v>-0.73024067936658332</c:v>
                </c:pt>
                <c:pt idx="2">
                  <c:v>0.90893049418593663</c:v>
                </c:pt>
                <c:pt idx="3">
                  <c:v>-0.2997531444692606</c:v>
                </c:pt>
                <c:pt idx="4">
                  <c:v>-3.6475732679263468</c:v>
                </c:pt>
                <c:pt idx="5">
                  <c:v>12.999150382327951</c:v>
                </c:pt>
                <c:pt idx="6">
                  <c:v>-5.1040144724580045</c:v>
                </c:pt>
                <c:pt idx="7">
                  <c:v>0.59627015333112754</c:v>
                </c:pt>
                <c:pt idx="8">
                  <c:v>-1.8424294782132478</c:v>
                </c:pt>
                <c:pt idx="9">
                  <c:v>7.0202944842630091</c:v>
                </c:pt>
                <c:pt idx="10">
                  <c:v>-4.3223331534078131</c:v>
                </c:pt>
              </c:numCache>
            </c:numRef>
          </c:val>
        </c:ser>
        <c:ser>
          <c:idx val="8"/>
          <c:order val="8"/>
          <c:tx>
            <c:strRef>
              <c:f>'Air Stats'!$A$140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Stats'!$B$131:$L$131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Stats'!$B$140:$L$140</c:f>
              <c:numCache>
                <c:formatCode>0.00</c:formatCode>
                <c:ptCount val="11"/>
                <c:pt idx="0">
                  <c:v>-4.416173175837006</c:v>
                </c:pt>
                <c:pt idx="1">
                  <c:v>-5.6851615294298172</c:v>
                </c:pt>
                <c:pt idx="2">
                  <c:v>2.0851994732578487</c:v>
                </c:pt>
                <c:pt idx="3">
                  <c:v>4.014620055414726</c:v>
                </c:pt>
                <c:pt idx="4">
                  <c:v>-4.291000398540052</c:v>
                </c:pt>
                <c:pt idx="5">
                  <c:v>8.3410654295312749</c:v>
                </c:pt>
                <c:pt idx="6">
                  <c:v>-2.2324234032753041</c:v>
                </c:pt>
                <c:pt idx="7">
                  <c:v>-3.0672558195914594</c:v>
                </c:pt>
                <c:pt idx="8">
                  <c:v>1.4633385611965426</c:v>
                </c:pt>
                <c:pt idx="9">
                  <c:v>15.015575190102243</c:v>
                </c:pt>
                <c:pt idx="10">
                  <c:v>-6.2066151178311983</c:v>
                </c:pt>
              </c:numCache>
            </c:numRef>
          </c:val>
        </c:ser>
        <c:axId val="213022592"/>
        <c:axId val="213024128"/>
      </c:barChart>
      <c:catAx>
        <c:axId val="21302259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024128"/>
        <c:crosses val="autoZero"/>
        <c:auto val="1"/>
        <c:lblAlgn val="ctr"/>
        <c:lblOffset val="100"/>
      </c:catAx>
      <c:valAx>
        <c:axId val="213024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02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6756E-2"/>
          <c:y val="5.2954618261478674E-2"/>
          <c:w val="5.8896711855911839E-2"/>
          <c:h val="0.5497473942444316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60062"/>
          <c:h val="0.90393984253380211"/>
        </c:manualLayout>
      </c:layout>
      <c:lineChart>
        <c:grouping val="standard"/>
        <c:ser>
          <c:idx val="0"/>
          <c:order val="0"/>
          <c:tx>
            <c:strRef>
              <c:f>'Air Stats'!$B$131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Stats'!$B$132:$B$140</c:f>
              <c:numCache>
                <c:formatCode>0.00</c:formatCode>
                <c:ptCount val="9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-10.872051599355013</c:v>
                </c:pt>
                <c:pt idx="8">
                  <c:v>-4.416173175837006</c:v>
                </c:pt>
              </c:numCache>
            </c:numRef>
          </c:val>
        </c:ser>
        <c:ser>
          <c:idx val="1"/>
          <c:order val="1"/>
          <c:tx>
            <c:strRef>
              <c:f>'Air Stats'!$C$131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Stats'!$C$132:$C$140</c:f>
              <c:numCache>
                <c:formatCode>0.00</c:formatCode>
                <c:ptCount val="9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-0.73024067936658332</c:v>
                </c:pt>
                <c:pt idx="8">
                  <c:v>-5.6851615294298172</c:v>
                </c:pt>
              </c:numCache>
            </c:numRef>
          </c:val>
        </c:ser>
        <c:ser>
          <c:idx val="2"/>
          <c:order val="2"/>
          <c:tx>
            <c:strRef>
              <c:f>'Air Stats'!$D$131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Stats'!$D$132:$D$140</c:f>
              <c:numCache>
                <c:formatCode>0.00</c:formatCode>
                <c:ptCount val="9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0.90893049418593663</c:v>
                </c:pt>
                <c:pt idx="8">
                  <c:v>2.0851994732578487</c:v>
                </c:pt>
              </c:numCache>
            </c:numRef>
          </c:val>
        </c:ser>
        <c:ser>
          <c:idx val="3"/>
          <c:order val="3"/>
          <c:tx>
            <c:strRef>
              <c:f>'Air Stats'!$E$131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Stats'!$E$132:$E$140</c:f>
              <c:numCache>
                <c:formatCode>0.00</c:formatCode>
                <c:ptCount val="9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-0.2997531444692606</c:v>
                </c:pt>
                <c:pt idx="8">
                  <c:v>4.014620055414726</c:v>
                </c:pt>
              </c:numCache>
            </c:numRef>
          </c:val>
        </c:ser>
        <c:ser>
          <c:idx val="4"/>
          <c:order val="4"/>
          <c:tx>
            <c:strRef>
              <c:f>'Air Stats'!$F$131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Stats'!$F$132:$F$140</c:f>
              <c:numCache>
                <c:formatCode>0.00</c:formatCode>
                <c:ptCount val="9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-3.6475732679263468</c:v>
                </c:pt>
                <c:pt idx="8">
                  <c:v>-4.291000398540052</c:v>
                </c:pt>
              </c:numCache>
            </c:numRef>
          </c:val>
        </c:ser>
        <c:ser>
          <c:idx val="5"/>
          <c:order val="5"/>
          <c:tx>
            <c:strRef>
              <c:f>'Air Stats'!$G$131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Stats'!$G$132:$G$140</c:f>
              <c:numCache>
                <c:formatCode>0.00</c:formatCode>
                <c:ptCount val="9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12.999150382327951</c:v>
                </c:pt>
                <c:pt idx="8">
                  <c:v>8.3410654295312749</c:v>
                </c:pt>
              </c:numCache>
            </c:numRef>
          </c:val>
        </c:ser>
        <c:ser>
          <c:idx val="6"/>
          <c:order val="6"/>
          <c:tx>
            <c:strRef>
              <c:f>'Air Stats'!$H$131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Stats'!$H$132:$H$140</c:f>
              <c:numCache>
                <c:formatCode>0.00</c:formatCode>
                <c:ptCount val="9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-5.1040144724580045</c:v>
                </c:pt>
                <c:pt idx="8">
                  <c:v>-2.2324234032753041</c:v>
                </c:pt>
              </c:numCache>
            </c:numRef>
          </c:val>
        </c:ser>
        <c:ser>
          <c:idx val="7"/>
          <c:order val="7"/>
          <c:tx>
            <c:strRef>
              <c:f>'Air Stats'!$I$131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Stats'!$I$132:$I$140</c:f>
              <c:numCache>
                <c:formatCode>0.00</c:formatCode>
                <c:ptCount val="9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0.59627015333112754</c:v>
                </c:pt>
                <c:pt idx="8">
                  <c:v>-3.0672558195914594</c:v>
                </c:pt>
              </c:numCache>
            </c:numRef>
          </c:val>
        </c:ser>
        <c:ser>
          <c:idx val="8"/>
          <c:order val="8"/>
          <c:tx>
            <c:strRef>
              <c:f>'Air Stats'!$J$131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Stats'!$J$132:$J$140</c:f>
              <c:numCache>
                <c:formatCode>0.00</c:formatCode>
                <c:ptCount val="9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-1.8424294782132478</c:v>
                </c:pt>
                <c:pt idx="8">
                  <c:v>1.4633385611965426</c:v>
                </c:pt>
              </c:numCache>
            </c:numRef>
          </c:val>
        </c:ser>
        <c:ser>
          <c:idx val="9"/>
          <c:order val="9"/>
          <c:tx>
            <c:strRef>
              <c:f>'Air Stats'!$K$131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Stats'!$K$132:$K$140</c:f>
              <c:numCache>
                <c:formatCode>0.00</c:formatCode>
                <c:ptCount val="9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7.0202944842630091</c:v>
                </c:pt>
                <c:pt idx="8">
                  <c:v>15.015575190102243</c:v>
                </c:pt>
              </c:numCache>
            </c:numRef>
          </c:val>
        </c:ser>
        <c:ser>
          <c:idx val="10"/>
          <c:order val="10"/>
          <c:tx>
            <c:strRef>
              <c:f>'Air Stats'!$L$131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Stats'!$A$132:$A$140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Stats'!$L$132:$L$140</c:f>
              <c:numCache>
                <c:formatCode>0.00</c:formatCode>
                <c:ptCount val="9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-4.3223331534078131</c:v>
                </c:pt>
                <c:pt idx="8">
                  <c:v>-6.2066151178311983</c:v>
                </c:pt>
              </c:numCache>
            </c:numRef>
          </c:val>
        </c:ser>
        <c:marker val="1"/>
        <c:axId val="213327232"/>
        <c:axId val="213345408"/>
      </c:lineChart>
      <c:catAx>
        <c:axId val="213327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345408"/>
        <c:crosses val="autoZero"/>
        <c:auto val="1"/>
        <c:lblAlgn val="ctr"/>
        <c:lblOffset val="100"/>
      </c:catAx>
      <c:valAx>
        <c:axId val="213345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327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12196797185804"/>
          <c:h val="0.6796753612238788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934E-2"/>
        </c:manualLayout>
      </c:layout>
      <c:overlay val="1"/>
    </c:title>
    <c:plotArea>
      <c:layout>
        <c:manualLayout>
          <c:layoutTarget val="inner"/>
          <c:xMode val="edge"/>
          <c:yMode val="edge"/>
          <c:x val="8.788415396573282E-2"/>
          <c:y val="3.7604162054367125E-2"/>
          <c:w val="0.89829642849104352"/>
          <c:h val="0.74187259760603774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Stats'!$A$208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Stats'!$B$208:$L$208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Stats'!$A$209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Stats'!$B$209:$L$209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Stats'!$A$210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Stats'!$B$210:$L$210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Stats'!$A$211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Stats'!$B$211:$L$211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Stats'!$A$212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Stats'!$B$212:$L$212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Stats'!$A$213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Stats'!$B$213:$L$213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Stats'!$A$214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Stats'!$B$214:$L$214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Stats'!$A$215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Stats'!$B$215:$L$215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Stats'!$A$216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Stats'!$B$216:$L$216</c:f>
              <c:numCache>
                <c:formatCode>0.00</c:formatCode>
                <c:ptCount val="11"/>
                <c:pt idx="0">
                  <c:v>1.089082943269823</c:v>
                </c:pt>
                <c:pt idx="1">
                  <c:v>1.8854643208232542</c:v>
                </c:pt>
                <c:pt idx="2">
                  <c:v>1.6049857410906947</c:v>
                </c:pt>
                <c:pt idx="3">
                  <c:v>0.43721804151679816</c:v>
                </c:pt>
                <c:pt idx="4">
                  <c:v>3.6360633989214333</c:v>
                </c:pt>
                <c:pt idx="5">
                  <c:v>0.17902035001156141</c:v>
                </c:pt>
                <c:pt idx="6">
                  <c:v>12.901507763171228</c:v>
                </c:pt>
                <c:pt idx="7">
                  <c:v>53.820250165689046</c:v>
                </c:pt>
                <c:pt idx="8">
                  <c:v>23.910010642703963</c:v>
                </c:pt>
                <c:pt idx="9">
                  <c:v>0.31473043361415082</c:v>
                </c:pt>
                <c:pt idx="10">
                  <c:v>0.22166619918804778</c:v>
                </c:pt>
              </c:numCache>
            </c:numRef>
          </c:val>
        </c:ser>
        <c:ser>
          <c:idx val="9"/>
          <c:order val="9"/>
          <c:tx>
            <c:strRef>
              <c:f>'Air Stats'!$A$217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Stats'!$B$207:$L$207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Stats'!$B$217:$L$217</c:f>
              <c:numCache>
                <c:formatCode>0.00</c:formatCode>
                <c:ptCount val="11"/>
                <c:pt idx="0">
                  <c:v>1.060076967334004</c:v>
                </c:pt>
                <c:pt idx="1">
                  <c:v>1.8108829173693153</c:v>
                </c:pt>
                <c:pt idx="2">
                  <c:v>1.6684991442278789</c:v>
                </c:pt>
                <c:pt idx="3">
                  <c:v>0.46311035270508266</c:v>
                </c:pt>
                <c:pt idx="4">
                  <c:v>7.4863499266514033</c:v>
                </c:pt>
                <c:pt idx="5">
                  <c:v>0.19750929196326747</c:v>
                </c:pt>
                <c:pt idx="6">
                  <c:v>12.844799998732631</c:v>
                </c:pt>
                <c:pt idx="7">
                  <c:v>53.126138243709875</c:v>
                </c:pt>
                <c:pt idx="8">
                  <c:v>24.70477744171091</c:v>
                </c:pt>
                <c:pt idx="9">
                  <c:v>0.36862723936026204</c:v>
                </c:pt>
                <c:pt idx="10">
                  <c:v>0.2117208905376366</c:v>
                </c:pt>
              </c:numCache>
            </c:numRef>
          </c:val>
        </c:ser>
        <c:axId val="213422080"/>
        <c:axId val="213423616"/>
      </c:barChart>
      <c:catAx>
        <c:axId val="2134220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423616"/>
        <c:crosses val="autoZero"/>
        <c:auto val="1"/>
        <c:lblAlgn val="ctr"/>
        <c:lblOffset val="100"/>
      </c:catAx>
      <c:valAx>
        <c:axId val="213423616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3422080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423E-2"/>
          <c:y val="2.8136689354029153E-2"/>
          <c:w val="0.79644988536982364"/>
          <c:h val="5.6954262049754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142</xdr:row>
      <xdr:rowOff>9524</xdr:rowOff>
    </xdr:from>
    <xdr:to>
      <xdr:col>10</xdr:col>
      <xdr:colOff>647699</xdr:colOff>
      <xdr:row>164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15874</xdr:colOff>
      <xdr:row>164</xdr:row>
      <xdr:rowOff>137584</xdr:rowOff>
    </xdr:from>
    <xdr:to>
      <xdr:col>10</xdr:col>
      <xdr:colOff>645583</xdr:colOff>
      <xdr:row>190</xdr:row>
      <xdr:rowOff>19052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221</xdr:row>
      <xdr:rowOff>31750</xdr:rowOff>
    </xdr:from>
    <xdr:to>
      <xdr:col>8</xdr:col>
      <xdr:colOff>687917</xdr:colOff>
      <xdr:row>245</xdr:row>
      <xdr:rowOff>179919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20"/>
  <sheetViews>
    <sheetView tabSelected="1" zoomScale="90" zoomScaleNormal="90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1" customWidth="1"/>
  </cols>
  <sheetData>
    <row r="1" spans="1:115" ht="34.5" customHeight="1" thickBot="1">
      <c r="A1" s="46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8"/>
      <c r="L1" s="48"/>
      <c r="M1" s="49"/>
    </row>
    <row r="2" spans="1:115" s="1" customFormat="1" ht="48.75" customHeight="1" thickBot="1">
      <c r="A2" s="23"/>
      <c r="B2" s="24" t="s">
        <v>0</v>
      </c>
      <c r="C2" s="24" t="s">
        <v>5</v>
      </c>
      <c r="D2" s="24" t="s">
        <v>1</v>
      </c>
      <c r="E2" s="24" t="s">
        <v>2</v>
      </c>
      <c r="F2" s="25" t="s">
        <v>6</v>
      </c>
      <c r="G2" s="24" t="s">
        <v>4</v>
      </c>
      <c r="H2" s="25" t="s">
        <v>16</v>
      </c>
      <c r="I2" s="25" t="s">
        <v>7</v>
      </c>
      <c r="J2" s="25" t="s">
        <v>3</v>
      </c>
      <c r="K2" s="25" t="s">
        <v>15</v>
      </c>
      <c r="L2" s="25" t="s">
        <v>28</v>
      </c>
      <c r="M2" s="26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28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28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28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28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28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28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28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28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28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28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28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6" si="9">SUM(B94:L94)</f>
        <v>2937110</v>
      </c>
    </row>
    <row r="95" spans="1:13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4">
        <f>AVERAGE(L92:L94)</f>
        <v>7240.666666666667</v>
      </c>
      <c r="M95" s="5">
        <f t="shared" si="9"/>
        <v>3047020.6666666665</v>
      </c>
    </row>
    <row r="96" spans="1:13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4">
        <v>5140</v>
      </c>
      <c r="M96" s="5">
        <f t="shared" si="9"/>
        <v>2759440</v>
      </c>
    </row>
    <row r="97" spans="1:13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3">
        <v>1403241</v>
      </c>
      <c r="J97" s="5">
        <v>714454</v>
      </c>
      <c r="K97" s="2">
        <v>8901</v>
      </c>
      <c r="L97" s="44">
        <v>5627</v>
      </c>
      <c r="M97" s="5">
        <f t="shared" ref="M97" si="10">SUM(B97:L97)</f>
        <v>2732262</v>
      </c>
    </row>
    <row r="98" spans="1:13">
      <c r="A98" s="6">
        <v>41334</v>
      </c>
      <c r="B98" s="5">
        <v>33594</v>
      </c>
      <c r="C98" s="5">
        <v>60070</v>
      </c>
      <c r="D98" s="5">
        <v>51977</v>
      </c>
      <c r="E98" s="5">
        <v>13174</v>
      </c>
      <c r="F98" s="5">
        <v>114351</v>
      </c>
      <c r="G98" s="5">
        <v>4895</v>
      </c>
      <c r="H98" s="5">
        <v>403913</v>
      </c>
      <c r="I98" s="43">
        <v>1634800</v>
      </c>
      <c r="J98" s="5">
        <v>803592</v>
      </c>
      <c r="K98" s="2">
        <v>9048</v>
      </c>
      <c r="L98" s="44">
        <v>6520</v>
      </c>
      <c r="M98" s="5">
        <f t="shared" ref="M98:M106" si="11">SUM(B98:L98)</f>
        <v>3135934</v>
      </c>
    </row>
    <row r="99" spans="1:13">
      <c r="A99" s="6">
        <v>41365</v>
      </c>
      <c r="B99" s="5">
        <v>34282</v>
      </c>
      <c r="C99" s="5">
        <v>57790</v>
      </c>
      <c r="D99" s="5">
        <v>47555</v>
      </c>
      <c r="E99" s="5">
        <v>13405</v>
      </c>
      <c r="F99" s="5">
        <v>113759</v>
      </c>
      <c r="G99" s="5">
        <v>4790</v>
      </c>
      <c r="H99" s="5">
        <v>385443</v>
      </c>
      <c r="I99" s="43">
        <v>1572784</v>
      </c>
      <c r="J99" s="5">
        <v>702417</v>
      </c>
      <c r="K99" s="2">
        <v>9239</v>
      </c>
      <c r="L99" s="44">
        <v>6577</v>
      </c>
      <c r="M99" s="5">
        <f t="shared" si="11"/>
        <v>2948041</v>
      </c>
    </row>
    <row r="100" spans="1:13">
      <c r="A100" s="6">
        <v>41395</v>
      </c>
      <c r="B100" s="5">
        <v>34172</v>
      </c>
      <c r="C100" s="5">
        <v>57016</v>
      </c>
      <c r="D100" s="5">
        <v>41556</v>
      </c>
      <c r="E100" s="5">
        <v>13182</v>
      </c>
      <c r="F100" s="5">
        <v>96495</v>
      </c>
      <c r="G100" s="5">
        <v>4821</v>
      </c>
      <c r="H100" s="5">
        <v>370023</v>
      </c>
      <c r="I100" s="43">
        <v>1498229</v>
      </c>
      <c r="J100" s="5">
        <v>627519</v>
      </c>
      <c r="K100" s="2">
        <v>9857</v>
      </c>
      <c r="L100" s="44">
        <v>7023</v>
      </c>
      <c r="M100" s="5">
        <f t="shared" si="11"/>
        <v>2759893</v>
      </c>
    </row>
    <row r="101" spans="1:13">
      <c r="A101" s="6">
        <v>41426</v>
      </c>
      <c r="B101" s="5">
        <v>31930</v>
      </c>
      <c r="C101" s="5">
        <v>53439</v>
      </c>
      <c r="D101" s="5">
        <v>39843</v>
      </c>
      <c r="E101" s="5">
        <v>13357</v>
      </c>
      <c r="F101" s="5">
        <v>93997</v>
      </c>
      <c r="G101" s="5">
        <v>4938</v>
      </c>
      <c r="H101" s="5">
        <v>362653</v>
      </c>
      <c r="I101" s="43">
        <v>1470724</v>
      </c>
      <c r="J101" s="5">
        <v>597854</v>
      </c>
      <c r="K101" s="2">
        <v>8997</v>
      </c>
      <c r="L101" s="44">
        <v>6528</v>
      </c>
      <c r="M101" s="5">
        <f t="shared" si="11"/>
        <v>2684260</v>
      </c>
    </row>
    <row r="102" spans="1:13">
      <c r="A102" s="6">
        <v>41456</v>
      </c>
      <c r="B102" s="5">
        <v>31682</v>
      </c>
      <c r="C102" s="5">
        <v>58250</v>
      </c>
      <c r="D102" s="5">
        <v>42872</v>
      </c>
      <c r="E102" s="5">
        <v>12705</v>
      </c>
      <c r="F102" s="5">
        <v>104405</v>
      </c>
      <c r="G102" s="5">
        <v>4947</v>
      </c>
      <c r="H102" s="5">
        <v>373002</v>
      </c>
      <c r="I102" s="43">
        <v>1586092</v>
      </c>
      <c r="J102" s="5">
        <v>626002</v>
      </c>
      <c r="K102" s="2">
        <v>9592</v>
      </c>
      <c r="L102" s="44">
        <v>6932</v>
      </c>
      <c r="M102" s="5">
        <f t="shared" si="11"/>
        <v>2856481</v>
      </c>
    </row>
    <row r="103" spans="1:13">
      <c r="A103" s="6">
        <v>41487</v>
      </c>
      <c r="B103" s="5">
        <v>32725</v>
      </c>
      <c r="C103" s="5">
        <v>55931</v>
      </c>
      <c r="D103" s="5">
        <v>43679</v>
      </c>
      <c r="E103" s="5">
        <v>13091</v>
      </c>
      <c r="F103" s="5">
        <v>102779</v>
      </c>
      <c r="G103" s="5">
        <v>5605</v>
      </c>
      <c r="H103" s="5">
        <v>374027</v>
      </c>
      <c r="I103" s="43">
        <v>1649837</v>
      </c>
      <c r="J103" s="5">
        <v>644632</v>
      </c>
      <c r="K103" s="2">
        <v>9989</v>
      </c>
      <c r="L103" s="44">
        <v>7287</v>
      </c>
      <c r="M103" s="5">
        <f t="shared" si="11"/>
        <v>2939582</v>
      </c>
    </row>
    <row r="104" spans="1:13">
      <c r="A104" s="6">
        <v>41518</v>
      </c>
      <c r="B104" s="5">
        <v>33329</v>
      </c>
      <c r="C104" s="5">
        <v>57603</v>
      </c>
      <c r="D104" s="5">
        <v>45603</v>
      </c>
      <c r="E104" s="5">
        <v>14053</v>
      </c>
      <c r="F104" s="5">
        <v>104785</v>
      </c>
      <c r="G104" s="5">
        <v>5971</v>
      </c>
      <c r="H104" s="5">
        <v>376906</v>
      </c>
      <c r="I104" s="43">
        <v>1624751</v>
      </c>
      <c r="J104" s="5">
        <v>684255</v>
      </c>
      <c r="K104" s="2">
        <v>9810</v>
      </c>
      <c r="L104" s="44">
        <v>6502</v>
      </c>
      <c r="M104" s="5">
        <f t="shared" si="11"/>
        <v>2963568</v>
      </c>
    </row>
    <row r="105" spans="1:13">
      <c r="A105" s="6">
        <v>41548</v>
      </c>
      <c r="B105" s="5">
        <v>35946</v>
      </c>
      <c r="C105" s="5">
        <v>57857</v>
      </c>
      <c r="D105" s="5">
        <v>49671</v>
      </c>
      <c r="E105" s="5">
        <v>14706</v>
      </c>
      <c r="F105" s="5">
        <v>110967</v>
      </c>
      <c r="G105" s="5">
        <v>6024</v>
      </c>
      <c r="H105" s="5">
        <v>375372</v>
      </c>
      <c r="I105" s="43">
        <v>1656790</v>
      </c>
      <c r="J105" s="5">
        <v>722639</v>
      </c>
      <c r="K105" s="2">
        <v>10381</v>
      </c>
      <c r="L105" s="44">
        <v>7414</v>
      </c>
      <c r="M105" s="5">
        <f t="shared" si="11"/>
        <v>3047767</v>
      </c>
    </row>
    <row r="106" spans="1:13">
      <c r="A106" s="6">
        <v>41579</v>
      </c>
      <c r="B106" s="5">
        <v>33764</v>
      </c>
      <c r="C106" s="5">
        <v>55532</v>
      </c>
      <c r="D106" s="5">
        <v>45755</v>
      </c>
      <c r="E106" s="5">
        <v>15136</v>
      </c>
      <c r="F106" s="5">
        <v>107263</v>
      </c>
      <c r="G106" s="5">
        <v>6176</v>
      </c>
      <c r="H106" s="5">
        <v>365665</v>
      </c>
      <c r="I106" s="43">
        <v>1573188</v>
      </c>
      <c r="J106" s="5">
        <v>737769</v>
      </c>
      <c r="K106" s="2">
        <v>10153</v>
      </c>
      <c r="L106" s="44">
        <v>7070</v>
      </c>
      <c r="M106" s="5">
        <f t="shared" si="11"/>
        <v>2957471</v>
      </c>
    </row>
    <row r="107" spans="1:13">
      <c r="A107" s="6">
        <v>41609</v>
      </c>
      <c r="B107" s="5">
        <v>23591</v>
      </c>
      <c r="C107" s="5">
        <v>57497</v>
      </c>
      <c r="D107" s="5">
        <v>66317</v>
      </c>
      <c r="E107" s="5">
        <v>8982</v>
      </c>
      <c r="F107" s="5">
        <v>109518</v>
      </c>
      <c r="G107" s="5">
        <v>4935</v>
      </c>
      <c r="H107" s="5">
        <v>401258</v>
      </c>
      <c r="I107" s="43">
        <v>1662730</v>
      </c>
      <c r="J107" s="5">
        <v>785840</v>
      </c>
      <c r="K107" s="2">
        <v>7670</v>
      </c>
      <c r="L107" s="44">
        <v>4781</v>
      </c>
      <c r="M107" s="5">
        <f>SUM(B107:L107)</f>
        <v>3133119</v>
      </c>
    </row>
    <row r="108" spans="1:13">
      <c r="A108" s="6">
        <v>41640</v>
      </c>
      <c r="B108" s="5">
        <v>26327</v>
      </c>
      <c r="C108" s="5">
        <v>47972</v>
      </c>
      <c r="D108" s="5">
        <v>50929</v>
      </c>
      <c r="E108" s="5">
        <v>9718</v>
      </c>
      <c r="F108" s="5">
        <v>97825</v>
      </c>
      <c r="G108" s="5">
        <v>4810</v>
      </c>
      <c r="H108" s="5">
        <v>380515</v>
      </c>
      <c r="I108" s="43">
        <v>1515734</v>
      </c>
      <c r="J108" s="5">
        <v>728853</v>
      </c>
      <c r="K108" s="2">
        <v>8820</v>
      </c>
      <c r="L108" s="44">
        <f t="shared" ref="L108:L113" si="12">AVERAGE(L105:L107)</f>
        <v>6421.666666666667</v>
      </c>
      <c r="M108" s="5">
        <f>SUM(B108:L108)</f>
        <v>2877924.6666666665</v>
      </c>
    </row>
    <row r="109" spans="1:13">
      <c r="A109" s="6">
        <v>41671</v>
      </c>
      <c r="B109" s="5">
        <v>30584</v>
      </c>
      <c r="C109" s="5">
        <v>50298</v>
      </c>
      <c r="D109" s="5">
        <v>46391</v>
      </c>
      <c r="E109" s="5">
        <v>13574</v>
      </c>
      <c r="F109" s="5">
        <v>99802</v>
      </c>
      <c r="G109" s="5">
        <v>6380</v>
      </c>
      <c r="H109" s="5">
        <v>345597</v>
      </c>
      <c r="I109" s="43">
        <v>1421647</v>
      </c>
      <c r="J109" s="5">
        <v>734313</v>
      </c>
      <c r="K109" s="2">
        <v>10731</v>
      </c>
      <c r="L109" s="44">
        <f t="shared" si="12"/>
        <v>6090.8888888888896</v>
      </c>
      <c r="M109" s="5">
        <f>SUM(B109:L109)</f>
        <v>2765407.888888889</v>
      </c>
    </row>
    <row r="110" spans="1:13">
      <c r="A110" s="6">
        <v>41712</v>
      </c>
      <c r="B110" s="5">
        <v>33823</v>
      </c>
      <c r="C110" s="5">
        <v>55499</v>
      </c>
      <c r="D110" s="5">
        <v>51959</v>
      </c>
      <c r="E110" s="5">
        <v>15316</v>
      </c>
      <c r="F110" s="5">
        <v>109583</v>
      </c>
      <c r="G110" s="5">
        <v>5990</v>
      </c>
      <c r="H110" s="5">
        <v>384623</v>
      </c>
      <c r="I110" s="43">
        <v>1588473</v>
      </c>
      <c r="J110" s="5">
        <v>800896</v>
      </c>
      <c r="K110" s="2">
        <v>11380</v>
      </c>
      <c r="L110" s="44">
        <f t="shared" si="12"/>
        <v>5764.5185185185192</v>
      </c>
      <c r="M110" s="5">
        <f t="shared" ref="M110:M113" si="13">SUM(B110:L110)</f>
        <v>3063306.5185185187</v>
      </c>
    </row>
    <row r="111" spans="1:13">
      <c r="A111" s="6">
        <v>41743</v>
      </c>
      <c r="B111" s="5">
        <v>30873</v>
      </c>
      <c r="C111" s="5">
        <v>53437</v>
      </c>
      <c r="D111" s="5">
        <v>52923</v>
      </c>
      <c r="E111" s="5">
        <v>12853</v>
      </c>
      <c r="F111" s="5">
        <v>111141</v>
      </c>
      <c r="G111" s="5">
        <v>5481</v>
      </c>
      <c r="H111" s="5">
        <v>376456</v>
      </c>
      <c r="I111" s="43">
        <v>1597533</v>
      </c>
      <c r="J111" s="5">
        <v>740985</v>
      </c>
      <c r="K111" s="2">
        <f>AVERAGE(K108:K110)</f>
        <v>10310.333333333334</v>
      </c>
      <c r="L111" s="44">
        <f t="shared" si="12"/>
        <v>6092.3580246913589</v>
      </c>
      <c r="M111" s="5">
        <f t="shared" si="13"/>
        <v>2998084.6913580247</v>
      </c>
    </row>
    <row r="112" spans="1:13">
      <c r="A112" s="6">
        <v>41773</v>
      </c>
      <c r="B112" s="5">
        <v>31143</v>
      </c>
      <c r="C112" s="5">
        <v>51549</v>
      </c>
      <c r="D112" s="5">
        <v>42486</v>
      </c>
      <c r="E112" s="5">
        <v>13348</v>
      </c>
      <c r="F112" s="5">
        <v>94671</v>
      </c>
      <c r="G112" s="5">
        <v>5613</v>
      </c>
      <c r="H112" s="5">
        <v>350979</v>
      </c>
      <c r="I112" s="43">
        <v>1492867</v>
      </c>
      <c r="J112" s="5">
        <v>615589</v>
      </c>
      <c r="K112" s="2">
        <v>10822</v>
      </c>
      <c r="L112" s="2">
        <f t="shared" si="12"/>
        <v>5982.5884773662556</v>
      </c>
      <c r="M112" s="5">
        <f t="shared" si="13"/>
        <v>2715049.5884773661</v>
      </c>
    </row>
    <row r="113" spans="1:15" ht="15.75" thickBot="1">
      <c r="A113" s="6">
        <v>41804</v>
      </c>
      <c r="B113" s="5">
        <v>28995</v>
      </c>
      <c r="C113" s="5">
        <v>51712</v>
      </c>
      <c r="D113" s="5">
        <v>41368</v>
      </c>
      <c r="E113" s="5">
        <v>14589</v>
      </c>
      <c r="F113" s="5">
        <v>94555</v>
      </c>
      <c r="G113" s="5">
        <v>5588</v>
      </c>
      <c r="H113" s="5">
        <v>364008</v>
      </c>
      <c r="I113" s="43">
        <v>1491962</v>
      </c>
      <c r="J113" s="5">
        <v>614877</v>
      </c>
      <c r="K113" s="2">
        <v>11136</v>
      </c>
      <c r="L113" s="2">
        <f t="shared" si="12"/>
        <v>5946.4883401920442</v>
      </c>
      <c r="M113" s="5">
        <f t="shared" si="13"/>
        <v>2724736.488340192</v>
      </c>
    </row>
    <row r="114" spans="1:15" ht="15.75" thickBot="1">
      <c r="A114" s="7" t="s">
        <v>18</v>
      </c>
      <c r="B114" s="8">
        <f t="shared" ref="B114:M114" si="14">SUM(B3:B113)</f>
        <v>3441360</v>
      </c>
      <c r="C114" s="8">
        <f t="shared" si="14"/>
        <v>5938900.7999999998</v>
      </c>
      <c r="D114" s="8">
        <f t="shared" si="14"/>
        <v>5069812</v>
      </c>
      <c r="E114" s="8">
        <f t="shared" si="14"/>
        <v>1245694</v>
      </c>
      <c r="F114" s="8">
        <f t="shared" si="14"/>
        <v>12007076</v>
      </c>
      <c r="G114" s="8">
        <f t="shared" si="14"/>
        <v>434238.83999999997</v>
      </c>
      <c r="H114" s="8">
        <f t="shared" si="14"/>
        <v>41575565.399999999</v>
      </c>
      <c r="I114" s="8">
        <f t="shared" si="14"/>
        <v>168597587.59999999</v>
      </c>
      <c r="J114" s="8">
        <f t="shared" si="14"/>
        <v>73893050.400000006</v>
      </c>
      <c r="K114" s="8">
        <f t="shared" si="14"/>
        <v>758974.33333333337</v>
      </c>
      <c r="L114" s="8">
        <f t="shared" si="14"/>
        <v>817184.42664250103</v>
      </c>
      <c r="M114" s="42">
        <f t="shared" si="14"/>
        <v>313779443.79997581</v>
      </c>
    </row>
    <row r="115" spans="1:15" ht="15.75" thickBot="1">
      <c r="M115" s="2"/>
    </row>
    <row r="116" spans="1:15" ht="24.75" customHeight="1" thickBot="1">
      <c r="A116" s="50" t="s">
        <v>19</v>
      </c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2"/>
    </row>
    <row r="117" spans="1:15" ht="32.25" customHeight="1" thickBot="1">
      <c r="A117" s="12"/>
      <c r="B117" s="13" t="str">
        <f>B2</f>
        <v>Bloemfontein</v>
      </c>
      <c r="C117" s="13" t="str">
        <f t="shared" ref="C117:M117" si="15">C2</f>
        <v xml:space="preserve">East London </v>
      </c>
      <c r="D117" s="13" t="str">
        <f t="shared" si="15"/>
        <v xml:space="preserve">George </v>
      </c>
      <c r="E117" s="13" t="str">
        <f t="shared" si="15"/>
        <v>Kimberley</v>
      </c>
      <c r="F117" s="13" t="str">
        <f t="shared" si="15"/>
        <v xml:space="preserve">Port Elizabeth </v>
      </c>
      <c r="G117" s="13" t="str">
        <f t="shared" si="15"/>
        <v xml:space="preserve">Upington </v>
      </c>
      <c r="H117" s="13" t="str">
        <f t="shared" si="15"/>
        <v>King Shaka International</v>
      </c>
      <c r="I117" s="13" t="str">
        <f t="shared" si="15"/>
        <v xml:space="preserve">OR Tambo International </v>
      </c>
      <c r="J117" s="13" t="str">
        <f t="shared" si="15"/>
        <v xml:space="preserve">Cape Town International </v>
      </c>
      <c r="K117" s="13" t="str">
        <f t="shared" si="15"/>
        <v>Pietermaritzburg</v>
      </c>
      <c r="L117" s="13" t="str">
        <f t="shared" si="15"/>
        <v>Richards Bay</v>
      </c>
      <c r="M117" s="14" t="str">
        <f t="shared" si="15"/>
        <v>TOTAL</v>
      </c>
    </row>
    <row r="118" spans="1:15">
      <c r="A118" s="15" t="s">
        <v>8</v>
      </c>
      <c r="B118" s="16">
        <f>AVERAGE(B3:B11)</f>
        <v>10859</v>
      </c>
      <c r="C118" s="16">
        <f t="shared" ref="C118:K118" si="16">AVERAGE(C3:C11)</f>
        <v>24787.888888888891</v>
      </c>
      <c r="D118" s="16">
        <f t="shared" si="16"/>
        <v>24541.333333333332</v>
      </c>
      <c r="E118" s="16">
        <f t="shared" si="16"/>
        <v>4831.7777777777774</v>
      </c>
      <c r="F118" s="16">
        <f t="shared" si="16"/>
        <v>53939.111111111109</v>
      </c>
      <c r="G118" s="16">
        <f t="shared" si="16"/>
        <v>1371.7777777777778</v>
      </c>
      <c r="H118" s="16">
        <f t="shared" si="16"/>
        <v>307520.22222222225</v>
      </c>
      <c r="I118" s="16">
        <f t="shared" si="16"/>
        <v>1342648.4444444445</v>
      </c>
      <c r="J118" s="16">
        <f t="shared" si="16"/>
        <v>555739.5555555555</v>
      </c>
      <c r="K118" s="16">
        <f t="shared" si="16"/>
        <v>4000</v>
      </c>
      <c r="L118" s="16">
        <f t="shared" ref="L118" si="17">AVERAGE(L3:L11)</f>
        <v>6495.333333333333</v>
      </c>
      <c r="M118" s="16">
        <f t="shared" ref="M118" si="18">AVERAGE(M3:M11)</f>
        <v>2336734.4444444445</v>
      </c>
      <c r="O118" s="45">
        <f>H118+K118+L118</f>
        <v>318015.55555555556</v>
      </c>
    </row>
    <row r="119" spans="1:15">
      <c r="A119" s="15" t="s">
        <v>9</v>
      </c>
      <c r="B119" s="16">
        <f>AVERAGE(B12:B23)</f>
        <v>22975.916666666668</v>
      </c>
      <c r="C119" s="16">
        <f t="shared" ref="C119:K119" si="19">AVERAGE(C12:C23)</f>
        <v>49500.233333333337</v>
      </c>
      <c r="D119" s="16">
        <f t="shared" si="19"/>
        <v>43603.5</v>
      </c>
      <c r="E119" s="16">
        <f t="shared" si="19"/>
        <v>9564.8333333333339</v>
      </c>
      <c r="F119" s="16">
        <f t="shared" si="19"/>
        <v>104148.83333333333</v>
      </c>
      <c r="G119" s="16">
        <f t="shared" si="19"/>
        <v>2709.4033333333332</v>
      </c>
      <c r="H119" s="16">
        <f t="shared" si="19"/>
        <v>336016.08333333331</v>
      </c>
      <c r="I119" s="16">
        <f t="shared" si="19"/>
        <v>1435807.8333333333</v>
      </c>
      <c r="J119" s="16">
        <f t="shared" si="19"/>
        <v>602043.41666666663</v>
      </c>
      <c r="K119" s="16">
        <f t="shared" si="19"/>
        <v>6486</v>
      </c>
      <c r="L119" s="16">
        <f t="shared" ref="L119" si="20">AVERAGE(L12:L23)</f>
        <v>6661.833333333333</v>
      </c>
      <c r="M119" s="16">
        <f t="shared" ref="M119" si="21">AVERAGE(M12:M23)</f>
        <v>2619517.8866666667</v>
      </c>
      <c r="O119" s="45">
        <f t="shared" ref="O119:O125" si="22">H119+K119+L119</f>
        <v>349163.91666666663</v>
      </c>
    </row>
    <row r="120" spans="1:15">
      <c r="A120" s="15" t="s">
        <v>10</v>
      </c>
      <c r="B120" s="16">
        <f>AVERAGE(B24:B35)</f>
        <v>35410.333333333336</v>
      </c>
      <c r="C120" s="16">
        <f t="shared" ref="C120:K120" si="23">AVERAGE(C24:C35)</f>
        <v>62079.083333333336</v>
      </c>
      <c r="D120" s="16">
        <f t="shared" si="23"/>
        <v>54335.916666666664</v>
      </c>
      <c r="E120" s="16">
        <f t="shared" si="23"/>
        <v>12273.75</v>
      </c>
      <c r="F120" s="16">
        <f t="shared" si="23"/>
        <v>124295.91666666667</v>
      </c>
      <c r="G120" s="16">
        <f t="shared" si="23"/>
        <v>3964.5833333333335</v>
      </c>
      <c r="H120" s="16">
        <f t="shared" si="23"/>
        <v>399975.16666666669</v>
      </c>
      <c r="I120" s="16">
        <f>AVERAGE(I24:I35)</f>
        <v>1611358.3333333333</v>
      </c>
      <c r="J120" s="16">
        <f t="shared" si="23"/>
        <v>693111.75</v>
      </c>
      <c r="K120" s="16">
        <f t="shared" si="23"/>
        <v>6544.666666666667</v>
      </c>
      <c r="L120" s="16">
        <f t="shared" ref="L120" si="24">AVERAGE(L24:L35)</f>
        <v>7525.666666666667</v>
      </c>
      <c r="M120" s="16">
        <f t="shared" ref="M120" si="25">AVERAGE(M24:M35)</f>
        <v>3010875.1666666665</v>
      </c>
      <c r="O120" s="45">
        <f t="shared" si="22"/>
        <v>414045.50000000006</v>
      </c>
    </row>
    <row r="121" spans="1:15">
      <c r="A121" s="15" t="s">
        <v>11</v>
      </c>
      <c r="B121" s="16">
        <f>AVERAGE(B36:B47)</f>
        <v>34306.916666666664</v>
      </c>
      <c r="C121" s="16">
        <f t="shared" ref="C121:K121" si="26">AVERAGE(C36:C47)</f>
        <v>59600.5</v>
      </c>
      <c r="D121" s="16">
        <f t="shared" si="26"/>
        <v>52532.083333333336</v>
      </c>
      <c r="E121" s="16">
        <f t="shared" si="26"/>
        <v>12967.916666666666</v>
      </c>
      <c r="F121" s="16">
        <f t="shared" si="26"/>
        <v>122119.08333333333</v>
      </c>
      <c r="G121" s="16">
        <f t="shared" si="26"/>
        <v>4185</v>
      </c>
      <c r="H121" s="16">
        <f t="shared" si="26"/>
        <v>371559.58333333331</v>
      </c>
      <c r="I121" s="16">
        <f t="shared" si="26"/>
        <v>1541802.3333333333</v>
      </c>
      <c r="J121" s="16">
        <f t="shared" si="26"/>
        <v>673119.58333333337</v>
      </c>
      <c r="K121" s="16">
        <f t="shared" si="26"/>
        <v>6278.083333333333</v>
      </c>
      <c r="L121" s="16">
        <f t="shared" ref="L121" si="27">AVERAGE(L36:L47)</f>
        <v>9097.7086666666673</v>
      </c>
      <c r="M121" s="16">
        <f t="shared" ref="M121" si="28">AVERAGE(M36:M47)</f>
        <v>2887568.7919999999</v>
      </c>
      <c r="O121" s="45">
        <f t="shared" si="22"/>
        <v>386935.37533333327</v>
      </c>
    </row>
    <row r="122" spans="1:15">
      <c r="A122" s="15" t="s">
        <v>12</v>
      </c>
      <c r="B122" s="16">
        <f>AVERAGE(B48:B59)</f>
        <v>33401.166666666664</v>
      </c>
      <c r="C122" s="16">
        <f t="shared" ref="C122:K122" si="29">AVERAGE(C48:C59)</f>
        <v>56331.666666666664</v>
      </c>
      <c r="D122" s="16">
        <f t="shared" si="29"/>
        <v>45708.166666666664</v>
      </c>
      <c r="E122" s="16">
        <f t="shared" si="29"/>
        <v>10887</v>
      </c>
      <c r="F122" s="16">
        <f t="shared" si="29"/>
        <v>111905.08333333333</v>
      </c>
      <c r="G122" s="16">
        <f t="shared" si="29"/>
        <v>3543.5</v>
      </c>
      <c r="H122" s="16">
        <f t="shared" si="29"/>
        <v>358727.41666666669</v>
      </c>
      <c r="I122" s="16">
        <f t="shared" si="29"/>
        <v>1462893.4166666667</v>
      </c>
      <c r="J122" s="16">
        <f t="shared" si="29"/>
        <v>643664.58333333337</v>
      </c>
      <c r="K122" s="16">
        <f t="shared" si="29"/>
        <v>5034.25</v>
      </c>
      <c r="L122" s="16">
        <f t="shared" ref="L122" si="30">AVERAGE(L48:L59)</f>
        <v>8590.9125839732715</v>
      </c>
      <c r="M122" s="16">
        <f t="shared" ref="M122" si="31">AVERAGE(M48:M59)</f>
        <v>2740687.1625839733</v>
      </c>
      <c r="O122" s="45">
        <f t="shared" si="22"/>
        <v>372352.57925063994</v>
      </c>
    </row>
    <row r="123" spans="1:15">
      <c r="A123" s="15" t="s">
        <v>13</v>
      </c>
      <c r="B123" s="16">
        <f>AVERAGE(B60:B71)</f>
        <v>33650</v>
      </c>
      <c r="C123" s="16">
        <f>AVERAGE(C60:C71)</f>
        <v>55991.25</v>
      </c>
      <c r="D123" s="16">
        <f t="shared" ref="D123:K123" si="32">AVERAGE(D60:D71)</f>
        <v>43969.416666666664</v>
      </c>
      <c r="E123" s="16">
        <f t="shared" si="32"/>
        <v>11063</v>
      </c>
      <c r="F123" s="16">
        <f t="shared" si="32"/>
        <v>117396.16666666667</v>
      </c>
      <c r="G123" s="16">
        <f t="shared" si="32"/>
        <v>3782.5</v>
      </c>
      <c r="H123" s="16">
        <f t="shared" si="32"/>
        <v>393332.2</v>
      </c>
      <c r="I123" s="16">
        <f t="shared" si="32"/>
        <v>1526211.3833333335</v>
      </c>
      <c r="J123" s="16">
        <f t="shared" si="32"/>
        <v>668479.3666666667</v>
      </c>
      <c r="K123" s="16">
        <f t="shared" si="32"/>
        <v>4933.25</v>
      </c>
      <c r="L123" s="16">
        <f t="shared" ref="L123" si="33">AVERAGE(L60:L71)</f>
        <v>8212.3163376526354</v>
      </c>
      <c r="M123" s="16">
        <f t="shared" ref="M123" si="34">AVERAGE(M60:M71)</f>
        <v>2867020.8496709862</v>
      </c>
      <c r="O123" s="45">
        <f t="shared" si="22"/>
        <v>406477.76633765263</v>
      </c>
    </row>
    <row r="124" spans="1:15">
      <c r="A124" s="15" t="s">
        <v>26</v>
      </c>
      <c r="B124" s="16">
        <f>AVERAGE(B71:B83)</f>
        <v>35843.153846153844</v>
      </c>
      <c r="C124" s="16">
        <f t="shared" ref="C124:M124" si="35">AVERAGE(C71:C83)</f>
        <v>56978.769230769234</v>
      </c>
      <c r="D124" s="16">
        <f t="shared" si="35"/>
        <v>47893.615384615383</v>
      </c>
      <c r="E124" s="16">
        <f t="shared" si="35"/>
        <v>11044.461538461539</v>
      </c>
      <c r="F124" s="16">
        <f t="shared" si="35"/>
        <v>114726.61538461539</v>
      </c>
      <c r="G124" s="16">
        <f t="shared" si="35"/>
        <v>4268.2307692307695</v>
      </c>
      <c r="H124" s="16">
        <f t="shared" si="35"/>
        <v>419135.87692307692</v>
      </c>
      <c r="I124" s="16">
        <f t="shared" si="35"/>
        <v>1584251.7384615387</v>
      </c>
      <c r="J124" s="16">
        <f t="shared" si="35"/>
        <v>701017.18461538467</v>
      </c>
      <c r="K124" s="16">
        <f t="shared" si="35"/>
        <v>7669.6923076923076</v>
      </c>
      <c r="L124" s="16">
        <f t="shared" si="35"/>
        <v>7032.6654664415246</v>
      </c>
      <c r="M124" s="16">
        <f t="shared" si="35"/>
        <v>2989862.0039279801</v>
      </c>
      <c r="O124" s="45">
        <f t="shared" si="22"/>
        <v>433838.23469721078</v>
      </c>
    </row>
    <row r="125" spans="1:15">
      <c r="A125" s="15" t="s">
        <v>29</v>
      </c>
      <c r="B125" s="16">
        <f t="shared" ref="B125:M125" si="36">AVERAGE(B84:B95)</f>
        <v>35556</v>
      </c>
      <c r="C125" s="16">
        <f t="shared" si="36"/>
        <v>55267.166666666664</v>
      </c>
      <c r="D125" s="16">
        <f t="shared" si="36"/>
        <v>46281.5</v>
      </c>
      <c r="E125" s="16">
        <f t="shared" si="36"/>
        <v>12760.5</v>
      </c>
      <c r="F125" s="16">
        <f t="shared" si="36"/>
        <v>109808.16666666667</v>
      </c>
      <c r="G125" s="16">
        <f t="shared" si="36"/>
        <v>4609.916666666667</v>
      </c>
      <c r="H125" s="16">
        <f t="shared" si="36"/>
        <v>395602</v>
      </c>
      <c r="I125" s="16">
        <f t="shared" si="36"/>
        <v>1556788.75</v>
      </c>
      <c r="J125" s="16">
        <f t="shared" si="36"/>
        <v>708796.91666666663</v>
      </c>
      <c r="K125" s="16">
        <f t="shared" si="36"/>
        <v>8557.3333333333339</v>
      </c>
      <c r="L125" s="16">
        <f t="shared" si="36"/>
        <v>6741.4722222222226</v>
      </c>
      <c r="M125" s="16">
        <f t="shared" si="36"/>
        <v>2940769.722222222</v>
      </c>
      <c r="O125" s="45">
        <f t="shared" si="22"/>
        <v>410900.80555555556</v>
      </c>
    </row>
    <row r="126" spans="1:15">
      <c r="A126" s="15" t="s">
        <v>30</v>
      </c>
      <c r="B126" s="16">
        <f t="shared" ref="B126:M126" si="37">AVERAGE(B96:B107)</f>
        <v>31690.333333333332</v>
      </c>
      <c r="C126" s="16">
        <f t="shared" si="37"/>
        <v>54863.583333333336</v>
      </c>
      <c r="D126" s="16">
        <f t="shared" si="37"/>
        <v>46702.166666666664</v>
      </c>
      <c r="E126" s="16">
        <f t="shared" si="37"/>
        <v>12722.25</v>
      </c>
      <c r="F126" s="16">
        <f t="shared" si="37"/>
        <v>105802.83333333333</v>
      </c>
      <c r="G126" s="16">
        <f t="shared" si="37"/>
        <v>5209.166666666667</v>
      </c>
      <c r="H126" s="16">
        <f t="shared" si="37"/>
        <v>375410.41666666669</v>
      </c>
      <c r="I126" s="16">
        <f t="shared" si="37"/>
        <v>1566071.4166666667</v>
      </c>
      <c r="J126" s="16">
        <f t="shared" si="37"/>
        <v>695737.83333333337</v>
      </c>
      <c r="K126" s="16">
        <f t="shared" si="37"/>
        <v>9158.0833333333339</v>
      </c>
      <c r="L126" s="16">
        <f t="shared" si="37"/>
        <v>6450.083333333333</v>
      </c>
      <c r="M126" s="16">
        <f t="shared" si="37"/>
        <v>2909818.1666666665</v>
      </c>
      <c r="O126" s="45">
        <f>H126+K126+L126</f>
        <v>391018.58333333331</v>
      </c>
    </row>
    <row r="127" spans="1:15" ht="15.75" thickBot="1">
      <c r="A127" s="15" t="s">
        <v>31</v>
      </c>
      <c r="B127" s="16">
        <f t="shared" ref="B127:M127" si="38">AVERAGE(B108:B113)</f>
        <v>30290.833333333332</v>
      </c>
      <c r="C127" s="16">
        <f t="shared" si="38"/>
        <v>51744.5</v>
      </c>
      <c r="D127" s="16">
        <f t="shared" si="38"/>
        <v>47676</v>
      </c>
      <c r="E127" s="16">
        <f t="shared" si="38"/>
        <v>13233</v>
      </c>
      <c r="F127" s="16">
        <f t="shared" si="38"/>
        <v>101262.83333333333</v>
      </c>
      <c r="G127" s="16">
        <f t="shared" si="38"/>
        <v>5643.666666666667</v>
      </c>
      <c r="H127" s="16">
        <f t="shared" si="38"/>
        <v>367029.66666666669</v>
      </c>
      <c r="I127" s="16">
        <f t="shared" si="38"/>
        <v>1518036</v>
      </c>
      <c r="J127" s="16">
        <f t="shared" si="38"/>
        <v>705918.83333333337</v>
      </c>
      <c r="K127" s="16">
        <f t="shared" si="38"/>
        <v>10533.222222222223</v>
      </c>
      <c r="L127" s="16">
        <f t="shared" si="38"/>
        <v>6049.7514860539559</v>
      </c>
      <c r="M127" s="16">
        <f t="shared" si="38"/>
        <v>2857418.3070416097</v>
      </c>
      <c r="O127" s="45"/>
    </row>
    <row r="128" spans="1:15" ht="15.75" thickBot="1">
      <c r="A128" s="19" t="s">
        <v>17</v>
      </c>
      <c r="B128" s="22">
        <f>AVERAGE(B118:B127)</f>
        <v>30398.365384615383</v>
      </c>
      <c r="C128" s="22">
        <f t="shared" ref="C128:M128" si="39">AVERAGE(C118:C127)</f>
        <v>52714.464145299142</v>
      </c>
      <c r="D128" s="22">
        <f t="shared" si="39"/>
        <v>45324.369871794872</v>
      </c>
      <c r="E128" s="22">
        <f t="shared" si="39"/>
        <v>11134.848931623932</v>
      </c>
      <c r="F128" s="22">
        <f t="shared" si="39"/>
        <v>106540.4643162393</v>
      </c>
      <c r="G128" s="22">
        <f t="shared" si="39"/>
        <v>3928.7745213675212</v>
      </c>
      <c r="H128" s="22">
        <f t="shared" si="39"/>
        <v>372430.86324786319</v>
      </c>
      <c r="I128" s="22">
        <f t="shared" si="39"/>
        <v>1514586.964957265</v>
      </c>
      <c r="J128" s="22">
        <f t="shared" si="39"/>
        <v>664762.90235042735</v>
      </c>
      <c r="K128" s="22">
        <f t="shared" si="39"/>
        <v>6919.4581196581203</v>
      </c>
      <c r="L128" s="22">
        <f t="shared" si="39"/>
        <v>7285.7743429676939</v>
      </c>
      <c r="M128" s="22">
        <f t="shared" si="39"/>
        <v>2816027.2501891218</v>
      </c>
    </row>
    <row r="129" spans="1:13" ht="15.75" thickBot="1">
      <c r="A129" s="15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34"/>
    </row>
    <row r="130" spans="1:13" ht="24" thickBot="1">
      <c r="A130" s="53" t="s">
        <v>20</v>
      </c>
      <c r="B130" s="54"/>
      <c r="C130" s="54"/>
      <c r="D130" s="54"/>
      <c r="E130" s="54"/>
      <c r="F130" s="54"/>
      <c r="G130" s="54"/>
      <c r="H130" s="54"/>
      <c r="I130" s="54"/>
      <c r="J130" s="54"/>
      <c r="K130" s="54"/>
      <c r="L130" s="54"/>
      <c r="M130" s="52"/>
    </row>
    <row r="131" spans="1:13" ht="30.75" customHeight="1" thickBot="1">
      <c r="A131" s="12"/>
      <c r="B131" s="13" t="str">
        <f>B117</f>
        <v>Bloemfontein</v>
      </c>
      <c r="C131" s="13" t="str">
        <f t="shared" ref="C131:M131" si="40">C117</f>
        <v xml:space="preserve">East London </v>
      </c>
      <c r="D131" s="13" t="str">
        <f t="shared" si="40"/>
        <v xml:space="preserve">George </v>
      </c>
      <c r="E131" s="13" t="str">
        <f t="shared" si="40"/>
        <v>Kimberley</v>
      </c>
      <c r="F131" s="13" t="str">
        <f t="shared" si="40"/>
        <v xml:space="preserve">Port Elizabeth </v>
      </c>
      <c r="G131" s="13" t="str">
        <f t="shared" si="40"/>
        <v xml:space="preserve">Upington </v>
      </c>
      <c r="H131" s="13" t="str">
        <f t="shared" si="40"/>
        <v>King Shaka International</v>
      </c>
      <c r="I131" s="13" t="str">
        <f t="shared" si="40"/>
        <v xml:space="preserve">OR Tambo International </v>
      </c>
      <c r="J131" s="13" t="str">
        <f t="shared" si="40"/>
        <v xml:space="preserve">Cape Town International </v>
      </c>
      <c r="K131" s="13" t="str">
        <f t="shared" si="40"/>
        <v>Pietermaritzburg</v>
      </c>
      <c r="L131" s="13" t="str">
        <f t="shared" ref="L131" si="41">L117</f>
        <v>Richards Bay</v>
      </c>
      <c r="M131" s="14" t="str">
        <f t="shared" si="40"/>
        <v>TOTAL</v>
      </c>
    </row>
    <row r="132" spans="1:13">
      <c r="A132" s="17">
        <v>2006</v>
      </c>
      <c r="B132" s="18">
        <f t="shared" ref="B132:B134" si="42">(B119-B118)/B118*100</f>
        <v>111.58409307179913</v>
      </c>
      <c r="C132" s="18">
        <f t="shared" ref="C132:J132" si="43">(C119-C118)/C118*100</f>
        <v>99.695236473008777</v>
      </c>
      <c r="D132" s="18">
        <f t="shared" si="43"/>
        <v>77.673720525915471</v>
      </c>
      <c r="E132" s="18">
        <f t="shared" si="43"/>
        <v>97.956813687163717</v>
      </c>
      <c r="F132" s="18">
        <f t="shared" si="43"/>
        <v>93.085928165915476</v>
      </c>
      <c r="G132" s="18">
        <f t="shared" si="43"/>
        <v>97.510367730439</v>
      </c>
      <c r="H132" s="18">
        <f t="shared" si="43"/>
        <v>9.2663373176542532</v>
      </c>
      <c r="I132" s="18">
        <f t="shared" si="43"/>
        <v>6.938479635109239</v>
      </c>
      <c r="J132" s="18">
        <f t="shared" si="43"/>
        <v>8.3319354629746663</v>
      </c>
      <c r="K132" s="18">
        <f>(K119-K118)/K118*100</f>
        <v>62.150000000000006</v>
      </c>
      <c r="L132" s="18">
        <f t="shared" ref="L132" si="44">(L119-L118)/L118*100</f>
        <v>2.5633788360874474</v>
      </c>
      <c r="M132" s="18">
        <f t="shared" ref="M132" si="45">(M119-M118)/M118*100</f>
        <v>12.101650784261606</v>
      </c>
    </row>
    <row r="133" spans="1:13">
      <c r="A133" s="17">
        <f>A132+1</f>
        <v>2007</v>
      </c>
      <c r="B133" s="18">
        <f t="shared" si="42"/>
        <v>54.119349608829538</v>
      </c>
      <c r="C133" s="18">
        <f t="shared" ref="C133:K133" si="46">(C120-C119)/C119*100</f>
        <v>25.411698396034492</v>
      </c>
      <c r="D133" s="18">
        <f t="shared" si="46"/>
        <v>24.613658689478285</v>
      </c>
      <c r="E133" s="18">
        <f t="shared" si="46"/>
        <v>28.321629580581636</v>
      </c>
      <c r="F133" s="18">
        <f t="shared" si="46"/>
        <v>19.344511780416816</v>
      </c>
      <c r="G133" s="18">
        <f t="shared" si="46"/>
        <v>46.326805040716238</v>
      </c>
      <c r="H133" s="18">
        <f t="shared" si="46"/>
        <v>19.0345303411816</v>
      </c>
      <c r="I133" s="18">
        <f t="shared" si="46"/>
        <v>12.226601354614889</v>
      </c>
      <c r="J133" s="18">
        <f t="shared" si="46"/>
        <v>15.126539185089232</v>
      </c>
      <c r="K133" s="18">
        <f t="shared" si="46"/>
        <v>0.9045122828656641</v>
      </c>
      <c r="L133" s="18">
        <f t="shared" ref="L133" si="47">(L120-L119)/L119*100</f>
        <v>12.966901003227349</v>
      </c>
      <c r="M133" s="18">
        <f t="shared" ref="M133" si="48">(M120-M119)/M119*100</f>
        <v>14.940049922621505</v>
      </c>
    </row>
    <row r="134" spans="1:13">
      <c r="A134" s="17">
        <f t="shared" ref="A134:A139" si="49">A133+1</f>
        <v>2008</v>
      </c>
      <c r="B134" s="18">
        <f t="shared" si="42"/>
        <v>-3.1160866413758832</v>
      </c>
      <c r="C134" s="18">
        <f t="shared" ref="C134:K134" si="50">(C121-C120)/C120*100</f>
        <v>-3.9926223137422867</v>
      </c>
      <c r="D134" s="18">
        <f t="shared" si="50"/>
        <v>-3.3197808079677107</v>
      </c>
      <c r="E134" s="18">
        <f t="shared" si="50"/>
        <v>5.6557015310452474</v>
      </c>
      <c r="F134" s="18">
        <f t="shared" si="50"/>
        <v>-1.7513313322843214</v>
      </c>
      <c r="G134" s="18">
        <f t="shared" si="50"/>
        <v>5.5596426694692553</v>
      </c>
      <c r="H134" s="18">
        <f t="shared" si="50"/>
        <v>-7.1043368942488607</v>
      </c>
      <c r="I134" s="18">
        <f t="shared" si="50"/>
        <v>-4.3166065896784804</v>
      </c>
      <c r="J134" s="18">
        <f t="shared" si="50"/>
        <v>-2.8844074085696323</v>
      </c>
      <c r="K134" s="18">
        <f t="shared" si="50"/>
        <v>-4.0732912294998567</v>
      </c>
      <c r="L134" s="18">
        <f t="shared" ref="L134" si="51">(L121-L120)/L120*100</f>
        <v>20.889072950347703</v>
      </c>
      <c r="M134" s="18">
        <f t="shared" ref="M134" si="52">(M121-M120)/M120*100</f>
        <v>-4.0953665575972336</v>
      </c>
    </row>
    <row r="135" spans="1:13">
      <c r="A135" s="17">
        <f t="shared" si="49"/>
        <v>2009</v>
      </c>
      <c r="B135" s="18">
        <f t="shared" ref="B135:B140" si="53">(B122-B121)/B121*100</f>
        <v>-2.6401381645586532</v>
      </c>
      <c r="C135" s="18">
        <f t="shared" ref="C135:K135" si="54">(C122-C121)/C121*100</f>
        <v>-5.4845736752767777</v>
      </c>
      <c r="D135" s="18">
        <f t="shared" si="54"/>
        <v>-12.989998175718023</v>
      </c>
      <c r="E135" s="18">
        <f t="shared" si="54"/>
        <v>-16.046653600231338</v>
      </c>
      <c r="F135" s="18">
        <f t="shared" si="54"/>
        <v>-8.3639671386331251</v>
      </c>
      <c r="G135" s="18">
        <f t="shared" si="54"/>
        <v>-15.328554360812424</v>
      </c>
      <c r="H135" s="18">
        <f t="shared" si="54"/>
        <v>-3.4535959351517089</v>
      </c>
      <c r="I135" s="18">
        <f t="shared" si="54"/>
        <v>-5.1179658352227069</v>
      </c>
      <c r="J135" s="18">
        <f t="shared" si="54"/>
        <v>-4.3758940802371047</v>
      </c>
      <c r="K135" s="18">
        <f t="shared" si="54"/>
        <v>-19.812310020308743</v>
      </c>
      <c r="L135" s="18">
        <f t="shared" ref="L135" si="55">(L122-L121)/L121*100</f>
        <v>-5.5705903679929794</v>
      </c>
      <c r="M135" s="18">
        <f t="shared" ref="M135" si="56">(M122-M121)/M121*100</f>
        <v>-5.0866884911265746</v>
      </c>
    </row>
    <row r="136" spans="1:13">
      <c r="A136" s="17">
        <f t="shared" si="49"/>
        <v>2010</v>
      </c>
      <c r="B136" s="18">
        <f t="shared" si="53"/>
        <v>0.74498395764619729</v>
      </c>
      <c r="C136" s="18">
        <f t="shared" ref="C136:K136" si="57">(C123-C122)/C122*100</f>
        <v>-0.60430781975797676</v>
      </c>
      <c r="D136" s="18">
        <f t="shared" si="57"/>
        <v>-3.8040248095708646</v>
      </c>
      <c r="E136" s="18">
        <f t="shared" si="57"/>
        <v>1.6166069624322585</v>
      </c>
      <c r="F136" s="18">
        <f t="shared" si="57"/>
        <v>4.9069114375948155</v>
      </c>
      <c r="G136" s="18">
        <f t="shared" si="57"/>
        <v>6.7447438972767033</v>
      </c>
      <c r="H136" s="18">
        <f t="shared" si="57"/>
        <v>9.6465398867152814</v>
      </c>
      <c r="I136" s="18">
        <f t="shared" si="57"/>
        <v>4.3282693014602822</v>
      </c>
      <c r="J136" s="18">
        <f t="shared" si="57"/>
        <v>3.8552351606523829</v>
      </c>
      <c r="K136" s="18">
        <f t="shared" si="57"/>
        <v>-2.0062571386005859</v>
      </c>
      <c r="L136" s="18">
        <f t="shared" ref="L136:M137" si="58">(L123-L122)/L122*100</f>
        <v>-4.4069386415003704</v>
      </c>
      <c r="M136" s="18">
        <f>(M123-M122)/M122*100</f>
        <v>4.6095624780430269</v>
      </c>
    </row>
    <row r="137" spans="1:13">
      <c r="A137" s="17">
        <f t="shared" si="49"/>
        <v>2011</v>
      </c>
      <c r="B137" s="18">
        <f t="shared" si="53"/>
        <v>6.5175448622699665</v>
      </c>
      <c r="C137" s="18">
        <f t="shared" ref="C137:K137" si="59">(C124-C123)/C123*100</f>
        <v>1.7637027763610102</v>
      </c>
      <c r="D137" s="18">
        <f t="shared" si="59"/>
        <v>8.9248368876443713</v>
      </c>
      <c r="E137" s="18">
        <f t="shared" si="59"/>
        <v>-0.16757173947808893</v>
      </c>
      <c r="F137" s="18">
        <f t="shared" si="59"/>
        <v>-2.2739680160351186</v>
      </c>
      <c r="G137" s="18">
        <f t="shared" si="59"/>
        <v>12.841527276424838</v>
      </c>
      <c r="H137" s="18">
        <f t="shared" si="59"/>
        <v>6.5602757473395039</v>
      </c>
      <c r="I137" s="18">
        <f t="shared" si="59"/>
        <v>3.8029040906143465</v>
      </c>
      <c r="J137" s="18">
        <f t="shared" si="59"/>
        <v>4.8674378853256011</v>
      </c>
      <c r="K137" s="18">
        <f t="shared" si="59"/>
        <v>55.469362138393706</v>
      </c>
      <c r="L137" s="18">
        <f t="shared" si="58"/>
        <v>-14.364410998180032</v>
      </c>
      <c r="M137" s="18">
        <f t="shared" si="58"/>
        <v>4.2846271686894397</v>
      </c>
    </row>
    <row r="138" spans="1:13">
      <c r="A138" s="17">
        <f t="shared" si="49"/>
        <v>2012</v>
      </c>
      <c r="B138" s="18">
        <f t="shared" si="53"/>
        <v>-0.80114000957161036</v>
      </c>
      <c r="C138" s="18">
        <f t="shared" ref="C138:M139" si="60">(C125-C124)/C124*100</f>
        <v>-3.0039303888267974</v>
      </c>
      <c r="D138" s="18">
        <f t="shared" si="60"/>
        <v>-3.3660340144904461</v>
      </c>
      <c r="E138" s="18">
        <f t="shared" si="60"/>
        <v>15.537547535137689</v>
      </c>
      <c r="F138" s="18">
        <f t="shared" si="60"/>
        <v>-4.2871034776541252</v>
      </c>
      <c r="G138" s="18">
        <f t="shared" si="60"/>
        <v>8.0053285754621193</v>
      </c>
      <c r="H138" s="18">
        <f t="shared" si="60"/>
        <v>-5.6148562360830896</v>
      </c>
      <c r="I138" s="18">
        <f t="shared" si="60"/>
        <v>-1.733499026373668</v>
      </c>
      <c r="J138" s="18">
        <f t="shared" si="60"/>
        <v>1.1097776519630302</v>
      </c>
      <c r="K138" s="18">
        <f t="shared" si="60"/>
        <v>11.573359008819271</v>
      </c>
      <c r="L138" s="18">
        <f t="shared" si="60"/>
        <v>-4.1405814851967291</v>
      </c>
      <c r="M138" s="18">
        <f t="shared" si="60"/>
        <v>-1.6419581118212907</v>
      </c>
    </row>
    <row r="139" spans="1:13">
      <c r="A139" s="17">
        <f t="shared" si="49"/>
        <v>2013</v>
      </c>
      <c r="B139" s="18">
        <f t="shared" si="53"/>
        <v>-10.872051599355013</v>
      </c>
      <c r="C139" s="18">
        <f t="shared" si="60"/>
        <v>-0.73024067936658332</v>
      </c>
      <c r="D139" s="18">
        <f t="shared" si="60"/>
        <v>0.90893049418593663</v>
      </c>
      <c r="E139" s="18">
        <f t="shared" si="60"/>
        <v>-0.2997531444692606</v>
      </c>
      <c r="F139" s="18">
        <f t="shared" si="60"/>
        <v>-3.6475732679263468</v>
      </c>
      <c r="G139" s="18">
        <f t="shared" si="60"/>
        <v>12.999150382327951</v>
      </c>
      <c r="H139" s="18">
        <f t="shared" si="60"/>
        <v>-5.1040144724580045</v>
      </c>
      <c r="I139" s="18">
        <f t="shared" si="60"/>
        <v>0.59627015333112754</v>
      </c>
      <c r="J139" s="18">
        <f t="shared" si="60"/>
        <v>-1.8424294782132478</v>
      </c>
      <c r="K139" s="18">
        <f t="shared" si="60"/>
        <v>7.0202944842630091</v>
      </c>
      <c r="L139" s="18">
        <f t="shared" si="60"/>
        <v>-4.3223331534078131</v>
      </c>
      <c r="M139" s="18">
        <f t="shared" si="60"/>
        <v>-1.0524984435764202</v>
      </c>
    </row>
    <row r="140" spans="1:13" ht="15.75" thickBot="1">
      <c r="A140" s="17">
        <v>2014</v>
      </c>
      <c r="B140" s="18">
        <f t="shared" si="53"/>
        <v>-4.416173175837006</v>
      </c>
      <c r="C140" s="18">
        <f t="shared" ref="C140:J140" si="61">(C127-C126)/C126*100</f>
        <v>-5.6851615294298172</v>
      </c>
      <c r="D140" s="18">
        <f t="shared" si="61"/>
        <v>2.0851994732578487</v>
      </c>
      <c r="E140" s="18">
        <f t="shared" si="61"/>
        <v>4.014620055414726</v>
      </c>
      <c r="F140" s="18">
        <f t="shared" si="61"/>
        <v>-4.291000398540052</v>
      </c>
      <c r="G140" s="18">
        <f t="shared" si="61"/>
        <v>8.3410654295312749</v>
      </c>
      <c r="H140" s="18">
        <f t="shared" si="61"/>
        <v>-2.2324234032753041</v>
      </c>
      <c r="I140" s="18">
        <f t="shared" si="61"/>
        <v>-3.0672558195914594</v>
      </c>
      <c r="J140" s="18">
        <f t="shared" si="61"/>
        <v>1.4633385611965426</v>
      </c>
      <c r="K140" s="18">
        <f>(K127-K126)/K126*100</f>
        <v>15.015575190102243</v>
      </c>
      <c r="L140" s="18">
        <f>(L127-L126)/L126*100</f>
        <v>-6.2066151178311983</v>
      </c>
      <c r="M140" s="18">
        <f>(M127-M126)/M126*100</f>
        <v>-1.8007949852441589</v>
      </c>
    </row>
    <row r="141" spans="1:13" ht="15.75" thickBot="1">
      <c r="A141" s="19" t="s">
        <v>17</v>
      </c>
      <c r="B141" s="27">
        <f t="shared" ref="B141:G141" si="62">AVERAGE(B132:B140)</f>
        <v>16.791153545538513</v>
      </c>
      <c r="C141" s="20">
        <f t="shared" si="62"/>
        <v>11.929977915444892</v>
      </c>
      <c r="D141" s="20">
        <f t="shared" si="62"/>
        <v>10.080723140303872</v>
      </c>
      <c r="E141" s="20">
        <f t="shared" si="62"/>
        <v>15.176548985288511</v>
      </c>
      <c r="F141" s="20">
        <f t="shared" si="62"/>
        <v>10.302489750317113</v>
      </c>
      <c r="G141" s="20">
        <f t="shared" si="62"/>
        <v>20.333341848981661</v>
      </c>
      <c r="H141" s="20">
        <f t="shared" ref="H141:M141" si="63">AVERAGE(H132:H140)</f>
        <v>2.33316181685263</v>
      </c>
      <c r="I141" s="20">
        <f t="shared" si="63"/>
        <v>1.5174663626959521</v>
      </c>
      <c r="J141" s="20">
        <f t="shared" si="63"/>
        <v>2.8501703266868299</v>
      </c>
      <c r="K141" s="20">
        <f t="shared" si="63"/>
        <v>14.0268049684483</v>
      </c>
      <c r="L141" s="20">
        <f t="shared" si="63"/>
        <v>-0.28801299716073608</v>
      </c>
      <c r="M141" s="21">
        <f t="shared" si="63"/>
        <v>2.4731759738055441</v>
      </c>
    </row>
    <row r="142" spans="1:13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34"/>
    </row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spans="1:13" ht="13.5" customHeight="1"/>
    <row r="178" spans="1:13" ht="13.5" customHeight="1"/>
    <row r="179" spans="1:13" ht="13.5" customHeight="1"/>
    <row r="180" spans="1:13" ht="13.5" customHeight="1"/>
    <row r="181" spans="1:13" ht="13.5" customHeight="1"/>
    <row r="182" spans="1:13" ht="13.5" customHeight="1"/>
    <row r="183" spans="1:13" ht="13.5" customHeight="1"/>
    <row r="184" spans="1:13" ht="13.5" customHeight="1"/>
    <row r="185" spans="1:13" ht="13.5" customHeight="1"/>
    <row r="186" spans="1:13" ht="13.5" customHeight="1"/>
    <row r="187" spans="1:13" ht="13.5" customHeight="1"/>
    <row r="188" spans="1:13" ht="13.5" customHeight="1"/>
    <row r="189" spans="1:13" ht="13.5" customHeight="1"/>
    <row r="190" spans="1:13" ht="13.5" customHeight="1"/>
    <row r="191" spans="1:13" ht="13.5" customHeight="1" thickBot="1"/>
    <row r="192" spans="1:13" ht="30.75" customHeight="1" thickBot="1">
      <c r="A192" s="55" t="s">
        <v>21</v>
      </c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7"/>
    </row>
    <row r="193" spans="1:13" ht="28.5" customHeight="1" thickBot="1">
      <c r="A193" s="12"/>
      <c r="B193" s="13" t="str">
        <f>B131</f>
        <v>Bloemfontein</v>
      </c>
      <c r="C193" s="13" t="str">
        <f t="shared" ref="C193:M193" si="64">C131</f>
        <v xml:space="preserve">East London </v>
      </c>
      <c r="D193" s="13" t="str">
        <f t="shared" si="64"/>
        <v xml:space="preserve">George </v>
      </c>
      <c r="E193" s="13" t="str">
        <f t="shared" si="64"/>
        <v>Kimberley</v>
      </c>
      <c r="F193" s="13" t="str">
        <f t="shared" si="64"/>
        <v xml:space="preserve">Port Elizabeth </v>
      </c>
      <c r="G193" s="13" t="str">
        <f t="shared" si="64"/>
        <v xml:space="preserve">Upington </v>
      </c>
      <c r="H193" s="13" t="str">
        <f t="shared" si="64"/>
        <v>King Shaka International</v>
      </c>
      <c r="I193" s="13" t="str">
        <f t="shared" si="64"/>
        <v xml:space="preserve">OR Tambo International </v>
      </c>
      <c r="J193" s="13" t="str">
        <f t="shared" si="64"/>
        <v xml:space="preserve">Cape Town International </v>
      </c>
      <c r="K193" s="13" t="str">
        <f t="shared" si="64"/>
        <v>Pietermaritzburg</v>
      </c>
      <c r="L193" s="13" t="str">
        <f t="shared" ref="L193" si="65">L131</f>
        <v>Richards Bay</v>
      </c>
      <c r="M193" s="14" t="str">
        <f t="shared" si="64"/>
        <v>TOTAL</v>
      </c>
    </row>
    <row r="194" spans="1:13">
      <c r="A194" s="4">
        <v>2005</v>
      </c>
      <c r="B194" s="2">
        <f>SUM(B3:B11)/9*12</f>
        <v>130308</v>
      </c>
      <c r="C194" s="2">
        <f t="shared" ref="C194:K194" si="66">SUM(C3:C11)/9*12</f>
        <v>297454.66666666669</v>
      </c>
      <c r="D194" s="2">
        <f t="shared" si="66"/>
        <v>294496</v>
      </c>
      <c r="E194" s="2">
        <f t="shared" si="66"/>
        <v>57981.333333333328</v>
      </c>
      <c r="F194" s="2">
        <f t="shared" si="66"/>
        <v>647269.33333333326</v>
      </c>
      <c r="G194" s="2">
        <f t="shared" si="66"/>
        <v>16461.333333333336</v>
      </c>
      <c r="H194" s="2">
        <f t="shared" si="66"/>
        <v>3690242.666666667</v>
      </c>
      <c r="I194" s="2">
        <f t="shared" si="66"/>
        <v>16111781.333333334</v>
      </c>
      <c r="J194" s="2">
        <f t="shared" si="66"/>
        <v>6668874.666666666</v>
      </c>
      <c r="K194" s="2">
        <f t="shared" si="66"/>
        <v>48000</v>
      </c>
      <c r="L194" s="2">
        <f t="shared" ref="L194" si="67">SUM(L3:L11)/9*12</f>
        <v>77944</v>
      </c>
      <c r="M194" s="2">
        <f>SUM(B194:L194)</f>
        <v>28040813.333333336</v>
      </c>
    </row>
    <row r="195" spans="1:13">
      <c r="A195" s="4">
        <v>2006</v>
      </c>
      <c r="B195" s="2">
        <f>SUM(B12:B23)</f>
        <v>275711</v>
      </c>
      <c r="C195" s="2">
        <f t="shared" ref="C195:K195" si="68">SUM(C12:C23)</f>
        <v>594002.80000000005</v>
      </c>
      <c r="D195" s="2">
        <f t="shared" si="68"/>
        <v>523242</v>
      </c>
      <c r="E195" s="2">
        <f t="shared" si="68"/>
        <v>114778</v>
      </c>
      <c r="F195" s="2">
        <f t="shared" si="68"/>
        <v>1249786</v>
      </c>
      <c r="G195" s="2">
        <f t="shared" si="68"/>
        <v>32512.84</v>
      </c>
      <c r="H195" s="2">
        <f t="shared" si="68"/>
        <v>4032193</v>
      </c>
      <c r="I195" s="2">
        <f t="shared" si="68"/>
        <v>17229694</v>
      </c>
      <c r="J195" s="2">
        <f t="shared" si="68"/>
        <v>7224521</v>
      </c>
      <c r="K195" s="2">
        <f t="shared" si="68"/>
        <v>77832</v>
      </c>
      <c r="L195" s="2">
        <f t="shared" ref="L195" si="69">SUM(L12:L23)</f>
        <v>79942</v>
      </c>
      <c r="M195" s="2">
        <f t="shared" ref="M195:M200" si="70">SUM(B195:L195)</f>
        <v>31434214.640000001</v>
      </c>
    </row>
    <row r="196" spans="1:13">
      <c r="A196" s="4">
        <v>2007</v>
      </c>
      <c r="B196" s="2">
        <f>SUM(B24:B35)</f>
        <v>424924</v>
      </c>
      <c r="C196" s="2">
        <f t="shared" ref="C196:K196" si="71">SUM(C24:C35)</f>
        <v>744949</v>
      </c>
      <c r="D196" s="2">
        <f t="shared" si="71"/>
        <v>652031</v>
      </c>
      <c r="E196" s="2">
        <f t="shared" si="71"/>
        <v>147285</v>
      </c>
      <c r="F196" s="2">
        <f t="shared" si="71"/>
        <v>1491551</v>
      </c>
      <c r="G196" s="2">
        <f t="shared" si="71"/>
        <v>47575</v>
      </c>
      <c r="H196" s="2">
        <f t="shared" si="71"/>
        <v>4799702</v>
      </c>
      <c r="I196" s="2">
        <f t="shared" si="71"/>
        <v>19336300</v>
      </c>
      <c r="J196" s="2">
        <f t="shared" si="71"/>
        <v>8317341</v>
      </c>
      <c r="K196" s="2">
        <f t="shared" si="71"/>
        <v>78536</v>
      </c>
      <c r="L196" s="2">
        <f t="shared" ref="L196" si="72">SUM(L24:L35)</f>
        <v>90308</v>
      </c>
      <c r="M196" s="2">
        <f t="shared" si="70"/>
        <v>36130502</v>
      </c>
    </row>
    <row r="197" spans="1:13">
      <c r="A197" s="4">
        <v>2008</v>
      </c>
      <c r="B197" s="2">
        <f>SUM(B36:B47)</f>
        <v>411683</v>
      </c>
      <c r="C197" s="2">
        <f t="shared" ref="C197:K197" si="73">SUM(C36:C47)</f>
        <v>715206</v>
      </c>
      <c r="D197" s="2">
        <f t="shared" si="73"/>
        <v>630385</v>
      </c>
      <c r="E197" s="2">
        <f t="shared" si="73"/>
        <v>155615</v>
      </c>
      <c r="F197" s="2">
        <f t="shared" si="73"/>
        <v>1465429</v>
      </c>
      <c r="G197" s="2">
        <f t="shared" si="73"/>
        <v>50220</v>
      </c>
      <c r="H197" s="2">
        <f t="shared" si="73"/>
        <v>4458715</v>
      </c>
      <c r="I197" s="2">
        <f t="shared" si="73"/>
        <v>18501628</v>
      </c>
      <c r="J197" s="2">
        <f t="shared" si="73"/>
        <v>8077435</v>
      </c>
      <c r="K197" s="2">
        <f t="shared" si="73"/>
        <v>75337</v>
      </c>
      <c r="L197" s="2">
        <f t="shared" ref="L197" si="74">SUM(L36:L47)</f>
        <v>109172.50400000002</v>
      </c>
      <c r="M197" s="2">
        <f>SUM(B197:L197)</f>
        <v>34650825.504000001</v>
      </c>
    </row>
    <row r="198" spans="1:13">
      <c r="A198" s="4">
        <v>2009</v>
      </c>
      <c r="B198" s="2">
        <f>SUM(B48:B59)</f>
        <v>400814</v>
      </c>
      <c r="C198" s="2">
        <f t="shared" ref="C198:K198" si="75">SUM(C48:C59)</f>
        <v>675980</v>
      </c>
      <c r="D198" s="2">
        <f t="shared" si="75"/>
        <v>548498</v>
      </c>
      <c r="E198" s="2">
        <f t="shared" si="75"/>
        <v>130644</v>
      </c>
      <c r="F198" s="2">
        <f t="shared" si="75"/>
        <v>1342861</v>
      </c>
      <c r="G198" s="2">
        <f t="shared" si="75"/>
        <v>42522</v>
      </c>
      <c r="H198" s="2">
        <f t="shared" si="75"/>
        <v>4304729</v>
      </c>
      <c r="I198" s="2">
        <f t="shared" si="75"/>
        <v>17554721</v>
      </c>
      <c r="J198" s="2">
        <f t="shared" si="75"/>
        <v>7723975</v>
      </c>
      <c r="K198" s="2">
        <f t="shared" si="75"/>
        <v>60411</v>
      </c>
      <c r="L198" s="2">
        <f t="shared" ref="L198" si="76">SUM(L48:L59)</f>
        <v>103090.95100767925</v>
      </c>
      <c r="M198" s="2">
        <f t="shared" si="70"/>
        <v>32888245.951007679</v>
      </c>
    </row>
    <row r="199" spans="1:13">
      <c r="A199" s="4">
        <v>2010</v>
      </c>
      <c r="B199" s="2">
        <f>SUM(B60:B71)</f>
        <v>403800</v>
      </c>
      <c r="C199" s="2">
        <f t="shared" ref="C199:K199" si="77">SUM(C60:C71)</f>
        <v>671895</v>
      </c>
      <c r="D199" s="2">
        <f t="shared" si="77"/>
        <v>527633</v>
      </c>
      <c r="E199" s="2">
        <f t="shared" si="77"/>
        <v>132756</v>
      </c>
      <c r="F199" s="2">
        <f>SUM(F60:F71)</f>
        <v>1408754</v>
      </c>
      <c r="G199" s="2">
        <f t="shared" si="77"/>
        <v>45390</v>
      </c>
      <c r="H199" s="2">
        <f t="shared" si="77"/>
        <v>4719986.4000000004</v>
      </c>
      <c r="I199" s="2">
        <f t="shared" si="77"/>
        <v>18314536.600000001</v>
      </c>
      <c r="J199" s="2">
        <f t="shared" si="77"/>
        <v>8021752.4000000004</v>
      </c>
      <c r="K199" s="2">
        <f t="shared" si="77"/>
        <v>59199</v>
      </c>
      <c r="L199" s="2">
        <f t="shared" ref="L199" si="78">SUM(L60:L71)</f>
        <v>98547.796051831625</v>
      </c>
      <c r="M199" s="2">
        <f t="shared" si="70"/>
        <v>34404250.196051829</v>
      </c>
    </row>
    <row r="200" spans="1:13">
      <c r="A200" s="4">
        <v>2011</v>
      </c>
      <c r="B200" s="2">
        <f>SUM(B71:B83)</f>
        <v>465961</v>
      </c>
      <c r="C200" s="2">
        <f t="shared" ref="C200:L200" si="79">SUM(C71:C83)</f>
        <v>740724</v>
      </c>
      <c r="D200" s="2">
        <f t="shared" si="79"/>
        <v>622617</v>
      </c>
      <c r="E200" s="2">
        <f t="shared" si="79"/>
        <v>143578</v>
      </c>
      <c r="F200" s="2">
        <f t="shared" si="79"/>
        <v>1491446</v>
      </c>
      <c r="G200" s="2">
        <f t="shared" si="79"/>
        <v>55487</v>
      </c>
      <c r="H200" s="2">
        <f t="shared" si="79"/>
        <v>5448766.4000000004</v>
      </c>
      <c r="I200" s="2">
        <f t="shared" si="79"/>
        <v>20595272.600000001</v>
      </c>
      <c r="J200" s="2">
        <f t="shared" si="79"/>
        <v>9113223.4000000004</v>
      </c>
      <c r="K200" s="2">
        <f t="shared" si="79"/>
        <v>99706</v>
      </c>
      <c r="L200" s="2">
        <f t="shared" si="79"/>
        <v>91424.651063739817</v>
      </c>
      <c r="M200" s="2">
        <f t="shared" si="70"/>
        <v>38868206.051063739</v>
      </c>
    </row>
    <row r="201" spans="1:13">
      <c r="A201" s="4">
        <v>2012</v>
      </c>
      <c r="B201" s="2">
        <f t="shared" ref="B201:M201" si="80">SUM(B84:B95)</f>
        <v>426672</v>
      </c>
      <c r="C201" s="2">
        <f t="shared" si="80"/>
        <v>663206</v>
      </c>
      <c r="D201" s="2">
        <f t="shared" si="80"/>
        <v>555378</v>
      </c>
      <c r="E201" s="2">
        <f t="shared" si="80"/>
        <v>153126</v>
      </c>
      <c r="F201" s="2">
        <f t="shared" si="80"/>
        <v>1317698</v>
      </c>
      <c r="G201" s="2">
        <f t="shared" si="80"/>
        <v>55319</v>
      </c>
      <c r="H201" s="2">
        <f t="shared" si="80"/>
        <v>4747224</v>
      </c>
      <c r="I201" s="2">
        <f t="shared" si="80"/>
        <v>18681465</v>
      </c>
      <c r="J201" s="2">
        <f t="shared" si="80"/>
        <v>8505563</v>
      </c>
      <c r="K201" s="2">
        <f t="shared" si="80"/>
        <v>102688</v>
      </c>
      <c r="L201" s="2">
        <f t="shared" si="80"/>
        <v>80897.666666666672</v>
      </c>
      <c r="M201" s="2">
        <f t="shared" si="80"/>
        <v>35289236.666666664</v>
      </c>
    </row>
    <row r="202" spans="1:13">
      <c r="A202" s="4">
        <v>2013</v>
      </c>
      <c r="B202" s="2">
        <f t="shared" ref="B202:M202" si="81">SUM(B96:B107)</f>
        <v>380284</v>
      </c>
      <c r="C202" s="2">
        <f t="shared" si="81"/>
        <v>658363</v>
      </c>
      <c r="D202" s="2">
        <f t="shared" si="81"/>
        <v>560426</v>
      </c>
      <c r="E202" s="2">
        <f t="shared" si="81"/>
        <v>152667</v>
      </c>
      <c r="F202" s="2">
        <f t="shared" si="81"/>
        <v>1269634</v>
      </c>
      <c r="G202" s="2">
        <f t="shared" si="81"/>
        <v>62510</v>
      </c>
      <c r="H202" s="2">
        <f t="shared" si="81"/>
        <v>4504925</v>
      </c>
      <c r="I202" s="2">
        <f t="shared" si="81"/>
        <v>18792857</v>
      </c>
      <c r="J202" s="2">
        <f t="shared" si="81"/>
        <v>8348854</v>
      </c>
      <c r="K202" s="2">
        <f t="shared" si="81"/>
        <v>109897</v>
      </c>
      <c r="L202" s="2">
        <f t="shared" si="81"/>
        <v>77401</v>
      </c>
      <c r="M202" s="2">
        <f t="shared" si="81"/>
        <v>34917818</v>
      </c>
    </row>
    <row r="203" spans="1:13" ht="15.75" thickBot="1">
      <c r="A203" s="4">
        <v>2014</v>
      </c>
      <c r="B203" s="2">
        <f>SUM(B108:B113)</f>
        <v>181745</v>
      </c>
      <c r="C203" s="2">
        <f>SUM(C108:C113)</f>
        <v>310467</v>
      </c>
      <c r="D203" s="2">
        <f>SUM(D108:D113)</f>
        <v>286056</v>
      </c>
      <c r="E203" s="2">
        <f>SUM(E108:E113)</f>
        <v>79398</v>
      </c>
      <c r="F203" s="2">
        <f>SUM(C108:F113)</f>
        <v>1283498</v>
      </c>
      <c r="G203" s="2">
        <f t="shared" ref="G203:M203" si="82">SUM(G108:G113)</f>
        <v>33862</v>
      </c>
      <c r="H203" s="2">
        <f t="shared" si="82"/>
        <v>2202178</v>
      </c>
      <c r="I203" s="2">
        <f t="shared" si="82"/>
        <v>9108216</v>
      </c>
      <c r="J203" s="2">
        <f t="shared" si="82"/>
        <v>4235513</v>
      </c>
      <c r="K203" s="2">
        <f t="shared" si="82"/>
        <v>63199.333333333336</v>
      </c>
      <c r="L203" s="2">
        <f t="shared" si="82"/>
        <v>36298.508916323735</v>
      </c>
      <c r="M203" s="2">
        <f t="shared" si="82"/>
        <v>17144509.842249658</v>
      </c>
    </row>
    <row r="204" spans="1:13" ht="15.75" thickBot="1">
      <c r="A204" s="19" t="s">
        <v>25</v>
      </c>
      <c r="B204" s="8">
        <f t="shared" ref="B204:M204" si="83">SUM(B194:B203)</f>
        <v>3501902</v>
      </c>
      <c r="C204" s="9">
        <f t="shared" si="83"/>
        <v>6072247.4666666668</v>
      </c>
      <c r="D204" s="9">
        <f t="shared" si="83"/>
        <v>5200762</v>
      </c>
      <c r="E204" s="9">
        <f t="shared" si="83"/>
        <v>1267828.3333333333</v>
      </c>
      <c r="F204" s="9">
        <f t="shared" si="83"/>
        <v>12967926.333333332</v>
      </c>
      <c r="G204" s="9">
        <f t="shared" si="83"/>
        <v>441859.17333333334</v>
      </c>
      <c r="H204" s="9">
        <f t="shared" si="83"/>
        <v>42908661.466666669</v>
      </c>
      <c r="I204" s="9">
        <f t="shared" si="83"/>
        <v>174226471.53333333</v>
      </c>
      <c r="J204" s="9">
        <f t="shared" si="83"/>
        <v>76237052.466666669</v>
      </c>
      <c r="K204" s="9">
        <f t="shared" si="83"/>
        <v>774805.33333333337</v>
      </c>
      <c r="L204" s="9">
        <f t="shared" si="83"/>
        <v>845027.07770624117</v>
      </c>
      <c r="M204" s="10">
        <f t="shared" si="83"/>
        <v>323768622.1843729</v>
      </c>
    </row>
    <row r="205" spans="1:13" ht="15.75" thickBot="1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24" thickBot="1">
      <c r="A206" s="53" t="s">
        <v>22</v>
      </c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2"/>
    </row>
    <row r="207" spans="1:13" ht="29.25" customHeight="1" thickBot="1">
      <c r="A207" s="12"/>
      <c r="B207" s="13" t="str">
        <f>B193</f>
        <v>Bloemfontein</v>
      </c>
      <c r="C207" s="13" t="str">
        <f t="shared" ref="C207:M207" si="84">C193</f>
        <v xml:space="preserve">East London </v>
      </c>
      <c r="D207" s="13" t="str">
        <f t="shared" si="84"/>
        <v xml:space="preserve">George </v>
      </c>
      <c r="E207" s="13" t="str">
        <f t="shared" si="84"/>
        <v>Kimberley</v>
      </c>
      <c r="F207" s="13" t="str">
        <f t="shared" si="84"/>
        <v xml:space="preserve">Port Elizabeth </v>
      </c>
      <c r="G207" s="13" t="str">
        <f t="shared" si="84"/>
        <v xml:space="preserve">Upington </v>
      </c>
      <c r="H207" s="13" t="str">
        <f t="shared" si="84"/>
        <v>King Shaka International</v>
      </c>
      <c r="I207" s="13" t="str">
        <f t="shared" si="84"/>
        <v xml:space="preserve">OR Tambo International </v>
      </c>
      <c r="J207" s="13" t="str">
        <f t="shared" si="84"/>
        <v xml:space="preserve">Cape Town International </v>
      </c>
      <c r="K207" s="13" t="str">
        <f t="shared" si="84"/>
        <v>Pietermaritzburg</v>
      </c>
      <c r="L207" s="13" t="str">
        <f t="shared" ref="L207" si="85">L193</f>
        <v>Richards Bay</v>
      </c>
      <c r="M207" s="14" t="str">
        <f t="shared" si="84"/>
        <v>TOTAL</v>
      </c>
    </row>
    <row r="208" spans="1:13">
      <c r="A208" s="4">
        <v>2005</v>
      </c>
      <c r="B208" s="3">
        <f>B194/$M194*100</f>
        <v>0.46470834654819798</v>
      </c>
      <c r="C208" s="3">
        <f>C194/$M194*100</f>
        <v>1.0607918648103882</v>
      </c>
      <c r="D208" s="3">
        <f t="shared" ref="D208:I208" si="86">D194/$M194*100</f>
        <v>1.0502405779004984</v>
      </c>
      <c r="E208" s="3">
        <f>E194/$M194*100</f>
        <v>0.20677479160138482</v>
      </c>
      <c r="F208" s="3">
        <f t="shared" si="86"/>
        <v>2.3083115515907524</v>
      </c>
      <c r="G208" s="3">
        <f>G194/$M194*100</f>
        <v>5.8704906800135612E-2</v>
      </c>
      <c r="H208" s="3">
        <f>H194/$M194*100</f>
        <v>13.160255456213585</v>
      </c>
      <c r="I208" s="3">
        <f t="shared" si="86"/>
        <v>57.45832384319808</v>
      </c>
      <c r="J208" s="3">
        <f>J194/$M194*100</f>
        <v>23.782743344106514</v>
      </c>
      <c r="K208" s="3">
        <f>K194/$M194*100</f>
        <v>0.1711790575736985</v>
      </c>
      <c r="L208" s="3">
        <f>L194/$M194*100</f>
        <v>0.27796625965675742</v>
      </c>
      <c r="M208" s="3">
        <f>M194/$M194*100</f>
        <v>100</v>
      </c>
    </row>
    <row r="209" spans="1:13">
      <c r="A209" s="4">
        <v>2006</v>
      </c>
      <c r="B209" s="3">
        <f>B195/$M195*100</f>
        <v>0.8771047826630225</v>
      </c>
      <c r="C209" s="3">
        <f t="shared" ref="C209:K209" si="87">C195/$M195*100</f>
        <v>1.8896696062007932</v>
      </c>
      <c r="D209" s="3">
        <f t="shared" si="87"/>
        <v>1.6645620257812175</v>
      </c>
      <c r="E209" s="3">
        <f t="shared" si="87"/>
        <v>0.36513716443847505</v>
      </c>
      <c r="F209" s="3">
        <f t="shared" si="87"/>
        <v>3.9758779225540088</v>
      </c>
      <c r="G209" s="3">
        <f t="shared" si="87"/>
        <v>0.10343137365559454</v>
      </c>
      <c r="H209" s="3">
        <f t="shared" si="87"/>
        <v>12.82740175372169</v>
      </c>
      <c r="I209" s="3">
        <f t="shared" si="87"/>
        <v>54.811911788867263</v>
      </c>
      <c r="J209" s="3">
        <f t="shared" si="87"/>
        <v>22.982985523063796</v>
      </c>
      <c r="K209" s="3">
        <f t="shared" si="87"/>
        <v>0.24760281397633163</v>
      </c>
      <c r="L209" s="3">
        <f t="shared" ref="L209" si="88">L195/$M195*100</f>
        <v>0.25431524507780734</v>
      </c>
      <c r="M209" s="3">
        <f t="shared" ref="M209" si="89">M195/$M195*100</f>
        <v>100</v>
      </c>
    </row>
    <row r="210" spans="1:13">
      <c r="A210" s="4">
        <v>2007</v>
      </c>
      <c r="B210" s="3">
        <f t="shared" ref="B210:K211" si="90">B196/$M196*100</f>
        <v>1.1760810851728547</v>
      </c>
      <c r="C210" s="3">
        <f t="shared" si="90"/>
        <v>2.0618285347931229</v>
      </c>
      <c r="D210" s="3">
        <f t="shared" si="90"/>
        <v>1.8046552466943304</v>
      </c>
      <c r="E210" s="3">
        <f t="shared" si="90"/>
        <v>0.40764725604974983</v>
      </c>
      <c r="F210" s="3">
        <f t="shared" si="90"/>
        <v>4.1282321513274294</v>
      </c>
      <c r="G210" s="3">
        <f t="shared" si="90"/>
        <v>0.131675446967219</v>
      </c>
      <c r="H210" s="3">
        <f t="shared" si="90"/>
        <v>13.284349052221858</v>
      </c>
      <c r="I210" s="3">
        <f t="shared" si="90"/>
        <v>53.517938942558843</v>
      </c>
      <c r="J210" s="3">
        <f t="shared" si="90"/>
        <v>23.020275223410959</v>
      </c>
      <c r="K210" s="3">
        <f t="shared" si="90"/>
        <v>0.21736758598039962</v>
      </c>
      <c r="L210" s="3">
        <f t="shared" ref="L210" si="91">L196/$M196*100</f>
        <v>0.24994947482323937</v>
      </c>
      <c r="M210" s="3">
        <f t="shared" ref="M210" si="92">M196/$M196*100</f>
        <v>100</v>
      </c>
    </row>
    <row r="211" spans="1:13">
      <c r="A211" s="4">
        <v>2008</v>
      </c>
      <c r="B211" s="3">
        <f t="shared" si="90"/>
        <v>1.1880900209793743</v>
      </c>
      <c r="C211" s="3">
        <f t="shared" si="90"/>
        <v>2.0640374063164484</v>
      </c>
      <c r="D211" s="3">
        <f t="shared" si="90"/>
        <v>1.8192495873647512</v>
      </c>
      <c r="E211" s="3">
        <f t="shared" si="90"/>
        <v>0.44909463984353332</v>
      </c>
      <c r="F211" s="3">
        <f>F197/$M197*100</f>
        <v>4.229131568108917</v>
      </c>
      <c r="G211" s="3">
        <f t="shared" si="90"/>
        <v>0.14493161207430033</v>
      </c>
      <c r="H211" s="3">
        <f t="shared" si="90"/>
        <v>12.867557800276064</v>
      </c>
      <c r="I211" s="3">
        <f t="shared" si="90"/>
        <v>53.394479729968388</v>
      </c>
      <c r="J211" s="3">
        <f t="shared" si="90"/>
        <v>23.310945359923853</v>
      </c>
      <c r="K211" s="3">
        <f t="shared" si="90"/>
        <v>0.21741761965036965</v>
      </c>
      <c r="L211" s="3">
        <f t="shared" ref="L211" si="93">L197/$M197*100</f>
        <v>0.31506465549398649</v>
      </c>
      <c r="M211" s="3">
        <f t="shared" ref="M211" si="94">M197/$M197*100</f>
        <v>100</v>
      </c>
    </row>
    <row r="212" spans="1:13">
      <c r="A212" s="4">
        <v>2009</v>
      </c>
      <c r="B212" s="3">
        <f t="shared" ref="B212:B217" si="95">B198/$M198*100</f>
        <v>1.2187150406168721</v>
      </c>
      <c r="C212" s="3">
        <f t="shared" ref="C212:K212" si="96">C198/$M198*100</f>
        <v>2.0553847748736152</v>
      </c>
      <c r="D212" s="3">
        <f t="shared" si="96"/>
        <v>1.6677630081490993</v>
      </c>
      <c r="E212" s="3">
        <f t="shared" si="96"/>
        <v>0.39723614386311512</v>
      </c>
      <c r="F212" s="3">
        <f t="shared" si="96"/>
        <v>4.0831031305239174</v>
      </c>
      <c r="G212" s="3">
        <f t="shared" si="96"/>
        <v>0.12929239237429491</v>
      </c>
      <c r="H212" s="3">
        <f t="shared" si="96"/>
        <v>13.088958913809465</v>
      </c>
      <c r="I212" s="3">
        <f t="shared" si="96"/>
        <v>53.3768843317171</v>
      </c>
      <c r="J212" s="3">
        <f t="shared" si="96"/>
        <v>23.485518235013508</v>
      </c>
      <c r="K212" s="3">
        <f t="shared" si="96"/>
        <v>0.18368568542692085</v>
      </c>
      <c r="L212" s="3">
        <f t="shared" ref="L212" si="97">L198/$M198*100</f>
        <v>0.31345834363209812</v>
      </c>
      <c r="M212" s="3">
        <f>M198/$M198*100</f>
        <v>100</v>
      </c>
    </row>
    <row r="213" spans="1:13">
      <c r="A213" s="4">
        <v>2010</v>
      </c>
      <c r="B213" s="3">
        <f t="shared" si="95"/>
        <v>1.1736921970365723</v>
      </c>
      <c r="C213" s="3">
        <f t="shared" ref="C213:K213" si="98">C199/$M199*100</f>
        <v>1.9529418492518273</v>
      </c>
      <c r="D213" s="3">
        <f t="shared" si="98"/>
        <v>1.5336273774120799</v>
      </c>
      <c r="E213" s="3">
        <f t="shared" si="98"/>
        <v>0.38587092944474294</v>
      </c>
      <c r="F213" s="3">
        <f t="shared" si="98"/>
        <v>4.09470920590406</v>
      </c>
      <c r="G213" s="3">
        <f t="shared" si="98"/>
        <v>0.13193137400567118</v>
      </c>
      <c r="H213" s="3">
        <f t="shared" si="98"/>
        <v>13.719195660720018</v>
      </c>
      <c r="I213" s="3">
        <f t="shared" si="98"/>
        <v>53.233354878060226</v>
      </c>
      <c r="J213" s="3">
        <f t="shared" si="98"/>
        <v>23.31616691044923</v>
      </c>
      <c r="K213" s="3">
        <f t="shared" si="98"/>
        <v>0.17206885679140183</v>
      </c>
      <c r="L213" s="3">
        <f t="shared" ref="L213" si="99">L199/$M199*100</f>
        <v>0.28644076092418602</v>
      </c>
      <c r="M213" s="3">
        <f>M199/$M199*100</f>
        <v>100</v>
      </c>
    </row>
    <row r="214" spans="1:13">
      <c r="A214" s="4">
        <v>2011</v>
      </c>
      <c r="B214" s="3">
        <f t="shared" si="95"/>
        <v>1.198823015880476</v>
      </c>
      <c r="C214" s="3">
        <f t="shared" ref="C214:L214" si="100">C200/$M200*100</f>
        <v>1.9057324102554716</v>
      </c>
      <c r="D214" s="3">
        <f t="shared" si="100"/>
        <v>1.6018670868988056</v>
      </c>
      <c r="E214" s="3">
        <f t="shared" si="100"/>
        <v>0.36939703317249079</v>
      </c>
      <c r="F214" s="3">
        <f t="shared" si="100"/>
        <v>3.8371876439076926</v>
      </c>
      <c r="G214" s="3">
        <f t="shared" si="100"/>
        <v>0.14275678153785396</v>
      </c>
      <c r="H214" s="3">
        <f t="shared" si="100"/>
        <v>14.018569297594016</v>
      </c>
      <c r="I214" s="3">
        <f t="shared" si="100"/>
        <v>52.987453480468396</v>
      </c>
      <c r="J214" s="3">
        <f t="shared" si="100"/>
        <v>23.446472903913691</v>
      </c>
      <c r="K214" s="3">
        <f t="shared" si="100"/>
        <v>0.25652328761715837</v>
      </c>
      <c r="L214" s="3">
        <f t="shared" si="100"/>
        <v>0.2352170587539574</v>
      </c>
      <c r="M214" s="3">
        <f>M200/$M200*100</f>
        <v>100</v>
      </c>
    </row>
    <row r="215" spans="1:13">
      <c r="A215" s="4">
        <v>2012</v>
      </c>
      <c r="B215" s="3">
        <f t="shared" si="95"/>
        <v>1.2090712078309809</v>
      </c>
      <c r="C215" s="3">
        <f t="shared" ref="C215:L215" si="101">C201/$M201*100</f>
        <v>1.879343569441523</v>
      </c>
      <c r="D215" s="3">
        <f t="shared" si="101"/>
        <v>1.5737886462265032</v>
      </c>
      <c r="E215" s="3">
        <f t="shared" si="101"/>
        <v>0.43391700831159946</v>
      </c>
      <c r="F215" s="3">
        <f t="shared" si="101"/>
        <v>3.73399405730038</v>
      </c>
      <c r="G215" s="3">
        <f t="shared" si="101"/>
        <v>0.15675884554412295</v>
      </c>
      <c r="H215" s="3">
        <f t="shared" si="101"/>
        <v>13.452328382280113</v>
      </c>
      <c r="I215" s="3">
        <f t="shared" si="101"/>
        <v>52.938138550460764</v>
      </c>
      <c r="J215" s="3">
        <f t="shared" si="101"/>
        <v>24.102428398611817</v>
      </c>
      <c r="K215" s="3">
        <f t="shared" si="101"/>
        <v>0.29098957557502664</v>
      </c>
      <c r="L215" s="3">
        <f t="shared" si="101"/>
        <v>0.22924175841717936</v>
      </c>
      <c r="M215" s="3">
        <f>M201/$M201*100</f>
        <v>100</v>
      </c>
    </row>
    <row r="216" spans="1:13">
      <c r="A216" s="4">
        <v>2013</v>
      </c>
      <c r="B216" s="3">
        <f t="shared" si="95"/>
        <v>1.089082943269823</v>
      </c>
      <c r="C216" s="3">
        <f t="shared" ref="C216:M216" si="102">C202/$M202*100</f>
        <v>1.8854643208232542</v>
      </c>
      <c r="D216" s="3">
        <f t="shared" si="102"/>
        <v>1.6049857410906947</v>
      </c>
      <c r="E216" s="3">
        <f t="shared" si="102"/>
        <v>0.43721804151679816</v>
      </c>
      <c r="F216" s="3">
        <f t="shared" si="102"/>
        <v>3.6360633989214333</v>
      </c>
      <c r="G216" s="3">
        <f t="shared" si="102"/>
        <v>0.17902035001156141</v>
      </c>
      <c r="H216" s="3">
        <f t="shared" si="102"/>
        <v>12.901507763171228</v>
      </c>
      <c r="I216" s="3">
        <f t="shared" si="102"/>
        <v>53.820250165689046</v>
      </c>
      <c r="J216" s="3">
        <f t="shared" si="102"/>
        <v>23.910010642703963</v>
      </c>
      <c r="K216" s="3">
        <f t="shared" si="102"/>
        <v>0.31473043361415082</v>
      </c>
      <c r="L216" s="3">
        <f t="shared" si="102"/>
        <v>0.22166619918804778</v>
      </c>
      <c r="M216" s="3">
        <f t="shared" si="102"/>
        <v>100</v>
      </c>
    </row>
    <row r="217" spans="1:13" ht="15.75" thickBot="1">
      <c r="A217" s="4">
        <v>2014</v>
      </c>
      <c r="B217" s="3">
        <f t="shared" si="95"/>
        <v>1.060076967334004</v>
      </c>
      <c r="C217" s="3">
        <f t="shared" ref="C217:M217" si="103">C203/$M203*100</f>
        <v>1.8108829173693153</v>
      </c>
      <c r="D217" s="3">
        <f t="shared" si="103"/>
        <v>1.6684991442278789</v>
      </c>
      <c r="E217" s="3">
        <f t="shared" si="103"/>
        <v>0.46311035270508266</v>
      </c>
      <c r="F217" s="3">
        <f>F203/$M203*100</f>
        <v>7.4863499266514033</v>
      </c>
      <c r="G217" s="3">
        <f t="shared" si="103"/>
        <v>0.19750929196326747</v>
      </c>
      <c r="H217" s="3">
        <f t="shared" si="103"/>
        <v>12.844799998732631</v>
      </c>
      <c r="I217" s="3">
        <f t="shared" si="103"/>
        <v>53.126138243709875</v>
      </c>
      <c r="J217" s="3">
        <f t="shared" si="103"/>
        <v>24.70477744171091</v>
      </c>
      <c r="K217" s="3">
        <f t="shared" si="103"/>
        <v>0.36862723936026204</v>
      </c>
      <c r="L217" s="3">
        <f t="shared" si="103"/>
        <v>0.2117208905376366</v>
      </c>
      <c r="M217" s="3">
        <f t="shared" si="103"/>
        <v>100</v>
      </c>
    </row>
    <row r="218" spans="1:13" s="34" customFormat="1">
      <c r="A218" s="29" t="s">
        <v>17</v>
      </c>
      <c r="B218" s="31">
        <f t="shared" ref="B218:L218" si="104">AVERAGE(B208:B217)</f>
        <v>1.0655445607332177</v>
      </c>
      <c r="C218" s="32">
        <f t="shared" si="104"/>
        <v>1.856607725413576</v>
      </c>
      <c r="D218" s="32">
        <f t="shared" si="104"/>
        <v>1.5989238441745859</v>
      </c>
      <c r="E218" s="32">
        <f t="shared" si="104"/>
        <v>0.39154033609469724</v>
      </c>
      <c r="F218" s="32">
        <f t="shared" si="104"/>
        <v>4.1512960556789995</v>
      </c>
      <c r="G218" s="32">
        <f t="shared" si="104"/>
        <v>0.13760123749340214</v>
      </c>
      <c r="H218" s="32">
        <f t="shared" si="104"/>
        <v>13.216492407874066</v>
      </c>
      <c r="I218" s="32">
        <f t="shared" si="104"/>
        <v>53.86648739546979</v>
      </c>
      <c r="J218" s="32">
        <f t="shared" si="104"/>
        <v>23.606232398290821</v>
      </c>
      <c r="K218" s="32">
        <f t="shared" si="104"/>
        <v>0.24401921555657197</v>
      </c>
      <c r="L218" s="33">
        <f t="shared" si="104"/>
        <v>0.25950406465048964</v>
      </c>
      <c r="M218" s="18"/>
    </row>
    <row r="219" spans="1:13" s="34" customFormat="1">
      <c r="A219" s="29" t="s">
        <v>24</v>
      </c>
      <c r="B219" s="35">
        <f>MAX(B208:B217)-MIN(B208:B217)</f>
        <v>0.75400669406867404</v>
      </c>
      <c r="C219" s="36">
        <f t="shared" ref="C219:L219" si="105">MAX(C208:C217)-MIN(C208:C217)</f>
        <v>1.0032455415060602</v>
      </c>
      <c r="D219" s="36">
        <f t="shared" si="105"/>
        <v>0.76900900946425277</v>
      </c>
      <c r="E219" s="36">
        <f t="shared" si="105"/>
        <v>0.25633556110369782</v>
      </c>
      <c r="F219" s="36">
        <f t="shared" si="105"/>
        <v>5.1780383750606509</v>
      </c>
      <c r="G219" s="36">
        <f t="shared" si="105"/>
        <v>0.13880438516313187</v>
      </c>
      <c r="H219" s="36">
        <f t="shared" si="105"/>
        <v>1.1911675438723268</v>
      </c>
      <c r="I219" s="36">
        <f t="shared" si="105"/>
        <v>4.5201852927373167</v>
      </c>
      <c r="J219" s="36">
        <f t="shared" si="105"/>
        <v>1.7217919186471136</v>
      </c>
      <c r="K219" s="36">
        <f t="shared" si="105"/>
        <v>0.19744818178656354</v>
      </c>
      <c r="L219" s="37">
        <f t="shared" si="105"/>
        <v>0.10334376495634989</v>
      </c>
      <c r="M219" s="18"/>
    </row>
    <row r="220" spans="1:13" s="34" customFormat="1" ht="30.75" thickBot="1">
      <c r="A220" s="30" t="s">
        <v>23</v>
      </c>
      <c r="B220" s="38">
        <f>B217-B208</f>
        <v>0.59536862078580599</v>
      </c>
      <c r="C220" s="39">
        <f>C217-C208</f>
        <v>0.75009105255892705</v>
      </c>
      <c r="D220" s="39">
        <f>D217-D208</f>
        <v>0.61825856632738052</v>
      </c>
      <c r="E220" s="39">
        <f>E217-E208</f>
        <v>0.25633556110369782</v>
      </c>
      <c r="F220" s="39">
        <f>F216-F208</f>
        <v>1.3277518473306809</v>
      </c>
      <c r="G220" s="39">
        <f>G217-G208</f>
        <v>0.13880438516313187</v>
      </c>
      <c r="H220" s="39">
        <f>H217-H208</f>
        <v>-0.31545545748095449</v>
      </c>
      <c r="I220" s="39">
        <f>I216-I208</f>
        <v>-3.6380736775090341</v>
      </c>
      <c r="J220" s="39">
        <f>J217-J208</f>
        <v>0.9220340976043957</v>
      </c>
      <c r="K220" s="39">
        <f>K21-K208</f>
        <v>7041.8288209424263</v>
      </c>
      <c r="L220" s="40">
        <f>L217-L208</f>
        <v>-6.6245369119120823E-2</v>
      </c>
      <c r="M220" s="18"/>
    </row>
  </sheetData>
  <mergeCells count="5">
    <mergeCell ref="A1:M1"/>
    <mergeCell ref="A116:M116"/>
    <mergeCell ref="A130:M130"/>
    <mergeCell ref="A192:M192"/>
    <mergeCell ref="A206:M206"/>
  </mergeCells>
  <conditionalFormatting sqref="K64:L11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64:H113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Air Stats</vt:lpstr>
      <vt:lpstr>Sheet1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2014-07-30T04:51:16Z</dcterms:modified>
</cp:coreProperties>
</file>