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8220" windowHeight="8115"/>
  </bookViews>
  <sheets>
    <sheet name="Air Stats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J205" i="1"/>
  <c r="I205"/>
  <c r="H205"/>
  <c r="G205"/>
  <c r="F205"/>
  <c r="E205"/>
  <c r="D205"/>
  <c r="C205"/>
  <c r="B205"/>
  <c r="F130"/>
  <c r="J129"/>
  <c r="I129"/>
  <c r="H129"/>
  <c r="G129"/>
  <c r="F129"/>
  <c r="E129"/>
  <c r="D129"/>
  <c r="C129"/>
  <c r="B129"/>
  <c r="D116"/>
  <c r="D130" s="1"/>
  <c r="F116"/>
  <c r="E116"/>
  <c r="E130" s="1"/>
  <c r="B116"/>
  <c r="L108"/>
  <c r="L109" l="1"/>
  <c r="M108"/>
  <c r="K205" l="1"/>
  <c r="M109"/>
  <c r="K116"/>
  <c r="L110"/>
  <c r="M110" l="1"/>
  <c r="L111"/>
  <c r="K129"/>
  <c r="K130"/>
  <c r="M107"/>
  <c r="M99"/>
  <c r="M100"/>
  <c r="M101"/>
  <c r="M102"/>
  <c r="M103"/>
  <c r="M104"/>
  <c r="M105"/>
  <c r="M106"/>
  <c r="M111" l="1"/>
  <c r="L112"/>
  <c r="M98"/>
  <c r="M112" l="1"/>
  <c r="L113"/>
  <c r="M97"/>
  <c r="B204"/>
  <c r="C204"/>
  <c r="M113" l="1"/>
  <c r="M205"/>
  <c r="M129"/>
  <c r="L114"/>
  <c r="K204"/>
  <c r="L129" l="1"/>
  <c r="M114"/>
  <c r="L205"/>
  <c r="L219" s="1"/>
  <c r="L115"/>
  <c r="M115" s="1"/>
  <c r="F219"/>
  <c r="C219"/>
  <c r="H219"/>
  <c r="I219"/>
  <c r="G219"/>
  <c r="E219"/>
  <c r="M219"/>
  <c r="J219"/>
  <c r="D219"/>
  <c r="B219"/>
  <c r="K219"/>
  <c r="K128"/>
  <c r="K142" s="1"/>
  <c r="L95"/>
  <c r="I204"/>
  <c r="L204" l="1"/>
  <c r="L128"/>
  <c r="L142" s="1"/>
  <c r="M96"/>
  <c r="M95"/>
  <c r="I128"/>
  <c r="I142" s="1"/>
  <c r="M204" l="1"/>
  <c r="L218" s="1"/>
  <c r="M128"/>
  <c r="M142" s="1"/>
  <c r="J204"/>
  <c r="H204"/>
  <c r="J128"/>
  <c r="J142" s="1"/>
  <c r="H128"/>
  <c r="H142" s="1"/>
  <c r="G204"/>
  <c r="D204"/>
  <c r="E204"/>
  <c r="E218" s="1"/>
  <c r="F204"/>
  <c r="D128"/>
  <c r="D142" s="1"/>
  <c r="E128"/>
  <c r="E142" s="1"/>
  <c r="F128"/>
  <c r="F142" s="1"/>
  <c r="G128"/>
  <c r="G142" s="1"/>
  <c r="C128"/>
  <c r="C142" s="1"/>
  <c r="B128"/>
  <c r="B142" s="1"/>
  <c r="B218" l="1"/>
  <c r="G218"/>
  <c r="J218"/>
  <c r="D218"/>
  <c r="H218"/>
  <c r="F218"/>
  <c r="C218"/>
  <c r="M218"/>
  <c r="K218"/>
  <c r="I218"/>
  <c r="O128"/>
  <c r="M94"/>
  <c r="B127"/>
  <c r="B141" s="1"/>
  <c r="C203" l="1"/>
  <c r="D203"/>
  <c r="E203"/>
  <c r="F203"/>
  <c r="G203"/>
  <c r="H203"/>
  <c r="I203"/>
  <c r="J203"/>
  <c r="K203"/>
  <c r="B203"/>
  <c r="C127"/>
  <c r="C141" s="1"/>
  <c r="D127"/>
  <c r="D141" s="1"/>
  <c r="E127"/>
  <c r="E141" s="1"/>
  <c r="F127"/>
  <c r="F141" s="1"/>
  <c r="G127"/>
  <c r="G141" s="1"/>
  <c r="H127"/>
  <c r="H141" s="1"/>
  <c r="I127"/>
  <c r="I141" s="1"/>
  <c r="J127"/>
  <c r="J141" s="1"/>
  <c r="K127"/>
  <c r="K141" s="1"/>
  <c r="M93" l="1"/>
  <c r="M92"/>
  <c r="M91" l="1"/>
  <c r="L127" l="1"/>
  <c r="L203"/>
  <c r="M90"/>
  <c r="O127" l="1"/>
  <c r="L141"/>
  <c r="M89"/>
  <c r="M88" l="1"/>
  <c r="M87"/>
  <c r="M86" l="1"/>
  <c r="M85" l="1"/>
  <c r="B202"/>
  <c r="K202"/>
  <c r="G202"/>
  <c r="F202"/>
  <c r="E202"/>
  <c r="D202"/>
  <c r="C202"/>
  <c r="B126"/>
  <c r="B140" s="1"/>
  <c r="K126"/>
  <c r="G126"/>
  <c r="F126"/>
  <c r="E126"/>
  <c r="D126"/>
  <c r="C126"/>
  <c r="M84"/>
  <c r="M83"/>
  <c r="B201"/>
  <c r="B125"/>
  <c r="B124"/>
  <c r="B123"/>
  <c r="M82"/>
  <c r="M81"/>
  <c r="M80"/>
  <c r="M79"/>
  <c r="M78"/>
  <c r="M127" l="1"/>
  <c r="M141" s="1"/>
  <c r="M203"/>
  <c r="B217" s="1"/>
  <c r="B137"/>
  <c r="B139"/>
  <c r="B138"/>
  <c r="K140"/>
  <c r="G140"/>
  <c r="E140"/>
  <c r="C140"/>
  <c r="F140"/>
  <c r="D140"/>
  <c r="F201"/>
  <c r="M77"/>
  <c r="B120" l="1"/>
  <c r="M75"/>
  <c r="M76"/>
  <c r="L196"/>
  <c r="L197"/>
  <c r="L198"/>
  <c r="L199"/>
  <c r="L119"/>
  <c r="L133" s="1"/>
  <c r="L195" s="1"/>
  <c r="L209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120"/>
  <c r="L121"/>
  <c r="L122"/>
  <c r="L123"/>
  <c r="L134" l="1"/>
  <c r="L54"/>
  <c r="L55" s="1"/>
  <c r="L56" s="1"/>
  <c r="M56" s="1"/>
  <c r="L136"/>
  <c r="L135"/>
  <c r="M53"/>
  <c r="M54" l="1"/>
  <c r="M55"/>
  <c r="L57"/>
  <c r="M57" l="1"/>
  <c r="L58"/>
  <c r="M58" l="1"/>
  <c r="L59"/>
  <c r="L200" l="1"/>
  <c r="L60"/>
  <c r="L61" l="1"/>
  <c r="L62" s="1"/>
  <c r="L63" l="1"/>
  <c r="L64" s="1"/>
  <c r="L65" s="1"/>
  <c r="M65" s="1"/>
  <c r="M63" l="1"/>
  <c r="M64"/>
  <c r="L66"/>
  <c r="L67" s="1"/>
  <c r="M67" s="1"/>
  <c r="M66" l="1"/>
  <c r="L68"/>
  <c r="L217"/>
  <c r="K196"/>
  <c r="K197"/>
  <c r="K198"/>
  <c r="K199"/>
  <c r="K200"/>
  <c r="C196"/>
  <c r="D196"/>
  <c r="E196"/>
  <c r="F196"/>
  <c r="G196"/>
  <c r="H196"/>
  <c r="I196"/>
  <c r="J196"/>
  <c r="B196"/>
  <c r="A135"/>
  <c r="A136" s="1"/>
  <c r="A137" s="1"/>
  <c r="A138" s="1"/>
  <c r="A139" s="1"/>
  <c r="A140" s="1"/>
  <c r="A141" s="1"/>
  <c r="C119"/>
  <c r="C133" s="1"/>
  <c r="C195" s="1"/>
  <c r="C209" s="1"/>
  <c r="D119"/>
  <c r="D133" s="1"/>
  <c r="D195" s="1"/>
  <c r="D209" s="1"/>
  <c r="E119"/>
  <c r="E133" s="1"/>
  <c r="E195" s="1"/>
  <c r="E209" s="1"/>
  <c r="F119"/>
  <c r="F133" s="1"/>
  <c r="F195" s="1"/>
  <c r="F209" s="1"/>
  <c r="G119"/>
  <c r="G133" s="1"/>
  <c r="G195" s="1"/>
  <c r="G209" s="1"/>
  <c r="H119"/>
  <c r="H133" s="1"/>
  <c r="H195" s="1"/>
  <c r="H209" s="1"/>
  <c r="I119"/>
  <c r="I133" s="1"/>
  <c r="I195" s="1"/>
  <c r="I209" s="1"/>
  <c r="J119"/>
  <c r="J133" s="1"/>
  <c r="J195" s="1"/>
  <c r="J209" s="1"/>
  <c r="K119"/>
  <c r="K133" s="1"/>
  <c r="K195" s="1"/>
  <c r="K209" s="1"/>
  <c r="M119"/>
  <c r="M133" s="1"/>
  <c r="M195" s="1"/>
  <c r="M209" s="1"/>
  <c r="B119"/>
  <c r="B133" s="1"/>
  <c r="B195" s="1"/>
  <c r="B209" s="1"/>
  <c r="D197"/>
  <c r="E197"/>
  <c r="F197"/>
  <c r="H197"/>
  <c r="I197"/>
  <c r="J197"/>
  <c r="D198"/>
  <c r="E198"/>
  <c r="F198"/>
  <c r="H198"/>
  <c r="I198"/>
  <c r="J198"/>
  <c r="D199"/>
  <c r="E199"/>
  <c r="F199"/>
  <c r="H199"/>
  <c r="I199"/>
  <c r="J199"/>
  <c r="E200"/>
  <c r="F200"/>
  <c r="H200"/>
  <c r="I200"/>
  <c r="J200"/>
  <c r="B200"/>
  <c r="B199"/>
  <c r="B198"/>
  <c r="B197"/>
  <c r="I122"/>
  <c r="E124"/>
  <c r="F124"/>
  <c r="H124"/>
  <c r="I124"/>
  <c r="J124"/>
  <c r="K124"/>
  <c r="D123"/>
  <c r="E123"/>
  <c r="F123"/>
  <c r="H123"/>
  <c r="I123"/>
  <c r="J123"/>
  <c r="K123"/>
  <c r="D122"/>
  <c r="E122"/>
  <c r="F122"/>
  <c r="H122"/>
  <c r="J122"/>
  <c r="K122"/>
  <c r="D121"/>
  <c r="E121"/>
  <c r="F121"/>
  <c r="H121"/>
  <c r="I121"/>
  <c r="I135" s="1"/>
  <c r="J121"/>
  <c r="K121"/>
  <c r="C120"/>
  <c r="D120"/>
  <c r="E120"/>
  <c r="F120"/>
  <c r="G120"/>
  <c r="H120"/>
  <c r="I120"/>
  <c r="J120"/>
  <c r="K120"/>
  <c r="B122"/>
  <c r="B121"/>
  <c r="J71"/>
  <c r="J116" s="1"/>
  <c r="J130" s="1"/>
  <c r="I71"/>
  <c r="I116" s="1"/>
  <c r="I130" s="1"/>
  <c r="H71"/>
  <c r="H116" s="1"/>
  <c r="H130" s="1"/>
  <c r="G13"/>
  <c r="E201"/>
  <c r="C125"/>
  <c r="C139" s="1"/>
  <c r="C13"/>
  <c r="C116" l="1"/>
  <c r="C130" s="1"/>
  <c r="B130"/>
  <c r="B206"/>
  <c r="E206"/>
  <c r="F206"/>
  <c r="O122"/>
  <c r="O120"/>
  <c r="O121"/>
  <c r="O123"/>
  <c r="J126"/>
  <c r="J202"/>
  <c r="H202"/>
  <c r="H126"/>
  <c r="I202"/>
  <c r="I126"/>
  <c r="K136"/>
  <c r="M59"/>
  <c r="B134"/>
  <c r="M196"/>
  <c r="M13"/>
  <c r="M37"/>
  <c r="K134"/>
  <c r="M217"/>
  <c r="L69"/>
  <c r="M68"/>
  <c r="M25"/>
  <c r="M49"/>
  <c r="K217"/>
  <c r="I217"/>
  <c r="G217"/>
  <c r="E217"/>
  <c r="C217"/>
  <c r="J217"/>
  <c r="H217"/>
  <c r="F217"/>
  <c r="D217"/>
  <c r="M120"/>
  <c r="B135"/>
  <c r="E137"/>
  <c r="K137"/>
  <c r="I137"/>
  <c r="F134"/>
  <c r="D134"/>
  <c r="F137"/>
  <c r="B136"/>
  <c r="J134"/>
  <c r="H134"/>
  <c r="E134"/>
  <c r="J137"/>
  <c r="H137"/>
  <c r="C14"/>
  <c r="C197" s="1"/>
  <c r="M60"/>
  <c r="G14"/>
  <c r="G197" s="1"/>
  <c r="G198"/>
  <c r="G123"/>
  <c r="G200"/>
  <c r="G201"/>
  <c r="J135"/>
  <c r="E136"/>
  <c r="I125"/>
  <c r="I138" s="1"/>
  <c r="E125"/>
  <c r="I136"/>
  <c r="I134"/>
  <c r="I201"/>
  <c r="I206" s="1"/>
  <c r="C201"/>
  <c r="D200"/>
  <c r="H135"/>
  <c r="F135"/>
  <c r="D135"/>
  <c r="J125"/>
  <c r="J138" s="1"/>
  <c r="H125"/>
  <c r="F125"/>
  <c r="D124"/>
  <c r="D137" s="1"/>
  <c r="J201"/>
  <c r="H201"/>
  <c r="J136"/>
  <c r="H136"/>
  <c r="F136"/>
  <c r="D136"/>
  <c r="K135"/>
  <c r="E135"/>
  <c r="G116" l="1"/>
  <c r="G130" s="1"/>
  <c r="H206"/>
  <c r="J206"/>
  <c r="B143"/>
  <c r="L210"/>
  <c r="H138"/>
  <c r="F138"/>
  <c r="F139"/>
  <c r="F143" s="1"/>
  <c r="E138"/>
  <c r="E139"/>
  <c r="J139"/>
  <c r="J140"/>
  <c r="M61"/>
  <c r="H139"/>
  <c r="H140"/>
  <c r="I139"/>
  <c r="I140"/>
  <c r="M197"/>
  <c r="L211" s="1"/>
  <c r="G124"/>
  <c r="G137" s="1"/>
  <c r="M14"/>
  <c r="M121" s="1"/>
  <c r="C124"/>
  <c r="C138" s="1"/>
  <c r="M50"/>
  <c r="M124" s="1"/>
  <c r="C122"/>
  <c r="M26"/>
  <c r="M122" s="1"/>
  <c r="L70"/>
  <c r="M69"/>
  <c r="C199"/>
  <c r="M38"/>
  <c r="M123" s="1"/>
  <c r="C123"/>
  <c r="K201"/>
  <c r="K206" s="1"/>
  <c r="F210"/>
  <c r="M210"/>
  <c r="E210"/>
  <c r="K125"/>
  <c r="I210"/>
  <c r="K210"/>
  <c r="G199"/>
  <c r="G206" s="1"/>
  <c r="G125"/>
  <c r="G139" s="1"/>
  <c r="G121"/>
  <c r="G122"/>
  <c r="C121"/>
  <c r="J210"/>
  <c r="C210"/>
  <c r="G210"/>
  <c r="B210"/>
  <c r="C200"/>
  <c r="M200" s="1"/>
  <c r="D210"/>
  <c r="H210"/>
  <c r="C198"/>
  <c r="E143" l="1"/>
  <c r="I143"/>
  <c r="C206"/>
  <c r="H222"/>
  <c r="G222"/>
  <c r="J222"/>
  <c r="K222"/>
  <c r="D222"/>
  <c r="B222"/>
  <c r="C222"/>
  <c r="E222"/>
  <c r="L222"/>
  <c r="H143"/>
  <c r="J143"/>
  <c r="M198"/>
  <c r="L212" s="1"/>
  <c r="I222"/>
  <c r="F222"/>
  <c r="M199"/>
  <c r="L213" s="1"/>
  <c r="D201"/>
  <c r="D206" s="1"/>
  <c r="C137"/>
  <c r="K139"/>
  <c r="L214"/>
  <c r="B214"/>
  <c r="C211"/>
  <c r="D211"/>
  <c r="C136"/>
  <c r="G138"/>
  <c r="L71"/>
  <c r="L116" s="1"/>
  <c r="L130" s="1"/>
  <c r="M70"/>
  <c r="M62"/>
  <c r="M137"/>
  <c r="E211"/>
  <c r="D125"/>
  <c r="F211"/>
  <c r="M134"/>
  <c r="G134"/>
  <c r="K138"/>
  <c r="K143" s="1"/>
  <c r="B211"/>
  <c r="G211"/>
  <c r="M211"/>
  <c r="M135"/>
  <c r="M136"/>
  <c r="K211"/>
  <c r="H211"/>
  <c r="I211"/>
  <c r="J211"/>
  <c r="G136"/>
  <c r="G135"/>
  <c r="C134"/>
  <c r="C135"/>
  <c r="G143" l="1"/>
  <c r="C143"/>
  <c r="M212"/>
  <c r="D139"/>
  <c r="D213"/>
  <c r="L202"/>
  <c r="M202" s="1"/>
  <c r="L126"/>
  <c r="O126" s="1"/>
  <c r="J213"/>
  <c r="G213"/>
  <c r="B213"/>
  <c r="C213"/>
  <c r="E213"/>
  <c r="K213"/>
  <c r="F213"/>
  <c r="I213"/>
  <c r="H213"/>
  <c r="M71"/>
  <c r="M116" s="1"/>
  <c r="M130" s="1"/>
  <c r="L201"/>
  <c r="L206" s="1"/>
  <c r="M213"/>
  <c r="L124"/>
  <c r="D138"/>
  <c r="D143" s="1"/>
  <c r="C214"/>
  <c r="M214"/>
  <c r="J214"/>
  <c r="E214"/>
  <c r="I214"/>
  <c r="H214"/>
  <c r="K214"/>
  <c r="F214"/>
  <c r="G214"/>
  <c r="D214"/>
  <c r="B212"/>
  <c r="K212"/>
  <c r="F212"/>
  <c r="J212"/>
  <c r="E212"/>
  <c r="I212"/>
  <c r="D212"/>
  <c r="H212"/>
  <c r="G212"/>
  <c r="C212"/>
  <c r="L137" l="1"/>
  <c r="O124"/>
  <c r="L140"/>
  <c r="M126"/>
  <c r="L216"/>
  <c r="M125"/>
  <c r="M201"/>
  <c r="M206" s="1"/>
  <c r="B215" l="1"/>
  <c r="M216"/>
  <c r="F216"/>
  <c r="G216"/>
  <c r="E216"/>
  <c r="D216"/>
  <c r="C216"/>
  <c r="B216"/>
  <c r="K216"/>
  <c r="H216"/>
  <c r="I216"/>
  <c r="J216"/>
  <c r="M139"/>
  <c r="M140"/>
  <c r="M138"/>
  <c r="D215"/>
  <c r="D221" s="1"/>
  <c r="H215"/>
  <c r="M215"/>
  <c r="E215"/>
  <c r="E220" s="1"/>
  <c r="I215"/>
  <c r="I220" s="1"/>
  <c r="F215"/>
  <c r="F221" s="1"/>
  <c r="J215"/>
  <c r="C215"/>
  <c r="C221" s="1"/>
  <c r="G215"/>
  <c r="G221" s="1"/>
  <c r="K215"/>
  <c r="L215"/>
  <c r="L125"/>
  <c r="B221" l="1"/>
  <c r="J221"/>
  <c r="H221"/>
  <c r="M143"/>
  <c r="L220"/>
  <c r="L221"/>
  <c r="J220"/>
  <c r="H220"/>
  <c r="D220"/>
  <c r="G220"/>
  <c r="K220"/>
  <c r="K221"/>
  <c r="B220"/>
  <c r="I221"/>
  <c r="C220"/>
  <c r="E221"/>
  <c r="F220"/>
  <c r="L139"/>
  <c r="O125"/>
  <c r="L138"/>
  <c r="L143" l="1"/>
</calcChain>
</file>

<file path=xl/comments1.xml><?xml version="1.0" encoding="utf-8"?>
<comments xmlns="http://schemas.openxmlformats.org/spreadsheetml/2006/main">
  <authors>
    <author>ESSARAML</author>
    <author>ZULUST</author>
    <author>mkhizesbp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http://www.acsamedia.co.za/index.html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http://www.acsa.co.za/home.asp?pid=148
</t>
        </r>
      </text>
    </comment>
    <comment ref="L95" authorId="1">
      <text>
        <r>
          <rPr>
            <b/>
            <sz val="8"/>
            <color indexed="81"/>
            <rFont val="Tahoma"/>
            <family val="2"/>
          </rPr>
          <t>Three month-moving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08" authorId="2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THREE MONTH AVERAGE
</t>
        </r>
      </text>
    </comment>
  </commentList>
</comments>
</file>

<file path=xl/sharedStrings.xml><?xml version="1.0" encoding="utf-8"?>
<sst xmlns="http://schemas.openxmlformats.org/spreadsheetml/2006/main" count="34" uniqueCount="32">
  <si>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</si>
  <si>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</si>
  <si>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</si>
  <si>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</si>
  <si>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</si>
  <si>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</si>
  <si>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</si>
  <si>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</si>
  <si>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</si>
  <si>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</si>
  <si>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</si>
  <si>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</si>
  <si>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</si>
  <si>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</si>
  <si>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</si>
  <si>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</si>
  <si>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</si>
  <si>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</si>
  <si>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</si>
  <si>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</si>
  <si>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</si>
  <si>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</si>
  <si>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</si>
  <si>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</si>
  <si>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</si>
  <si>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</si>
  <si>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</si>
  <si>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</si>
  <si>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</si>
  <si>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</si>
  <si>
    <t>Average 2013</t>
  </si>
  <si>
    <t>Average 2014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</si>
</sst>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3" fillId="4" borderId="7" xfId="0" applyNumberFormat="1" applyFont="1" applyFill="1" applyBorder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Alignment="1">
      <alignment horizontal="center"/>
    </xf>
    <xf numFmtId="3" fontId="6" fillId="0" borderId="0" xfId="0" applyNumberFormat="1" applyFont="1"/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D1"/>
      <color rgb="FF993300"/>
      <color rgb="FFD6B19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857824595006114E-2"/>
          <c:y val="5.7568590139215475E-2"/>
          <c:w val="0.90525865561960062"/>
          <c:h val="0.90393984253380233"/>
        </c:manualLayout>
      </c:layout>
      <c:barChart>
        <c:barDir val="col"/>
        <c:grouping val="clustered"/>
        <c:ser>
          <c:idx val="5"/>
          <c:order val="0"/>
          <c:tx>
            <c:strRef>
              <c:f>'Air Stats'!$A$134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Stats'!$B$134:$L$134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Stats'!$A$135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Stats'!$B$135:$L$135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Stats'!$A$136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Stats'!$B$136:$L$136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Stats'!$A$137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Stats'!$B$137:$L$137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Stats'!$A$138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Stats'!$B$138:$L$138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Stats'!$A$139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Stats'!$B$139:$L$139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Stats'!$A$140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Stats'!$B$140:$L$140</c:f>
              <c:numCache>
                <c:formatCode>0.00</c:formatCode>
                <c:ptCount val="11"/>
                <c:pt idx="0">
                  <c:v>-0.80114000957161036</c:v>
                </c:pt>
                <c:pt idx="1">
                  <c:v>-3.0039303888267974</c:v>
                </c:pt>
                <c:pt idx="2">
                  <c:v>-3.3660340144904461</c:v>
                </c:pt>
                <c:pt idx="3">
                  <c:v>15.537547535137689</c:v>
                </c:pt>
                <c:pt idx="4">
                  <c:v>-4.2871034776541252</c:v>
                </c:pt>
                <c:pt idx="5">
                  <c:v>8.0053285754621193</c:v>
                </c:pt>
                <c:pt idx="6">
                  <c:v>-5.6148562360830896</c:v>
                </c:pt>
                <c:pt idx="7">
                  <c:v>-1.733499026373668</c:v>
                </c:pt>
                <c:pt idx="8">
                  <c:v>1.1097776519630302</c:v>
                </c:pt>
                <c:pt idx="9">
                  <c:v>11.573359008819271</c:v>
                </c:pt>
                <c:pt idx="10">
                  <c:v>-4.1405814851967291</c:v>
                </c:pt>
              </c:numCache>
            </c:numRef>
          </c:val>
        </c:ser>
        <c:ser>
          <c:idx val="7"/>
          <c:order val="7"/>
          <c:tx>
            <c:strRef>
              <c:f>'Air Stats'!$A$141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Stats'!$B$141:$L$141</c:f>
              <c:numCache>
                <c:formatCode>0.00</c:formatCode>
                <c:ptCount val="11"/>
                <c:pt idx="0">
                  <c:v>-10.872051599355013</c:v>
                </c:pt>
                <c:pt idx="1">
                  <c:v>-0.73024067936658332</c:v>
                </c:pt>
                <c:pt idx="2">
                  <c:v>0.90893049418593663</c:v>
                </c:pt>
                <c:pt idx="3">
                  <c:v>-0.2997531444692606</c:v>
                </c:pt>
                <c:pt idx="4">
                  <c:v>-3.6475732679263468</c:v>
                </c:pt>
                <c:pt idx="5">
                  <c:v>12.999150382327951</c:v>
                </c:pt>
                <c:pt idx="6">
                  <c:v>-5.1040144724580045</c:v>
                </c:pt>
                <c:pt idx="7">
                  <c:v>0.59627015333112754</c:v>
                </c:pt>
                <c:pt idx="8">
                  <c:v>-1.8424294782132478</c:v>
                </c:pt>
                <c:pt idx="9">
                  <c:v>7.0202944842630091</c:v>
                </c:pt>
                <c:pt idx="10">
                  <c:v>-4.3223331534078131</c:v>
                </c:pt>
              </c:numCache>
            </c:numRef>
          </c:val>
        </c:ser>
        <c:ser>
          <c:idx val="8"/>
          <c:order val="8"/>
          <c:tx>
            <c:strRef>
              <c:f>'Air Stats'!$A$142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Stats'!$B$133:$L$133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Stats'!$B$142:$L$142</c:f>
              <c:numCache>
                <c:formatCode>0.00</c:formatCode>
                <c:ptCount val="11"/>
                <c:pt idx="0">
                  <c:v>-2.8284124496428946</c:v>
                </c:pt>
                <c:pt idx="1">
                  <c:v>-4.3199572272439406</c:v>
                </c:pt>
                <c:pt idx="2">
                  <c:v>1.1898983987181233</c:v>
                </c:pt>
                <c:pt idx="3">
                  <c:v>7.0801155455992459</c:v>
                </c:pt>
                <c:pt idx="4">
                  <c:v>-3.5449980072997369</c:v>
                </c:pt>
                <c:pt idx="5">
                  <c:v>12.158054711246194</c:v>
                </c:pt>
                <c:pt idx="6">
                  <c:v>-0.95236879637286376</c:v>
                </c:pt>
                <c:pt idx="7">
                  <c:v>-0.70307564198461636</c:v>
                </c:pt>
                <c:pt idx="8">
                  <c:v>0.20168037433640035</c:v>
                </c:pt>
                <c:pt idx="9">
                  <c:v>16.146027644066709</c:v>
                </c:pt>
                <c:pt idx="10">
                  <c:v>-6.4268011032184882</c:v>
                </c:pt>
              </c:numCache>
            </c:numRef>
          </c:val>
        </c:ser>
        <c:axId val="203519872"/>
        <c:axId val="203521408"/>
      </c:barChart>
      <c:catAx>
        <c:axId val="20351987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521408"/>
        <c:crosses val="autoZero"/>
        <c:auto val="1"/>
        <c:lblAlgn val="ctr"/>
        <c:lblOffset val="100"/>
      </c:catAx>
      <c:valAx>
        <c:axId val="2035214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519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605446527306853E-2"/>
          <c:y val="5.2954618261478674E-2"/>
          <c:w val="5.8896711855911929E-2"/>
          <c:h val="0.5497473942444316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944" l="0.70000000000000062" r="0.70000000000000062" t="0.750000000000009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942528545171704E-2"/>
          <c:y val="4.5651939057944554E-2"/>
          <c:w val="0.90525865561960062"/>
          <c:h val="0.90393984253380277"/>
        </c:manualLayout>
      </c:layout>
      <c:lineChart>
        <c:grouping val="standard"/>
        <c:ser>
          <c:idx val="0"/>
          <c:order val="0"/>
          <c:tx>
            <c:strRef>
              <c:f>'Air Stats'!$B$133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Stats'!$B$134:$B$142</c:f>
              <c:numCache>
                <c:formatCode>0.00</c:formatCode>
                <c:ptCount val="9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-0.80114000957161036</c:v>
                </c:pt>
                <c:pt idx="7">
                  <c:v>-10.872051599355013</c:v>
                </c:pt>
                <c:pt idx="8">
                  <c:v>-2.8284124496428946</c:v>
                </c:pt>
              </c:numCache>
            </c:numRef>
          </c:val>
        </c:ser>
        <c:ser>
          <c:idx val="1"/>
          <c:order val="1"/>
          <c:tx>
            <c:strRef>
              <c:f>'Air Stats'!$C$133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Stats'!$C$134:$C$142</c:f>
              <c:numCache>
                <c:formatCode>0.00</c:formatCode>
                <c:ptCount val="9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-3.0039303888267974</c:v>
                </c:pt>
                <c:pt idx="7">
                  <c:v>-0.73024067936658332</c:v>
                </c:pt>
                <c:pt idx="8">
                  <c:v>-4.3199572272439406</c:v>
                </c:pt>
              </c:numCache>
            </c:numRef>
          </c:val>
        </c:ser>
        <c:ser>
          <c:idx val="2"/>
          <c:order val="2"/>
          <c:tx>
            <c:strRef>
              <c:f>'Air Stats'!$D$133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Stats'!$D$134:$D$142</c:f>
              <c:numCache>
                <c:formatCode>0.00</c:formatCode>
                <c:ptCount val="9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-3.3660340144904461</c:v>
                </c:pt>
                <c:pt idx="7">
                  <c:v>0.90893049418593663</c:v>
                </c:pt>
                <c:pt idx="8">
                  <c:v>1.1898983987181233</c:v>
                </c:pt>
              </c:numCache>
            </c:numRef>
          </c:val>
        </c:ser>
        <c:ser>
          <c:idx val="3"/>
          <c:order val="3"/>
          <c:tx>
            <c:strRef>
              <c:f>'Air Stats'!$E$133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Stats'!$E$134:$E$142</c:f>
              <c:numCache>
                <c:formatCode>0.00</c:formatCode>
                <c:ptCount val="9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15.537547535137689</c:v>
                </c:pt>
                <c:pt idx="7">
                  <c:v>-0.2997531444692606</c:v>
                </c:pt>
                <c:pt idx="8">
                  <c:v>7.0801155455992459</c:v>
                </c:pt>
              </c:numCache>
            </c:numRef>
          </c:val>
        </c:ser>
        <c:ser>
          <c:idx val="4"/>
          <c:order val="4"/>
          <c:tx>
            <c:strRef>
              <c:f>'Air Stats'!$F$133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Stats'!$F$134:$F$142</c:f>
              <c:numCache>
                <c:formatCode>0.00</c:formatCode>
                <c:ptCount val="9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-4.2871034776541252</c:v>
                </c:pt>
                <c:pt idx="7">
                  <c:v>-3.6475732679263468</c:v>
                </c:pt>
                <c:pt idx="8">
                  <c:v>-3.5449980072997369</c:v>
                </c:pt>
              </c:numCache>
            </c:numRef>
          </c:val>
        </c:ser>
        <c:ser>
          <c:idx val="5"/>
          <c:order val="5"/>
          <c:tx>
            <c:strRef>
              <c:f>'Air Stats'!$G$133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Stats'!$G$134:$G$142</c:f>
              <c:numCache>
                <c:formatCode>0.00</c:formatCode>
                <c:ptCount val="9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8.0053285754621193</c:v>
                </c:pt>
                <c:pt idx="7">
                  <c:v>12.999150382327951</c:v>
                </c:pt>
                <c:pt idx="8">
                  <c:v>12.158054711246194</c:v>
                </c:pt>
              </c:numCache>
            </c:numRef>
          </c:val>
        </c:ser>
        <c:ser>
          <c:idx val="6"/>
          <c:order val="6"/>
          <c:tx>
            <c:strRef>
              <c:f>'Air Stats'!$H$133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Stats'!$H$134:$H$142</c:f>
              <c:numCache>
                <c:formatCode>0.00</c:formatCode>
                <c:ptCount val="9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-5.6148562360830896</c:v>
                </c:pt>
                <c:pt idx="7">
                  <c:v>-5.1040144724580045</c:v>
                </c:pt>
                <c:pt idx="8">
                  <c:v>-0.95236879637286376</c:v>
                </c:pt>
              </c:numCache>
            </c:numRef>
          </c:val>
        </c:ser>
        <c:ser>
          <c:idx val="7"/>
          <c:order val="7"/>
          <c:tx>
            <c:strRef>
              <c:f>'Air Stats'!$I$133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Stats'!$I$134:$I$142</c:f>
              <c:numCache>
                <c:formatCode>0.00</c:formatCode>
                <c:ptCount val="9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-1.733499026373668</c:v>
                </c:pt>
                <c:pt idx="7">
                  <c:v>0.59627015333112754</c:v>
                </c:pt>
                <c:pt idx="8">
                  <c:v>-0.70307564198461636</c:v>
                </c:pt>
              </c:numCache>
            </c:numRef>
          </c:val>
        </c:ser>
        <c:ser>
          <c:idx val="8"/>
          <c:order val="8"/>
          <c:tx>
            <c:strRef>
              <c:f>'Air Stats'!$J$133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Stats'!$J$134:$J$142</c:f>
              <c:numCache>
                <c:formatCode>0.00</c:formatCode>
                <c:ptCount val="9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1.1097776519630302</c:v>
                </c:pt>
                <c:pt idx="7">
                  <c:v>-1.8424294782132478</c:v>
                </c:pt>
                <c:pt idx="8">
                  <c:v>0.20168037433640035</c:v>
                </c:pt>
              </c:numCache>
            </c:numRef>
          </c:val>
        </c:ser>
        <c:ser>
          <c:idx val="9"/>
          <c:order val="9"/>
          <c:tx>
            <c:strRef>
              <c:f>'Air Stats'!$K$133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Stats'!$K$134:$K$142</c:f>
              <c:numCache>
                <c:formatCode>0.00</c:formatCode>
                <c:ptCount val="9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11.573359008819271</c:v>
                </c:pt>
                <c:pt idx="7">
                  <c:v>7.0202944842630091</c:v>
                </c:pt>
                <c:pt idx="8">
                  <c:v>16.146027644066709</c:v>
                </c:pt>
              </c:numCache>
            </c:numRef>
          </c:val>
        </c:ser>
        <c:ser>
          <c:idx val="10"/>
          <c:order val="10"/>
          <c:tx>
            <c:strRef>
              <c:f>'Air Stats'!$L$133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Stats'!$A$134:$A$142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Stats'!$L$134:$L$142</c:f>
              <c:numCache>
                <c:formatCode>0.00</c:formatCode>
                <c:ptCount val="9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-4.1405814851967291</c:v>
                </c:pt>
                <c:pt idx="7">
                  <c:v>-4.3223331534078131</c:v>
                </c:pt>
                <c:pt idx="8">
                  <c:v>-6.4268011032184882</c:v>
                </c:pt>
              </c:numCache>
            </c:numRef>
          </c:val>
        </c:ser>
        <c:marker val="1"/>
        <c:axId val="203820416"/>
        <c:axId val="203842688"/>
      </c:lineChart>
      <c:catAx>
        <c:axId val="203820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842688"/>
        <c:crosses val="autoZero"/>
        <c:auto val="1"/>
        <c:lblAlgn val="ctr"/>
        <c:lblOffset val="100"/>
      </c:catAx>
      <c:valAx>
        <c:axId val="203842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820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21219679718580409"/>
          <c:h val="0.6796753612238797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966" l="0.70000000000000062" r="0.70000000000000062" t="0.750000000000009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Proportional</a:t>
            </a:r>
            <a:r>
              <a:rPr lang="en-US" baseline="0"/>
              <a:t> Contribution</a:t>
            </a:r>
            <a:endParaRPr lang="en-US"/>
          </a:p>
        </c:rich>
      </c:tx>
      <c:layout>
        <c:manualLayout>
          <c:xMode val="edge"/>
          <c:yMode val="edge"/>
          <c:x val="0.28991155341751135"/>
          <c:y val="4.4444425002438934E-2"/>
        </c:manualLayout>
      </c:layout>
      <c:overlay val="1"/>
    </c:title>
    <c:plotArea>
      <c:layout>
        <c:manualLayout>
          <c:layoutTarget val="inner"/>
          <c:xMode val="edge"/>
          <c:yMode val="edge"/>
          <c:x val="8.788415396573282E-2"/>
          <c:y val="3.7604162054367153E-2"/>
          <c:w val="0.89829642849104352"/>
          <c:h val="0.74187259760603774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Stats'!$A$210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Stats'!$B$210:$L$210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Stats'!$A$211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Stats'!$B$211:$L$211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Stats'!$A$212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Stats'!$B$212:$L$212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Stats'!$A$213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Stats'!$B$213:$L$213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Stats'!$A$214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Stats'!$B$214:$L$214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Stats'!$A$215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Stats'!$B$215:$L$215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1.9529418492518273</c:v>
                </c:pt>
                <c:pt idx="2">
                  <c:v>1.5336273774120799</c:v>
                </c:pt>
                <c:pt idx="3">
                  <c:v>0.38587092944474294</c:v>
                </c:pt>
                <c:pt idx="4">
                  <c:v>4.09470920590406</c:v>
                </c:pt>
                <c:pt idx="5">
                  <c:v>0.13193137400567118</c:v>
                </c:pt>
                <c:pt idx="6">
                  <c:v>13.719195660720018</c:v>
                </c:pt>
                <c:pt idx="7">
                  <c:v>53.233354878060226</c:v>
                </c:pt>
                <c:pt idx="8">
                  <c:v>23.31616691044923</c:v>
                </c:pt>
                <c:pt idx="9">
                  <c:v>0.17206885679140183</c:v>
                </c:pt>
                <c:pt idx="10">
                  <c:v>0.28644076092418602</c:v>
                </c:pt>
              </c:numCache>
            </c:numRef>
          </c:val>
        </c:ser>
        <c:ser>
          <c:idx val="6"/>
          <c:order val="6"/>
          <c:tx>
            <c:strRef>
              <c:f>'Air Stats'!$A$216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993300"/>
            </a:solidFill>
          </c:spPr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Stats'!$B$216:$L$216</c:f>
              <c:numCache>
                <c:formatCode>0.00</c:formatCode>
                <c:ptCount val="11"/>
                <c:pt idx="0">
                  <c:v>1.198823015880476</c:v>
                </c:pt>
                <c:pt idx="1">
                  <c:v>1.9057324102554716</c:v>
                </c:pt>
                <c:pt idx="2">
                  <c:v>1.6018670868988056</c:v>
                </c:pt>
                <c:pt idx="3">
                  <c:v>0.36939703317249079</c:v>
                </c:pt>
                <c:pt idx="4">
                  <c:v>3.8371876439076926</c:v>
                </c:pt>
                <c:pt idx="5">
                  <c:v>0.14275678153785396</c:v>
                </c:pt>
                <c:pt idx="6">
                  <c:v>14.018569297594016</c:v>
                </c:pt>
                <c:pt idx="7">
                  <c:v>52.987453480468396</c:v>
                </c:pt>
                <c:pt idx="8">
                  <c:v>23.446472903913691</c:v>
                </c:pt>
                <c:pt idx="9">
                  <c:v>0.25652328761715837</c:v>
                </c:pt>
                <c:pt idx="10">
                  <c:v>0.2352170587539574</c:v>
                </c:pt>
              </c:numCache>
            </c:numRef>
          </c:val>
        </c:ser>
        <c:ser>
          <c:idx val="7"/>
          <c:order val="7"/>
          <c:tx>
            <c:strRef>
              <c:f>'Air Stats'!$A$217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Stats'!$B$217:$L$217</c:f>
              <c:numCache>
                <c:formatCode>0.00</c:formatCode>
                <c:ptCount val="11"/>
                <c:pt idx="0">
                  <c:v>1.2090712078309809</c:v>
                </c:pt>
                <c:pt idx="1">
                  <c:v>1.879343569441523</c:v>
                </c:pt>
                <c:pt idx="2">
                  <c:v>1.5737886462265032</c:v>
                </c:pt>
                <c:pt idx="3">
                  <c:v>0.43391700831159946</c:v>
                </c:pt>
                <c:pt idx="4">
                  <c:v>3.73399405730038</c:v>
                </c:pt>
                <c:pt idx="5">
                  <c:v>0.15675884554412295</c:v>
                </c:pt>
                <c:pt idx="6">
                  <c:v>13.452328382280113</c:v>
                </c:pt>
                <c:pt idx="7">
                  <c:v>52.938138550460764</c:v>
                </c:pt>
                <c:pt idx="8">
                  <c:v>24.102428398611817</c:v>
                </c:pt>
                <c:pt idx="9">
                  <c:v>0.29098957557502664</c:v>
                </c:pt>
                <c:pt idx="10">
                  <c:v>0.22924175841717936</c:v>
                </c:pt>
              </c:numCache>
            </c:numRef>
          </c:val>
        </c:ser>
        <c:ser>
          <c:idx val="8"/>
          <c:order val="8"/>
          <c:tx>
            <c:strRef>
              <c:f>'Air Stats'!$A$218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Stats'!$B$218:$L$218</c:f>
              <c:numCache>
                <c:formatCode>0.00</c:formatCode>
                <c:ptCount val="11"/>
                <c:pt idx="0">
                  <c:v>1.089082943269823</c:v>
                </c:pt>
                <c:pt idx="1">
                  <c:v>1.8854643208232542</c:v>
                </c:pt>
                <c:pt idx="2">
                  <c:v>1.6049857410906947</c:v>
                </c:pt>
                <c:pt idx="3">
                  <c:v>0.43721804151679816</c:v>
                </c:pt>
                <c:pt idx="4">
                  <c:v>3.6360633989214333</c:v>
                </c:pt>
                <c:pt idx="5">
                  <c:v>0.17902035001156141</c:v>
                </c:pt>
                <c:pt idx="6">
                  <c:v>12.901507763171228</c:v>
                </c:pt>
                <c:pt idx="7">
                  <c:v>53.820250165689046</c:v>
                </c:pt>
                <c:pt idx="8">
                  <c:v>23.910010642703963</c:v>
                </c:pt>
                <c:pt idx="9">
                  <c:v>0.31473043361415082</c:v>
                </c:pt>
                <c:pt idx="10">
                  <c:v>0.22166619918804778</c:v>
                </c:pt>
              </c:numCache>
            </c:numRef>
          </c:val>
        </c:ser>
        <c:ser>
          <c:idx val="9"/>
          <c:order val="9"/>
          <c:tx>
            <c:strRef>
              <c:f>'Air Stats'!$A$219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Stats'!$B$209:$L$209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Stats'!$B$219:$L$219</c:f>
              <c:numCache>
                <c:formatCode>0.00</c:formatCode>
                <c:ptCount val="11"/>
                <c:pt idx="0">
                  <c:v>0.70313355362801411</c:v>
                </c:pt>
                <c:pt idx="1">
                  <c:v>1.1986082093061039</c:v>
                </c:pt>
                <c:pt idx="2">
                  <c:v>1.0790607776079266</c:v>
                </c:pt>
                <c:pt idx="3">
                  <c:v>0.31106021955817487</c:v>
                </c:pt>
                <c:pt idx="4">
                  <c:v>2.3302030689920215</c:v>
                </c:pt>
                <c:pt idx="5">
                  <c:v>0.13340448746741809</c:v>
                </c:pt>
                <c:pt idx="6">
                  <c:v>8.4902822889188432</c:v>
                </c:pt>
                <c:pt idx="7">
                  <c:v>35.50741674530574</c:v>
                </c:pt>
                <c:pt idx="8">
                  <c:v>15.918140829700182</c:v>
                </c:pt>
                <c:pt idx="9">
                  <c:v>0.24287380095319799</c:v>
                </c:pt>
                <c:pt idx="10">
                  <c:v>0.13781247100026547</c:v>
                </c:pt>
              </c:numCache>
            </c:numRef>
          </c:val>
        </c:ser>
        <c:axId val="203919360"/>
        <c:axId val="203920896"/>
      </c:barChart>
      <c:catAx>
        <c:axId val="20391936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920896"/>
        <c:crosses val="autoZero"/>
        <c:auto val="1"/>
        <c:lblAlgn val="ctr"/>
        <c:lblOffset val="100"/>
      </c:catAx>
      <c:valAx>
        <c:axId val="203920896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03919360"/>
        <c:crosses val="autoZero"/>
        <c:crossBetween val="between"/>
        <c:majorUnit val="5"/>
        <c:minorUnit val="1"/>
      </c:valAx>
    </c:plotArea>
    <c:legend>
      <c:legendPos val="t"/>
      <c:layout>
        <c:manualLayout>
          <c:xMode val="edge"/>
          <c:yMode val="edge"/>
          <c:x val="7.5338537471339423E-2"/>
          <c:y val="2.8136689354029153E-2"/>
          <c:w val="0.79644988536982364"/>
          <c:h val="5.695426204975406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144</xdr:row>
      <xdr:rowOff>9524</xdr:rowOff>
    </xdr:from>
    <xdr:to>
      <xdr:col>10</xdr:col>
      <xdr:colOff>647699</xdr:colOff>
      <xdr:row>166</xdr:row>
      <xdr:rowOff>123825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15874</xdr:colOff>
      <xdr:row>166</xdr:row>
      <xdr:rowOff>137584</xdr:rowOff>
    </xdr:from>
    <xdr:to>
      <xdr:col>10</xdr:col>
      <xdr:colOff>645583</xdr:colOff>
      <xdr:row>192</xdr:row>
      <xdr:rowOff>19052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223</xdr:row>
      <xdr:rowOff>31750</xdr:rowOff>
    </xdr:from>
    <xdr:to>
      <xdr:col>8</xdr:col>
      <xdr:colOff>687917</xdr:colOff>
      <xdr:row>247</xdr:row>
      <xdr:rowOff>179919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222"/>
  <sheetViews>
    <sheetView tabSelected="1" zoomScale="90" zoomScaleNormal="90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1" customWidth="1"/>
  </cols>
  <sheetData>
    <row r="1" spans="1:115" ht="34.5" customHeight="1" thickBot="1">
      <c r="A1" s="46" t="s">
        <v>27</v>
      </c>
      <c r="B1" s="47"/>
      <c r="C1" s="47"/>
      <c r="D1" s="47"/>
      <c r="E1" s="47"/>
      <c r="F1" s="47"/>
      <c r="G1" s="47"/>
      <c r="H1" s="47"/>
      <c r="I1" s="47"/>
      <c r="J1" s="47"/>
      <c r="K1" s="48"/>
      <c r="L1" s="48"/>
      <c r="M1" s="49"/>
    </row>
    <row r="2" spans="1:115" s="1" customFormat="1" ht="48.75" customHeight="1" thickBot="1">
      <c r="A2" s="23"/>
      <c r="B2" s="24" t="s">
        <v>0</v>
      </c>
      <c r="C2" s="24" t="s">
        <v>5</v>
      </c>
      <c r="D2" s="24" t="s">
        <v>1</v>
      </c>
      <c r="E2" s="24" t="s">
        <v>2</v>
      </c>
      <c r="F2" s="25" t="s">
        <v>6</v>
      </c>
      <c r="G2" s="24" t="s">
        <v>4</v>
      </c>
      <c r="H2" s="25" t="s">
        <v>16</v>
      </c>
      <c r="I2" s="25" t="s">
        <v>7</v>
      </c>
      <c r="J2" s="25" t="s">
        <v>3</v>
      </c>
      <c r="K2" s="25" t="s">
        <v>15</v>
      </c>
      <c r="L2" s="25" t="s">
        <v>28</v>
      </c>
      <c r="M2" s="26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28">
        <f>AVERAGE(L6:L52)</f>
        <v>7798.351148936169</v>
      </c>
      <c r="M53" s="5">
        <f t="shared" si="0"/>
        <v>2590326.351148936</v>
      </c>
    </row>
    <row r="54" spans="1:13" hidden="1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28">
        <f t="shared" ref="L54:L71" si="1">AVERAGE(L7:L53)</f>
        <v>7831.1245776369378</v>
      </c>
      <c r="M54" s="5">
        <f t="shared" si="0"/>
        <v>2862058.1245776368</v>
      </c>
    </row>
    <row r="55" spans="1:13" hidden="1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28">
        <f t="shared" si="1"/>
        <v>7846.8931856717672</v>
      </c>
      <c r="M55" s="5">
        <f t="shared" si="0"/>
        <v>2783597.8931856719</v>
      </c>
    </row>
    <row r="56" spans="1:13" hidden="1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28">
        <f t="shared" si="1"/>
        <v>7869.1887853669114</v>
      </c>
      <c r="M56" s="5">
        <f t="shared" si="0"/>
        <v>2712330.1887853667</v>
      </c>
    </row>
    <row r="57" spans="1:13" hidden="1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28">
        <f t="shared" si="1"/>
        <v>7895.9374829279086</v>
      </c>
      <c r="M57" s="5">
        <f t="shared" si="0"/>
        <v>2934563.9374829279</v>
      </c>
    </row>
    <row r="58" spans="1:13" hidden="1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28">
        <f t="shared" si="1"/>
        <v>7908.4255144795661</v>
      </c>
      <c r="M58" s="5">
        <f t="shared" si="0"/>
        <v>2792922.4255144796</v>
      </c>
    </row>
    <row r="59" spans="1:13" hidden="1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28">
        <f t="shared" si="1"/>
        <v>7969.0303126599829</v>
      </c>
      <c r="M59" s="5">
        <f t="shared" si="0"/>
        <v>2989376.0303126602</v>
      </c>
    </row>
    <row r="60" spans="1:13" hidden="1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28">
        <f t="shared" si="1"/>
        <v>8044.9245746314718</v>
      </c>
      <c r="M60" s="5">
        <f t="shared" si="0"/>
        <v>2609784.9245746313</v>
      </c>
    </row>
    <row r="61" spans="1:13" hidden="1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28">
        <f t="shared" si="1"/>
        <v>8093.4548847300157</v>
      </c>
      <c r="M61" s="5">
        <f t="shared" si="0"/>
        <v>2516706.4548847298</v>
      </c>
    </row>
    <row r="62" spans="1:13" hidden="1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28">
        <f t="shared" si="1"/>
        <v>8121.868818447675</v>
      </c>
      <c r="M62" s="5">
        <f t="shared" si="0"/>
        <v>3013300.8688184475</v>
      </c>
    </row>
    <row r="63" spans="1:13" hidden="1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28">
        <f t="shared" si="1"/>
        <v>8177.2490060742221</v>
      </c>
      <c r="M63" s="5">
        <f t="shared" si="0"/>
        <v>2818530.2490060744</v>
      </c>
    </row>
    <row r="64" spans="1:13" ht="14.25" customHeight="1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2">
        <v>5478</v>
      </c>
      <c r="M84" s="5">
        <f t="shared" ref="M84:M93" si="8">SUM(B84:L84)</f>
        <v>2904384</v>
      </c>
    </row>
    <row r="85" spans="1:13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2">
        <v>6780</v>
      </c>
      <c r="M85" s="5">
        <f t="shared" si="8"/>
        <v>2842909</v>
      </c>
    </row>
    <row r="86" spans="1:13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2">
        <v>6805</v>
      </c>
      <c r="M86" s="5">
        <f t="shared" si="8"/>
        <v>3140872</v>
      </c>
    </row>
    <row r="87" spans="1:13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2">
        <v>5501</v>
      </c>
      <c r="M87" s="5">
        <f t="shared" si="8"/>
        <v>3018655</v>
      </c>
    </row>
    <row r="88" spans="1:13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2">
        <v>9194</v>
      </c>
      <c r="L88" s="2">
        <v>5711</v>
      </c>
      <c r="M88" s="5">
        <f t="shared" si="8"/>
        <v>2750631</v>
      </c>
    </row>
    <row r="89" spans="1:13">
      <c r="A89" s="6">
        <v>41061</v>
      </c>
      <c r="B89" s="5">
        <v>35874</v>
      </c>
      <c r="C89" s="5">
        <v>53914</v>
      </c>
      <c r="D89" s="5">
        <v>38261</v>
      </c>
      <c r="E89" s="5">
        <v>12923</v>
      </c>
      <c r="F89" s="5">
        <v>103121</v>
      </c>
      <c r="G89" s="5">
        <v>5216</v>
      </c>
      <c r="H89" s="5">
        <v>384959</v>
      </c>
      <c r="I89" s="5">
        <v>1457861</v>
      </c>
      <c r="J89" s="5">
        <v>609793</v>
      </c>
      <c r="K89" s="2">
        <v>9816</v>
      </c>
      <c r="L89" s="2">
        <v>6491</v>
      </c>
      <c r="M89" s="5">
        <f t="shared" si="8"/>
        <v>2718229</v>
      </c>
    </row>
    <row r="90" spans="1:13">
      <c r="A90" s="6">
        <v>41091</v>
      </c>
      <c r="B90" s="5">
        <v>35007</v>
      </c>
      <c r="C90" s="5">
        <v>56771</v>
      </c>
      <c r="D90" s="5">
        <v>42623</v>
      </c>
      <c r="E90" s="5">
        <v>14057</v>
      </c>
      <c r="F90" s="5">
        <v>108948</v>
      </c>
      <c r="G90" s="5">
        <v>4552</v>
      </c>
      <c r="H90" s="5">
        <v>403758</v>
      </c>
      <c r="I90" s="5">
        <v>1581624</v>
      </c>
      <c r="J90" s="5">
        <v>662114</v>
      </c>
      <c r="K90" s="2">
        <v>9204</v>
      </c>
      <c r="L90" s="2">
        <v>7609</v>
      </c>
      <c r="M90" s="5">
        <f t="shared" si="8"/>
        <v>2926267</v>
      </c>
    </row>
    <row r="91" spans="1:13">
      <c r="A91" s="6">
        <v>41122</v>
      </c>
      <c r="B91" s="5">
        <v>35720</v>
      </c>
      <c r="C91" s="5">
        <v>57432</v>
      </c>
      <c r="D91" s="5">
        <v>42038</v>
      </c>
      <c r="E91" s="5">
        <v>14422</v>
      </c>
      <c r="F91" s="5">
        <v>102504</v>
      </c>
      <c r="G91" s="5">
        <v>4670</v>
      </c>
      <c r="H91" s="5">
        <v>383966</v>
      </c>
      <c r="I91" s="5">
        <v>1599960</v>
      </c>
      <c r="J91" s="5">
        <v>657631</v>
      </c>
      <c r="K91" s="2">
        <v>9538</v>
      </c>
      <c r="L91" s="2">
        <v>7560</v>
      </c>
      <c r="M91" s="5">
        <f t="shared" si="8"/>
        <v>2915441</v>
      </c>
    </row>
    <row r="92" spans="1:13">
      <c r="A92" s="6">
        <v>41153</v>
      </c>
      <c r="B92" s="5">
        <v>37011</v>
      </c>
      <c r="C92" s="5">
        <v>58982</v>
      </c>
      <c r="D92" s="5">
        <v>44838</v>
      </c>
      <c r="E92" s="5">
        <v>13946</v>
      </c>
      <c r="F92" s="5">
        <v>109411</v>
      </c>
      <c r="G92" s="5">
        <v>4782</v>
      </c>
      <c r="H92" s="5">
        <v>390988</v>
      </c>
      <c r="I92" s="5">
        <v>1623505</v>
      </c>
      <c r="J92" s="5">
        <v>680027</v>
      </c>
      <c r="K92" s="2">
        <v>8849</v>
      </c>
      <c r="L92" s="2">
        <v>7371</v>
      </c>
      <c r="M92" s="5">
        <f t="shared" si="8"/>
        <v>2979710</v>
      </c>
    </row>
    <row r="93" spans="1:13">
      <c r="A93" s="6">
        <v>41183</v>
      </c>
      <c r="B93" s="5">
        <v>39296</v>
      </c>
      <c r="C93" s="5">
        <v>61033</v>
      </c>
      <c r="D93" s="5">
        <v>47413</v>
      </c>
      <c r="E93" s="5">
        <v>14121</v>
      </c>
      <c r="F93" s="5">
        <v>115210</v>
      </c>
      <c r="G93" s="5">
        <v>5047</v>
      </c>
      <c r="H93" s="5">
        <v>402379</v>
      </c>
      <c r="I93" s="5">
        <v>1672423</v>
      </c>
      <c r="J93" s="5">
        <v>734527</v>
      </c>
      <c r="K93" s="2">
        <v>9319</v>
      </c>
      <c r="L93" s="2">
        <v>7240</v>
      </c>
      <c r="M93" s="5">
        <f t="shared" si="8"/>
        <v>3108008</v>
      </c>
    </row>
    <row r="94" spans="1:13">
      <c r="A94" s="6">
        <v>41214</v>
      </c>
      <c r="B94" s="5">
        <v>39296</v>
      </c>
      <c r="C94" s="5">
        <v>52495</v>
      </c>
      <c r="D94" s="5">
        <v>42390</v>
      </c>
      <c r="E94" s="5">
        <v>14261</v>
      </c>
      <c r="F94" s="5">
        <v>108861</v>
      </c>
      <c r="G94" s="5">
        <v>5425</v>
      </c>
      <c r="H94" s="5">
        <v>381186</v>
      </c>
      <c r="I94" s="5">
        <v>1546199</v>
      </c>
      <c r="J94" s="5">
        <v>730498</v>
      </c>
      <c r="K94" s="2">
        <v>9388</v>
      </c>
      <c r="L94" s="2">
        <v>7111</v>
      </c>
      <c r="M94" s="5">
        <f t="shared" ref="M94:M96" si="9">SUM(B94:L94)</f>
        <v>2937110</v>
      </c>
    </row>
    <row r="95" spans="1:13">
      <c r="A95" s="6">
        <v>41244</v>
      </c>
      <c r="B95" s="5">
        <v>28477</v>
      </c>
      <c r="C95" s="5">
        <v>45831</v>
      </c>
      <c r="D95" s="5">
        <v>58284</v>
      </c>
      <c r="E95" s="5">
        <v>8133</v>
      </c>
      <c r="F95" s="5">
        <v>116549</v>
      </c>
      <c r="G95" s="5">
        <v>3755</v>
      </c>
      <c r="H95" s="5">
        <v>406665</v>
      </c>
      <c r="I95" s="5">
        <v>1603009</v>
      </c>
      <c r="J95" s="5">
        <v>762823</v>
      </c>
      <c r="K95" s="2">
        <v>6254</v>
      </c>
      <c r="L95" s="44">
        <f>AVERAGE(L92:L94)</f>
        <v>7240.666666666667</v>
      </c>
      <c r="M95" s="5">
        <f t="shared" si="9"/>
        <v>3047020.6666666665</v>
      </c>
    </row>
    <row r="96" spans="1:13">
      <c r="A96" s="6">
        <v>41275</v>
      </c>
      <c r="B96" s="5">
        <v>23689</v>
      </c>
      <c r="C96" s="5">
        <v>42367</v>
      </c>
      <c r="D96" s="5">
        <v>44250</v>
      </c>
      <c r="E96" s="5">
        <v>8459</v>
      </c>
      <c r="F96" s="5">
        <v>104800</v>
      </c>
      <c r="G96" s="5">
        <v>3941</v>
      </c>
      <c r="H96" s="5">
        <v>358962</v>
      </c>
      <c r="I96" s="5">
        <v>1459691</v>
      </c>
      <c r="J96" s="5">
        <v>701881</v>
      </c>
      <c r="K96" s="2">
        <v>6260</v>
      </c>
      <c r="L96" s="44">
        <v>5140</v>
      </c>
      <c r="M96" s="5">
        <f t="shared" si="9"/>
        <v>2759440</v>
      </c>
    </row>
    <row r="97" spans="1:13">
      <c r="A97" s="6">
        <v>41306</v>
      </c>
      <c r="B97" s="5">
        <v>31580</v>
      </c>
      <c r="C97" s="5">
        <v>45011</v>
      </c>
      <c r="D97" s="5">
        <v>41348</v>
      </c>
      <c r="E97" s="5">
        <v>12417</v>
      </c>
      <c r="F97" s="5">
        <v>106515</v>
      </c>
      <c r="G97" s="5">
        <v>5467</v>
      </c>
      <c r="H97" s="5">
        <v>357701</v>
      </c>
      <c r="I97" s="43">
        <v>1403241</v>
      </c>
      <c r="J97" s="5">
        <v>714454</v>
      </c>
      <c r="K97" s="2">
        <v>8901</v>
      </c>
      <c r="L97" s="44">
        <v>5627</v>
      </c>
      <c r="M97" s="5">
        <f t="shared" ref="M97" si="10">SUM(B97:L97)</f>
        <v>2732262</v>
      </c>
    </row>
    <row r="98" spans="1:13">
      <c r="A98" s="6">
        <v>41334</v>
      </c>
      <c r="B98" s="5">
        <v>33594</v>
      </c>
      <c r="C98" s="5">
        <v>60070</v>
      </c>
      <c r="D98" s="5">
        <v>51977</v>
      </c>
      <c r="E98" s="5">
        <v>13174</v>
      </c>
      <c r="F98" s="5">
        <v>114351</v>
      </c>
      <c r="G98" s="5">
        <v>4895</v>
      </c>
      <c r="H98" s="5">
        <v>403913</v>
      </c>
      <c r="I98" s="43">
        <v>1634800</v>
      </c>
      <c r="J98" s="5">
        <v>803592</v>
      </c>
      <c r="K98" s="2">
        <v>9048</v>
      </c>
      <c r="L98" s="44">
        <v>6520</v>
      </c>
      <c r="M98" s="5">
        <f t="shared" ref="M98:M106" si="11">SUM(B98:L98)</f>
        <v>3135934</v>
      </c>
    </row>
    <row r="99" spans="1:13">
      <c r="A99" s="6">
        <v>41365</v>
      </c>
      <c r="B99" s="5">
        <v>34282</v>
      </c>
      <c r="C99" s="5">
        <v>57790</v>
      </c>
      <c r="D99" s="5">
        <v>47555</v>
      </c>
      <c r="E99" s="5">
        <v>13405</v>
      </c>
      <c r="F99" s="5">
        <v>113759</v>
      </c>
      <c r="G99" s="5">
        <v>4790</v>
      </c>
      <c r="H99" s="5">
        <v>385443</v>
      </c>
      <c r="I99" s="43">
        <v>1572784</v>
      </c>
      <c r="J99" s="5">
        <v>702417</v>
      </c>
      <c r="K99" s="2">
        <v>9239</v>
      </c>
      <c r="L99" s="44">
        <v>6577</v>
      </c>
      <c r="M99" s="5">
        <f t="shared" si="11"/>
        <v>2948041</v>
      </c>
    </row>
    <row r="100" spans="1:13">
      <c r="A100" s="6">
        <v>41395</v>
      </c>
      <c r="B100" s="5">
        <v>34172</v>
      </c>
      <c r="C100" s="5">
        <v>57016</v>
      </c>
      <c r="D100" s="5">
        <v>41556</v>
      </c>
      <c r="E100" s="5">
        <v>13182</v>
      </c>
      <c r="F100" s="5">
        <v>96495</v>
      </c>
      <c r="G100" s="5">
        <v>4821</v>
      </c>
      <c r="H100" s="5">
        <v>370023</v>
      </c>
      <c r="I100" s="43">
        <v>1498229</v>
      </c>
      <c r="J100" s="5">
        <v>627519</v>
      </c>
      <c r="K100" s="2">
        <v>9857</v>
      </c>
      <c r="L100" s="44">
        <v>7023</v>
      </c>
      <c r="M100" s="5">
        <f t="shared" si="11"/>
        <v>2759893</v>
      </c>
    </row>
    <row r="101" spans="1:13">
      <c r="A101" s="6">
        <v>41426</v>
      </c>
      <c r="B101" s="5">
        <v>31930</v>
      </c>
      <c r="C101" s="5">
        <v>53439</v>
      </c>
      <c r="D101" s="5">
        <v>39843</v>
      </c>
      <c r="E101" s="5">
        <v>13357</v>
      </c>
      <c r="F101" s="5">
        <v>93997</v>
      </c>
      <c r="G101" s="5">
        <v>4938</v>
      </c>
      <c r="H101" s="5">
        <v>362653</v>
      </c>
      <c r="I101" s="43">
        <v>1470724</v>
      </c>
      <c r="J101" s="5">
        <v>597854</v>
      </c>
      <c r="K101" s="2">
        <v>8997</v>
      </c>
      <c r="L101" s="44">
        <v>6528</v>
      </c>
      <c r="M101" s="5">
        <f t="shared" si="11"/>
        <v>2684260</v>
      </c>
    </row>
    <row r="102" spans="1:13">
      <c r="A102" s="6">
        <v>41456</v>
      </c>
      <c r="B102" s="5">
        <v>31682</v>
      </c>
      <c r="C102" s="5">
        <v>58250</v>
      </c>
      <c r="D102" s="5">
        <v>42872</v>
      </c>
      <c r="E102" s="5">
        <v>12705</v>
      </c>
      <c r="F102" s="5">
        <v>104405</v>
      </c>
      <c r="G102" s="5">
        <v>4947</v>
      </c>
      <c r="H102" s="5">
        <v>373002</v>
      </c>
      <c r="I102" s="43">
        <v>1586092</v>
      </c>
      <c r="J102" s="5">
        <v>626002</v>
      </c>
      <c r="K102" s="2">
        <v>9592</v>
      </c>
      <c r="L102" s="44">
        <v>6932</v>
      </c>
      <c r="M102" s="5">
        <f t="shared" si="11"/>
        <v>2856481</v>
      </c>
    </row>
    <row r="103" spans="1:13">
      <c r="A103" s="6">
        <v>41487</v>
      </c>
      <c r="B103" s="5">
        <v>32725</v>
      </c>
      <c r="C103" s="5">
        <v>55931</v>
      </c>
      <c r="D103" s="5">
        <v>43679</v>
      </c>
      <c r="E103" s="5">
        <v>13091</v>
      </c>
      <c r="F103" s="5">
        <v>102779</v>
      </c>
      <c r="G103" s="5">
        <v>5605</v>
      </c>
      <c r="H103" s="5">
        <v>374027</v>
      </c>
      <c r="I103" s="43">
        <v>1649837</v>
      </c>
      <c r="J103" s="5">
        <v>644632</v>
      </c>
      <c r="K103" s="2">
        <v>9989</v>
      </c>
      <c r="L103" s="44">
        <v>7287</v>
      </c>
      <c r="M103" s="5">
        <f t="shared" si="11"/>
        <v>2939582</v>
      </c>
    </row>
    <row r="104" spans="1:13">
      <c r="A104" s="6">
        <v>41518</v>
      </c>
      <c r="B104" s="5">
        <v>33329</v>
      </c>
      <c r="C104" s="5">
        <v>57603</v>
      </c>
      <c r="D104" s="5">
        <v>45603</v>
      </c>
      <c r="E104" s="5">
        <v>14053</v>
      </c>
      <c r="F104" s="5">
        <v>104785</v>
      </c>
      <c r="G104" s="5">
        <v>5971</v>
      </c>
      <c r="H104" s="5">
        <v>376906</v>
      </c>
      <c r="I104" s="43">
        <v>1624751</v>
      </c>
      <c r="J104" s="5">
        <v>684255</v>
      </c>
      <c r="K104" s="2">
        <v>9810</v>
      </c>
      <c r="L104" s="44">
        <v>6502</v>
      </c>
      <c r="M104" s="5">
        <f t="shared" si="11"/>
        <v>2963568</v>
      </c>
    </row>
    <row r="105" spans="1:13">
      <c r="A105" s="6">
        <v>41548</v>
      </c>
      <c r="B105" s="5">
        <v>35946</v>
      </c>
      <c r="C105" s="5">
        <v>57857</v>
      </c>
      <c r="D105" s="5">
        <v>49671</v>
      </c>
      <c r="E105" s="5">
        <v>14706</v>
      </c>
      <c r="F105" s="5">
        <v>110967</v>
      </c>
      <c r="G105" s="5">
        <v>6024</v>
      </c>
      <c r="H105" s="5">
        <v>375372</v>
      </c>
      <c r="I105" s="43">
        <v>1656790</v>
      </c>
      <c r="J105" s="5">
        <v>722639</v>
      </c>
      <c r="K105" s="2">
        <v>10381</v>
      </c>
      <c r="L105" s="44">
        <v>7414</v>
      </c>
      <c r="M105" s="5">
        <f t="shared" si="11"/>
        <v>3047767</v>
      </c>
    </row>
    <row r="106" spans="1:13">
      <c r="A106" s="6">
        <v>41579</v>
      </c>
      <c r="B106" s="5">
        <v>33764</v>
      </c>
      <c r="C106" s="5">
        <v>55532</v>
      </c>
      <c r="D106" s="5">
        <v>45755</v>
      </c>
      <c r="E106" s="5">
        <v>15136</v>
      </c>
      <c r="F106" s="5">
        <v>107263</v>
      </c>
      <c r="G106" s="5">
        <v>6176</v>
      </c>
      <c r="H106" s="5">
        <v>365665</v>
      </c>
      <c r="I106" s="43">
        <v>1573188</v>
      </c>
      <c r="J106" s="5">
        <v>737769</v>
      </c>
      <c r="K106" s="2">
        <v>10153</v>
      </c>
      <c r="L106" s="44">
        <v>7070</v>
      </c>
      <c r="M106" s="5">
        <f t="shared" si="11"/>
        <v>2957471</v>
      </c>
    </row>
    <row r="107" spans="1:13">
      <c r="A107" s="6">
        <v>41609</v>
      </c>
      <c r="B107" s="5">
        <v>23591</v>
      </c>
      <c r="C107" s="5">
        <v>57497</v>
      </c>
      <c r="D107" s="5">
        <v>66317</v>
      </c>
      <c r="E107" s="5">
        <v>8982</v>
      </c>
      <c r="F107" s="5">
        <v>109518</v>
      </c>
      <c r="G107" s="5">
        <v>4935</v>
      </c>
      <c r="H107" s="5">
        <v>401258</v>
      </c>
      <c r="I107" s="43">
        <v>1662730</v>
      </c>
      <c r="J107" s="5">
        <v>785840</v>
      </c>
      <c r="K107" s="2">
        <v>7670</v>
      </c>
      <c r="L107" s="44">
        <v>4781</v>
      </c>
      <c r="M107" s="5">
        <f>SUM(B107:L107)</f>
        <v>3133119</v>
      </c>
    </row>
    <row r="108" spans="1:13">
      <c r="A108" s="6">
        <v>41640</v>
      </c>
      <c r="B108" s="5">
        <v>26327</v>
      </c>
      <c r="C108" s="5">
        <v>47972</v>
      </c>
      <c r="D108" s="5">
        <v>50929</v>
      </c>
      <c r="E108" s="5">
        <v>9718</v>
      </c>
      <c r="F108" s="5">
        <v>97825</v>
      </c>
      <c r="G108" s="5">
        <v>4810</v>
      </c>
      <c r="H108" s="5">
        <v>380515</v>
      </c>
      <c r="I108" s="43">
        <v>1515734</v>
      </c>
      <c r="J108" s="5">
        <v>728853</v>
      </c>
      <c r="K108" s="2">
        <v>8820</v>
      </c>
      <c r="L108" s="44">
        <f t="shared" ref="L108:L115" si="12">AVERAGE(L105:L107)</f>
        <v>6421.666666666667</v>
      </c>
      <c r="M108" s="5">
        <f>SUM(B108:L108)</f>
        <v>2877924.6666666665</v>
      </c>
    </row>
    <row r="109" spans="1:13">
      <c r="A109" s="6">
        <v>41671</v>
      </c>
      <c r="B109" s="5">
        <v>30584</v>
      </c>
      <c r="C109" s="5">
        <v>50298</v>
      </c>
      <c r="D109" s="5">
        <v>46391</v>
      </c>
      <c r="E109" s="5">
        <v>13574</v>
      </c>
      <c r="F109" s="5">
        <v>99802</v>
      </c>
      <c r="G109" s="5">
        <v>6380</v>
      </c>
      <c r="H109" s="5">
        <v>345597</v>
      </c>
      <c r="I109" s="43">
        <v>1421647</v>
      </c>
      <c r="J109" s="5">
        <v>734313</v>
      </c>
      <c r="K109" s="2">
        <v>10731</v>
      </c>
      <c r="L109" s="44">
        <f t="shared" si="12"/>
        <v>6090.8888888888896</v>
      </c>
      <c r="M109" s="5">
        <f>SUM(B109:L109)</f>
        <v>2765407.888888889</v>
      </c>
    </row>
    <row r="110" spans="1:13">
      <c r="A110" s="6">
        <v>41712</v>
      </c>
      <c r="B110" s="5">
        <v>33823</v>
      </c>
      <c r="C110" s="5">
        <v>55499</v>
      </c>
      <c r="D110" s="5">
        <v>51959</v>
      </c>
      <c r="E110" s="5">
        <v>15316</v>
      </c>
      <c r="F110" s="5">
        <v>109583</v>
      </c>
      <c r="G110" s="5">
        <v>5990</v>
      </c>
      <c r="H110" s="5">
        <v>384623</v>
      </c>
      <c r="I110" s="43">
        <v>1588473</v>
      </c>
      <c r="J110" s="5">
        <v>800896</v>
      </c>
      <c r="K110" s="2">
        <v>11380</v>
      </c>
      <c r="L110" s="44">
        <f t="shared" si="12"/>
        <v>5764.5185185185192</v>
      </c>
      <c r="M110" s="5">
        <f t="shared" ref="M110:M115" si="13">SUM(B110:L110)</f>
        <v>3063306.5185185187</v>
      </c>
    </row>
    <row r="111" spans="1:13">
      <c r="A111" s="6">
        <v>41743</v>
      </c>
      <c r="B111" s="5">
        <v>30873</v>
      </c>
      <c r="C111" s="5">
        <v>53437</v>
      </c>
      <c r="D111" s="5">
        <v>52923</v>
      </c>
      <c r="E111" s="5">
        <v>12853</v>
      </c>
      <c r="F111" s="5">
        <v>111141</v>
      </c>
      <c r="G111" s="5">
        <v>5481</v>
      </c>
      <c r="H111" s="5">
        <v>376456</v>
      </c>
      <c r="I111" s="43">
        <v>1597533</v>
      </c>
      <c r="J111" s="5">
        <v>740985</v>
      </c>
      <c r="K111" s="2">
        <v>9984</v>
      </c>
      <c r="L111" s="44">
        <f t="shared" si="12"/>
        <v>6092.3580246913589</v>
      </c>
      <c r="M111" s="5">
        <f t="shared" si="13"/>
        <v>2997758.3580246912</v>
      </c>
    </row>
    <row r="112" spans="1:13">
      <c r="A112" s="6">
        <v>41773</v>
      </c>
      <c r="B112" s="5">
        <v>31143</v>
      </c>
      <c r="C112" s="5">
        <v>51549</v>
      </c>
      <c r="D112" s="5">
        <v>42486</v>
      </c>
      <c r="E112" s="5">
        <v>13348</v>
      </c>
      <c r="F112" s="5">
        <v>94671</v>
      </c>
      <c r="G112" s="5">
        <v>5613</v>
      </c>
      <c r="H112" s="5">
        <v>350979</v>
      </c>
      <c r="I112" s="43">
        <v>1492867</v>
      </c>
      <c r="J112" s="5">
        <v>615589</v>
      </c>
      <c r="K112" s="2">
        <v>10822</v>
      </c>
      <c r="L112" s="2">
        <f t="shared" si="12"/>
        <v>5982.5884773662556</v>
      </c>
      <c r="M112" s="5">
        <f t="shared" si="13"/>
        <v>2715049.5884773661</v>
      </c>
    </row>
    <row r="113" spans="1:15">
      <c r="A113" s="6">
        <v>41804</v>
      </c>
      <c r="B113" s="5">
        <v>28995</v>
      </c>
      <c r="C113" s="5">
        <v>51712</v>
      </c>
      <c r="D113" s="5">
        <v>41368</v>
      </c>
      <c r="E113" s="5">
        <v>14589</v>
      </c>
      <c r="F113" s="5">
        <v>94555</v>
      </c>
      <c r="G113" s="5">
        <v>5588</v>
      </c>
      <c r="H113" s="5">
        <v>364008</v>
      </c>
      <c r="I113" s="43">
        <v>1491962</v>
      </c>
      <c r="J113" s="5">
        <v>614877</v>
      </c>
      <c r="K113" s="2">
        <v>11136</v>
      </c>
      <c r="L113" s="2">
        <f t="shared" si="12"/>
        <v>5946.4883401920442</v>
      </c>
      <c r="M113" s="5">
        <f t="shared" si="13"/>
        <v>2724736.488340192</v>
      </c>
    </row>
    <row r="114" spans="1:15">
      <c r="A114" s="6">
        <v>41834</v>
      </c>
      <c r="B114" s="5">
        <v>31290</v>
      </c>
      <c r="C114" s="5">
        <v>56080</v>
      </c>
      <c r="D114" s="5">
        <v>47309</v>
      </c>
      <c r="E114" s="5">
        <v>14675</v>
      </c>
      <c r="F114" s="5">
        <v>105250</v>
      </c>
      <c r="G114" s="5">
        <v>6148</v>
      </c>
      <c r="H114" s="5">
        <v>383200</v>
      </c>
      <c r="I114" s="43">
        <v>1630886</v>
      </c>
      <c r="J114" s="5">
        <v>668859</v>
      </c>
      <c r="K114" s="2">
        <v>10883</v>
      </c>
      <c r="L114" s="2">
        <f t="shared" si="12"/>
        <v>6007.1449474165529</v>
      </c>
      <c r="M114" s="5">
        <f t="shared" si="13"/>
        <v>2960587.1449474166</v>
      </c>
    </row>
    <row r="115" spans="1:15" ht="15.75" thickBot="1">
      <c r="A115" s="6">
        <v>41865</v>
      </c>
      <c r="B115" s="5">
        <v>33317</v>
      </c>
      <c r="C115" s="5">
        <v>53401</v>
      </c>
      <c r="D115" s="5">
        <v>44698</v>
      </c>
      <c r="E115" s="5">
        <v>14911</v>
      </c>
      <c r="F115" s="5">
        <v>103590</v>
      </c>
      <c r="G115" s="5">
        <v>6730</v>
      </c>
      <c r="H115" s="5">
        <v>389303</v>
      </c>
      <c r="I115" s="43">
        <v>1701384</v>
      </c>
      <c r="J115" s="5">
        <v>672756</v>
      </c>
      <c r="K115" s="2">
        <v>11338</v>
      </c>
      <c r="L115" s="2">
        <f t="shared" si="12"/>
        <v>5978.7405883249512</v>
      </c>
      <c r="M115" s="5">
        <f t="shared" si="13"/>
        <v>3037406.7405883251</v>
      </c>
    </row>
    <row r="116" spans="1:15" ht="15.75" thickBot="1">
      <c r="A116" s="7" t="s">
        <v>18</v>
      </c>
      <c r="B116" s="8">
        <f t="shared" ref="B116:J116" si="14">SUM(B3:B115)</f>
        <v>3505967</v>
      </c>
      <c r="C116" s="8">
        <f t="shared" si="14"/>
        <v>6048381.7999999998</v>
      </c>
      <c r="D116" s="8">
        <f t="shared" si="14"/>
        <v>5161819</v>
      </c>
      <c r="E116" s="8">
        <f t="shared" si="14"/>
        <v>1275280</v>
      </c>
      <c r="F116" s="8">
        <f t="shared" si="14"/>
        <v>12215916</v>
      </c>
      <c r="G116" s="8">
        <f t="shared" si="14"/>
        <v>447116.83999999997</v>
      </c>
      <c r="H116" s="8">
        <f t="shared" si="14"/>
        <v>42348068.399999999</v>
      </c>
      <c r="I116" s="8">
        <f t="shared" si="14"/>
        <v>171929857.59999999</v>
      </c>
      <c r="J116" s="8">
        <f t="shared" si="14"/>
        <v>75234665.400000006</v>
      </c>
      <c r="K116" s="8">
        <f t="shared" ref="K116:M116" si="15">SUM(K3:K113)</f>
        <v>758648</v>
      </c>
      <c r="L116" s="8">
        <f t="shared" si="15"/>
        <v>817184.42664250103</v>
      </c>
      <c r="M116" s="42">
        <f t="shared" si="15"/>
        <v>313779117.4666425</v>
      </c>
    </row>
    <row r="117" spans="1:15" ht="15.75" thickBot="1">
      <c r="M117" s="2"/>
    </row>
    <row r="118" spans="1:15" ht="24.75" customHeight="1" thickBot="1">
      <c r="A118" s="50" t="s">
        <v>19</v>
      </c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1"/>
      <c r="M118" s="52"/>
    </row>
    <row r="119" spans="1:15" ht="32.25" customHeight="1" thickBot="1">
      <c r="A119" s="12"/>
      <c r="B119" s="13" t="str">
        <f>B2</f>
        <v>Bloemfontein</v>
      </c>
      <c r="C119" s="13" t="str">
        <f t="shared" ref="C119:M119" si="16">C2</f>
        <v xml:space="preserve">East London </v>
      </c>
      <c r="D119" s="13" t="str">
        <f t="shared" si="16"/>
        <v xml:space="preserve">George </v>
      </c>
      <c r="E119" s="13" t="str">
        <f t="shared" si="16"/>
        <v>Kimberley</v>
      </c>
      <c r="F119" s="13" t="str">
        <f t="shared" si="16"/>
        <v xml:space="preserve">Port Elizabeth </v>
      </c>
      <c r="G119" s="13" t="str">
        <f t="shared" si="16"/>
        <v xml:space="preserve">Upington </v>
      </c>
      <c r="H119" s="13" t="str">
        <f t="shared" si="16"/>
        <v>King Shaka International</v>
      </c>
      <c r="I119" s="13" t="str">
        <f t="shared" si="16"/>
        <v xml:space="preserve">OR Tambo International </v>
      </c>
      <c r="J119" s="13" t="str">
        <f t="shared" si="16"/>
        <v xml:space="preserve">Cape Town International </v>
      </c>
      <c r="K119" s="13" t="str">
        <f t="shared" si="16"/>
        <v>Pietermaritzburg</v>
      </c>
      <c r="L119" s="13" t="str">
        <f t="shared" si="16"/>
        <v>Richards Bay</v>
      </c>
      <c r="M119" s="14" t="str">
        <f t="shared" si="16"/>
        <v>TOTAL</v>
      </c>
    </row>
    <row r="120" spans="1:15">
      <c r="A120" s="15" t="s">
        <v>8</v>
      </c>
      <c r="B120" s="16">
        <f>AVERAGE(B3:B11)</f>
        <v>10859</v>
      </c>
      <c r="C120" s="16">
        <f t="shared" ref="C120:K120" si="17">AVERAGE(C3:C11)</f>
        <v>24787.888888888891</v>
      </c>
      <c r="D120" s="16">
        <f t="shared" si="17"/>
        <v>24541.333333333332</v>
      </c>
      <c r="E120" s="16">
        <f t="shared" si="17"/>
        <v>4831.7777777777774</v>
      </c>
      <c r="F120" s="16">
        <f t="shared" si="17"/>
        <v>53939.111111111109</v>
      </c>
      <c r="G120" s="16">
        <f t="shared" si="17"/>
        <v>1371.7777777777778</v>
      </c>
      <c r="H120" s="16">
        <f t="shared" si="17"/>
        <v>307520.22222222225</v>
      </c>
      <c r="I120" s="16">
        <f t="shared" si="17"/>
        <v>1342648.4444444445</v>
      </c>
      <c r="J120" s="16">
        <f t="shared" si="17"/>
        <v>555739.5555555555</v>
      </c>
      <c r="K120" s="16">
        <f t="shared" si="17"/>
        <v>4000</v>
      </c>
      <c r="L120" s="16">
        <f t="shared" ref="L120" si="18">AVERAGE(L3:L11)</f>
        <v>6495.333333333333</v>
      </c>
      <c r="M120" s="16">
        <f t="shared" ref="M120" si="19">AVERAGE(M3:M11)</f>
        <v>2336734.4444444445</v>
      </c>
      <c r="O120" s="45">
        <f>H120+K120+L120</f>
        <v>318015.55555555556</v>
      </c>
    </row>
    <row r="121" spans="1:15">
      <c r="A121" s="15" t="s">
        <v>9</v>
      </c>
      <c r="B121" s="16">
        <f>AVERAGE(B12:B23)</f>
        <v>22975.916666666668</v>
      </c>
      <c r="C121" s="16">
        <f t="shared" ref="C121:K121" si="20">AVERAGE(C12:C23)</f>
        <v>49500.233333333337</v>
      </c>
      <c r="D121" s="16">
        <f t="shared" si="20"/>
        <v>43603.5</v>
      </c>
      <c r="E121" s="16">
        <f t="shared" si="20"/>
        <v>9564.8333333333339</v>
      </c>
      <c r="F121" s="16">
        <f t="shared" si="20"/>
        <v>104148.83333333333</v>
      </c>
      <c r="G121" s="16">
        <f t="shared" si="20"/>
        <v>2709.4033333333332</v>
      </c>
      <c r="H121" s="16">
        <f t="shared" si="20"/>
        <v>336016.08333333331</v>
      </c>
      <c r="I121" s="16">
        <f t="shared" si="20"/>
        <v>1435807.8333333333</v>
      </c>
      <c r="J121" s="16">
        <f t="shared" si="20"/>
        <v>602043.41666666663</v>
      </c>
      <c r="K121" s="16">
        <f t="shared" si="20"/>
        <v>6486</v>
      </c>
      <c r="L121" s="16">
        <f t="shared" ref="L121" si="21">AVERAGE(L12:L23)</f>
        <v>6661.833333333333</v>
      </c>
      <c r="M121" s="16">
        <f t="shared" ref="M121" si="22">AVERAGE(M12:M23)</f>
        <v>2619517.8866666667</v>
      </c>
      <c r="O121" s="45">
        <f t="shared" ref="O121:O127" si="23">H121+K121+L121</f>
        <v>349163.91666666663</v>
      </c>
    </row>
    <row r="122" spans="1:15">
      <c r="A122" s="15" t="s">
        <v>10</v>
      </c>
      <c r="B122" s="16">
        <f>AVERAGE(B24:B35)</f>
        <v>35410.333333333336</v>
      </c>
      <c r="C122" s="16">
        <f t="shared" ref="C122:K122" si="24">AVERAGE(C24:C35)</f>
        <v>62079.083333333336</v>
      </c>
      <c r="D122" s="16">
        <f t="shared" si="24"/>
        <v>54335.916666666664</v>
      </c>
      <c r="E122" s="16">
        <f t="shared" si="24"/>
        <v>12273.75</v>
      </c>
      <c r="F122" s="16">
        <f t="shared" si="24"/>
        <v>124295.91666666667</v>
      </c>
      <c r="G122" s="16">
        <f t="shared" si="24"/>
        <v>3964.5833333333335</v>
      </c>
      <c r="H122" s="16">
        <f t="shared" si="24"/>
        <v>399975.16666666669</v>
      </c>
      <c r="I122" s="16">
        <f>AVERAGE(I24:I35)</f>
        <v>1611358.3333333333</v>
      </c>
      <c r="J122" s="16">
        <f t="shared" si="24"/>
        <v>693111.75</v>
      </c>
      <c r="K122" s="16">
        <f t="shared" si="24"/>
        <v>6544.666666666667</v>
      </c>
      <c r="L122" s="16">
        <f t="shared" ref="L122" si="25">AVERAGE(L24:L35)</f>
        <v>7525.666666666667</v>
      </c>
      <c r="M122" s="16">
        <f t="shared" ref="M122" si="26">AVERAGE(M24:M35)</f>
        <v>3010875.1666666665</v>
      </c>
      <c r="O122" s="45">
        <f t="shared" si="23"/>
        <v>414045.50000000006</v>
      </c>
    </row>
    <row r="123" spans="1:15">
      <c r="A123" s="15" t="s">
        <v>11</v>
      </c>
      <c r="B123" s="16">
        <f>AVERAGE(B36:B47)</f>
        <v>34306.916666666664</v>
      </c>
      <c r="C123" s="16">
        <f t="shared" ref="C123:K123" si="27">AVERAGE(C36:C47)</f>
        <v>59600.5</v>
      </c>
      <c r="D123" s="16">
        <f t="shared" si="27"/>
        <v>52532.083333333336</v>
      </c>
      <c r="E123" s="16">
        <f t="shared" si="27"/>
        <v>12967.916666666666</v>
      </c>
      <c r="F123" s="16">
        <f t="shared" si="27"/>
        <v>122119.08333333333</v>
      </c>
      <c r="G123" s="16">
        <f t="shared" si="27"/>
        <v>4185</v>
      </c>
      <c r="H123" s="16">
        <f t="shared" si="27"/>
        <v>371559.58333333331</v>
      </c>
      <c r="I123" s="16">
        <f t="shared" si="27"/>
        <v>1541802.3333333333</v>
      </c>
      <c r="J123" s="16">
        <f t="shared" si="27"/>
        <v>673119.58333333337</v>
      </c>
      <c r="K123" s="16">
        <f t="shared" si="27"/>
        <v>6278.083333333333</v>
      </c>
      <c r="L123" s="16">
        <f t="shared" ref="L123" si="28">AVERAGE(L36:L47)</f>
        <v>9097.7086666666673</v>
      </c>
      <c r="M123" s="16">
        <f t="shared" ref="M123" si="29">AVERAGE(M36:M47)</f>
        <v>2887568.7919999999</v>
      </c>
      <c r="O123" s="45">
        <f t="shared" si="23"/>
        <v>386935.37533333327</v>
      </c>
    </row>
    <row r="124" spans="1:15">
      <c r="A124" s="15" t="s">
        <v>12</v>
      </c>
      <c r="B124" s="16">
        <f>AVERAGE(B48:B59)</f>
        <v>33401.166666666664</v>
      </c>
      <c r="C124" s="16">
        <f t="shared" ref="C124:K124" si="30">AVERAGE(C48:C59)</f>
        <v>56331.666666666664</v>
      </c>
      <c r="D124" s="16">
        <f t="shared" si="30"/>
        <v>45708.166666666664</v>
      </c>
      <c r="E124" s="16">
        <f t="shared" si="30"/>
        <v>10887</v>
      </c>
      <c r="F124" s="16">
        <f t="shared" si="30"/>
        <v>111905.08333333333</v>
      </c>
      <c r="G124" s="16">
        <f t="shared" si="30"/>
        <v>3543.5</v>
      </c>
      <c r="H124" s="16">
        <f t="shared" si="30"/>
        <v>358727.41666666669</v>
      </c>
      <c r="I124" s="16">
        <f t="shared" si="30"/>
        <v>1462893.4166666667</v>
      </c>
      <c r="J124" s="16">
        <f t="shared" si="30"/>
        <v>643664.58333333337</v>
      </c>
      <c r="K124" s="16">
        <f t="shared" si="30"/>
        <v>5034.25</v>
      </c>
      <c r="L124" s="16">
        <f t="shared" ref="L124" si="31">AVERAGE(L48:L59)</f>
        <v>8590.9125839732715</v>
      </c>
      <c r="M124" s="16">
        <f t="shared" ref="M124" si="32">AVERAGE(M48:M59)</f>
        <v>2740687.1625839733</v>
      </c>
      <c r="O124" s="45">
        <f t="shared" si="23"/>
        <v>372352.57925063994</v>
      </c>
    </row>
    <row r="125" spans="1:15">
      <c r="A125" s="15" t="s">
        <v>13</v>
      </c>
      <c r="B125" s="16">
        <f>AVERAGE(B60:B71)</f>
        <v>33650</v>
      </c>
      <c r="C125" s="16">
        <f>AVERAGE(C60:C71)</f>
        <v>55991.25</v>
      </c>
      <c r="D125" s="16">
        <f t="shared" ref="D125:K125" si="33">AVERAGE(D60:D71)</f>
        <v>43969.416666666664</v>
      </c>
      <c r="E125" s="16">
        <f t="shared" si="33"/>
        <v>11063</v>
      </c>
      <c r="F125" s="16">
        <f t="shared" si="33"/>
        <v>117396.16666666667</v>
      </c>
      <c r="G125" s="16">
        <f t="shared" si="33"/>
        <v>3782.5</v>
      </c>
      <c r="H125" s="16">
        <f t="shared" si="33"/>
        <v>393332.2</v>
      </c>
      <c r="I125" s="16">
        <f t="shared" si="33"/>
        <v>1526211.3833333335</v>
      </c>
      <c r="J125" s="16">
        <f t="shared" si="33"/>
        <v>668479.3666666667</v>
      </c>
      <c r="K125" s="16">
        <f t="shared" si="33"/>
        <v>4933.25</v>
      </c>
      <c r="L125" s="16">
        <f t="shared" ref="L125" si="34">AVERAGE(L60:L71)</f>
        <v>8212.3163376526354</v>
      </c>
      <c r="M125" s="16">
        <f t="shared" ref="M125" si="35">AVERAGE(M60:M71)</f>
        <v>2867020.8496709862</v>
      </c>
      <c r="O125" s="45">
        <f t="shared" si="23"/>
        <v>406477.76633765263</v>
      </c>
    </row>
    <row r="126" spans="1:15">
      <c r="A126" s="15" t="s">
        <v>26</v>
      </c>
      <c r="B126" s="16">
        <f>AVERAGE(B71:B83)</f>
        <v>35843.153846153844</v>
      </c>
      <c r="C126" s="16">
        <f t="shared" ref="C126:M126" si="36">AVERAGE(C71:C83)</f>
        <v>56978.769230769234</v>
      </c>
      <c r="D126" s="16">
        <f t="shared" si="36"/>
        <v>47893.615384615383</v>
      </c>
      <c r="E126" s="16">
        <f t="shared" si="36"/>
        <v>11044.461538461539</v>
      </c>
      <c r="F126" s="16">
        <f t="shared" si="36"/>
        <v>114726.61538461539</v>
      </c>
      <c r="G126" s="16">
        <f t="shared" si="36"/>
        <v>4268.2307692307695</v>
      </c>
      <c r="H126" s="16">
        <f t="shared" si="36"/>
        <v>419135.87692307692</v>
      </c>
      <c r="I126" s="16">
        <f t="shared" si="36"/>
        <v>1584251.7384615387</v>
      </c>
      <c r="J126" s="16">
        <f t="shared" si="36"/>
        <v>701017.18461538467</v>
      </c>
      <c r="K126" s="16">
        <f t="shared" si="36"/>
        <v>7669.6923076923076</v>
      </c>
      <c r="L126" s="16">
        <f t="shared" si="36"/>
        <v>7032.6654664415246</v>
      </c>
      <c r="M126" s="16">
        <f t="shared" si="36"/>
        <v>2989862.0039279801</v>
      </c>
      <c r="O126" s="45">
        <f t="shared" si="23"/>
        <v>433838.23469721078</v>
      </c>
    </row>
    <row r="127" spans="1:15">
      <c r="A127" s="15" t="s">
        <v>29</v>
      </c>
      <c r="B127" s="16">
        <f t="shared" ref="B127:M127" si="37">AVERAGE(B84:B95)</f>
        <v>35556</v>
      </c>
      <c r="C127" s="16">
        <f t="shared" si="37"/>
        <v>55267.166666666664</v>
      </c>
      <c r="D127" s="16">
        <f t="shared" si="37"/>
        <v>46281.5</v>
      </c>
      <c r="E127" s="16">
        <f t="shared" si="37"/>
        <v>12760.5</v>
      </c>
      <c r="F127" s="16">
        <f t="shared" si="37"/>
        <v>109808.16666666667</v>
      </c>
      <c r="G127" s="16">
        <f t="shared" si="37"/>
        <v>4609.916666666667</v>
      </c>
      <c r="H127" s="16">
        <f t="shared" si="37"/>
        <v>395602</v>
      </c>
      <c r="I127" s="16">
        <f t="shared" si="37"/>
        <v>1556788.75</v>
      </c>
      <c r="J127" s="16">
        <f t="shared" si="37"/>
        <v>708796.91666666663</v>
      </c>
      <c r="K127" s="16">
        <f t="shared" si="37"/>
        <v>8557.3333333333339</v>
      </c>
      <c r="L127" s="16">
        <f t="shared" si="37"/>
        <v>6741.4722222222226</v>
      </c>
      <c r="M127" s="16">
        <f t="shared" si="37"/>
        <v>2940769.722222222</v>
      </c>
      <c r="O127" s="45">
        <f t="shared" si="23"/>
        <v>410900.80555555556</v>
      </c>
    </row>
    <row r="128" spans="1:15">
      <c r="A128" s="15" t="s">
        <v>30</v>
      </c>
      <c r="B128" s="16">
        <f t="shared" ref="B128:M129" si="38">AVERAGE(B96:B107)</f>
        <v>31690.333333333332</v>
      </c>
      <c r="C128" s="16">
        <f t="shared" si="38"/>
        <v>54863.583333333336</v>
      </c>
      <c r="D128" s="16">
        <f t="shared" si="38"/>
        <v>46702.166666666664</v>
      </c>
      <c r="E128" s="16">
        <f t="shared" si="38"/>
        <v>12722.25</v>
      </c>
      <c r="F128" s="16">
        <f t="shared" si="38"/>
        <v>105802.83333333333</v>
      </c>
      <c r="G128" s="16">
        <f t="shared" si="38"/>
        <v>5209.166666666667</v>
      </c>
      <c r="H128" s="16">
        <f t="shared" si="38"/>
        <v>375410.41666666669</v>
      </c>
      <c r="I128" s="16">
        <f t="shared" si="38"/>
        <v>1566071.4166666667</v>
      </c>
      <c r="J128" s="16">
        <f t="shared" si="38"/>
        <v>695737.83333333337</v>
      </c>
      <c r="K128" s="16">
        <f t="shared" si="38"/>
        <v>9158.0833333333339</v>
      </c>
      <c r="L128" s="16">
        <f t="shared" si="38"/>
        <v>6450.083333333333</v>
      </c>
      <c r="M128" s="16">
        <f t="shared" si="38"/>
        <v>2909818.1666666665</v>
      </c>
      <c r="O128" s="45">
        <f>H128+K128+L128</f>
        <v>391018.58333333331</v>
      </c>
    </row>
    <row r="129" spans="1:15" ht="15.75" thickBot="1">
      <c r="A129" s="15" t="s">
        <v>31</v>
      </c>
      <c r="B129" s="16">
        <f>AVERAGE(B108:B115)</f>
        <v>30794</v>
      </c>
      <c r="C129" s="16">
        <f t="shared" ref="C129:L129" si="39">AVERAGE(C108:C115)</f>
        <v>52493.5</v>
      </c>
      <c r="D129" s="16">
        <f t="shared" si="39"/>
        <v>47257.875</v>
      </c>
      <c r="E129" s="16">
        <f t="shared" si="39"/>
        <v>13623</v>
      </c>
      <c r="F129" s="16">
        <f t="shared" si="39"/>
        <v>102052.125</v>
      </c>
      <c r="G129" s="16">
        <f t="shared" si="39"/>
        <v>5842.5</v>
      </c>
      <c r="H129" s="16">
        <f t="shared" si="39"/>
        <v>371835.125</v>
      </c>
      <c r="I129" s="16">
        <f t="shared" si="39"/>
        <v>1555060.75</v>
      </c>
      <c r="J129" s="16">
        <f t="shared" si="39"/>
        <v>697141</v>
      </c>
      <c r="K129" s="16">
        <f t="shared" si="39"/>
        <v>10636.75</v>
      </c>
      <c r="L129" s="16">
        <f t="shared" si="39"/>
        <v>6035.5493065081546</v>
      </c>
      <c r="M129" s="16">
        <f t="shared" si="38"/>
        <v>2919691.8888888885</v>
      </c>
      <c r="O129" s="45"/>
    </row>
    <row r="130" spans="1:15" ht="15.75" thickBot="1">
      <c r="A130" s="19" t="s">
        <v>17</v>
      </c>
      <c r="B130" s="22">
        <f>AVERAGE(B120:B129)</f>
        <v>30448.682051282049</v>
      </c>
      <c r="C130" s="22">
        <f t="shared" ref="C130:M130" si="40">AVERAGE(C109:C116)</f>
        <v>802544.72499999998</v>
      </c>
      <c r="D130" s="22">
        <f t="shared" si="40"/>
        <v>686119.125</v>
      </c>
      <c r="E130" s="22">
        <f t="shared" si="40"/>
        <v>171818.25</v>
      </c>
      <c r="F130" s="22">
        <f t="shared" si="40"/>
        <v>1616813.5</v>
      </c>
      <c r="G130" s="22">
        <f t="shared" si="40"/>
        <v>61130.854999999996</v>
      </c>
      <c r="H130" s="22">
        <f t="shared" si="40"/>
        <v>5617779.2999999998</v>
      </c>
      <c r="I130" s="22">
        <f t="shared" si="40"/>
        <v>22856826.199999999</v>
      </c>
      <c r="J130" s="22">
        <f t="shared" si="40"/>
        <v>10010367.550000001</v>
      </c>
      <c r="K130" s="22">
        <f t="shared" si="40"/>
        <v>104365.25</v>
      </c>
      <c r="L130" s="22">
        <f t="shared" si="40"/>
        <v>107380.89430348745</v>
      </c>
      <c r="M130" s="22">
        <f t="shared" si="40"/>
        <v>41755421.274303488</v>
      </c>
    </row>
    <row r="131" spans="1:15" ht="15.75" thickBot="1">
      <c r="A131" s="15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34"/>
    </row>
    <row r="132" spans="1:15" ht="24" thickBot="1">
      <c r="A132" s="53" t="s">
        <v>20</v>
      </c>
      <c r="B132" s="54"/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2"/>
    </row>
    <row r="133" spans="1:15" ht="30.75" customHeight="1" thickBot="1">
      <c r="A133" s="12"/>
      <c r="B133" s="13" t="str">
        <f>B119</f>
        <v>Bloemfontein</v>
      </c>
      <c r="C133" s="13" t="str">
        <f t="shared" ref="C133:M133" si="41">C119</f>
        <v xml:space="preserve">East London </v>
      </c>
      <c r="D133" s="13" t="str">
        <f t="shared" si="41"/>
        <v xml:space="preserve">George </v>
      </c>
      <c r="E133" s="13" t="str">
        <f t="shared" si="41"/>
        <v>Kimberley</v>
      </c>
      <c r="F133" s="13" t="str">
        <f t="shared" si="41"/>
        <v xml:space="preserve">Port Elizabeth </v>
      </c>
      <c r="G133" s="13" t="str">
        <f t="shared" si="41"/>
        <v xml:space="preserve">Upington </v>
      </c>
      <c r="H133" s="13" t="str">
        <f t="shared" si="41"/>
        <v>King Shaka International</v>
      </c>
      <c r="I133" s="13" t="str">
        <f t="shared" si="41"/>
        <v xml:space="preserve">OR Tambo International </v>
      </c>
      <c r="J133" s="13" t="str">
        <f t="shared" si="41"/>
        <v xml:space="preserve">Cape Town International </v>
      </c>
      <c r="K133" s="13" t="str">
        <f t="shared" si="41"/>
        <v>Pietermaritzburg</v>
      </c>
      <c r="L133" s="13" t="str">
        <f t="shared" ref="L133" si="42">L119</f>
        <v>Richards Bay</v>
      </c>
      <c r="M133" s="14" t="str">
        <f t="shared" si="41"/>
        <v>TOTAL</v>
      </c>
    </row>
    <row r="134" spans="1:15">
      <c r="A134" s="17">
        <v>2006</v>
      </c>
      <c r="B134" s="18">
        <f t="shared" ref="B134:B136" si="43">(B121-B120)/B120*100</f>
        <v>111.58409307179913</v>
      </c>
      <c r="C134" s="18">
        <f t="shared" ref="C134:J134" si="44">(C121-C120)/C120*100</f>
        <v>99.695236473008777</v>
      </c>
      <c r="D134" s="18">
        <f t="shared" si="44"/>
        <v>77.673720525915471</v>
      </c>
      <c r="E134" s="18">
        <f t="shared" si="44"/>
        <v>97.956813687163717</v>
      </c>
      <c r="F134" s="18">
        <f t="shared" si="44"/>
        <v>93.085928165915476</v>
      </c>
      <c r="G134" s="18">
        <f t="shared" si="44"/>
        <v>97.510367730439</v>
      </c>
      <c r="H134" s="18">
        <f t="shared" si="44"/>
        <v>9.2663373176542532</v>
      </c>
      <c r="I134" s="18">
        <f t="shared" si="44"/>
        <v>6.938479635109239</v>
      </c>
      <c r="J134" s="18">
        <f t="shared" si="44"/>
        <v>8.3319354629746663</v>
      </c>
      <c r="K134" s="18">
        <f>(K121-K120)/K120*100</f>
        <v>62.150000000000006</v>
      </c>
      <c r="L134" s="18">
        <f t="shared" ref="L134" si="45">(L121-L120)/L120*100</f>
        <v>2.5633788360874474</v>
      </c>
      <c r="M134" s="18">
        <f t="shared" ref="M134" si="46">(M121-M120)/M120*100</f>
        <v>12.101650784261606</v>
      </c>
    </row>
    <row r="135" spans="1:15">
      <c r="A135" s="17">
        <f>A134+1</f>
        <v>2007</v>
      </c>
      <c r="B135" s="18">
        <f t="shared" si="43"/>
        <v>54.119349608829538</v>
      </c>
      <c r="C135" s="18">
        <f t="shared" ref="C135:K135" si="47">(C122-C121)/C121*100</f>
        <v>25.411698396034492</v>
      </c>
      <c r="D135" s="18">
        <f t="shared" si="47"/>
        <v>24.613658689478285</v>
      </c>
      <c r="E135" s="18">
        <f t="shared" si="47"/>
        <v>28.321629580581636</v>
      </c>
      <c r="F135" s="18">
        <f t="shared" si="47"/>
        <v>19.344511780416816</v>
      </c>
      <c r="G135" s="18">
        <f t="shared" si="47"/>
        <v>46.326805040716238</v>
      </c>
      <c r="H135" s="18">
        <f t="shared" si="47"/>
        <v>19.0345303411816</v>
      </c>
      <c r="I135" s="18">
        <f t="shared" si="47"/>
        <v>12.226601354614889</v>
      </c>
      <c r="J135" s="18">
        <f t="shared" si="47"/>
        <v>15.126539185089232</v>
      </c>
      <c r="K135" s="18">
        <f t="shared" si="47"/>
        <v>0.9045122828656641</v>
      </c>
      <c r="L135" s="18">
        <f t="shared" ref="L135" si="48">(L122-L121)/L121*100</f>
        <v>12.966901003227349</v>
      </c>
      <c r="M135" s="18">
        <f t="shared" ref="M135" si="49">(M122-M121)/M121*100</f>
        <v>14.940049922621505</v>
      </c>
    </row>
    <row r="136" spans="1:15">
      <c r="A136" s="17">
        <f t="shared" ref="A136:A141" si="50">A135+1</f>
        <v>2008</v>
      </c>
      <c r="B136" s="18">
        <f t="shared" si="43"/>
        <v>-3.1160866413758832</v>
      </c>
      <c r="C136" s="18">
        <f t="shared" ref="C136:K136" si="51">(C123-C122)/C122*100</f>
        <v>-3.9926223137422867</v>
      </c>
      <c r="D136" s="18">
        <f t="shared" si="51"/>
        <v>-3.3197808079677107</v>
      </c>
      <c r="E136" s="18">
        <f t="shared" si="51"/>
        <v>5.6557015310452474</v>
      </c>
      <c r="F136" s="18">
        <f t="shared" si="51"/>
        <v>-1.7513313322843214</v>
      </c>
      <c r="G136" s="18">
        <f t="shared" si="51"/>
        <v>5.5596426694692553</v>
      </c>
      <c r="H136" s="18">
        <f t="shared" si="51"/>
        <v>-7.1043368942488607</v>
      </c>
      <c r="I136" s="18">
        <f t="shared" si="51"/>
        <v>-4.3166065896784804</v>
      </c>
      <c r="J136" s="18">
        <f t="shared" si="51"/>
        <v>-2.8844074085696323</v>
      </c>
      <c r="K136" s="18">
        <f t="shared" si="51"/>
        <v>-4.0732912294998567</v>
      </c>
      <c r="L136" s="18">
        <f t="shared" ref="L136" si="52">(L123-L122)/L122*100</f>
        <v>20.889072950347703</v>
      </c>
      <c r="M136" s="18">
        <f t="shared" ref="M136" si="53">(M123-M122)/M122*100</f>
        <v>-4.0953665575972336</v>
      </c>
    </row>
    <row r="137" spans="1:15">
      <c r="A137" s="17">
        <f t="shared" si="50"/>
        <v>2009</v>
      </c>
      <c r="B137" s="18">
        <f t="shared" ref="B137:B142" si="54">(B124-B123)/B123*100</f>
        <v>-2.6401381645586532</v>
      </c>
      <c r="C137" s="18">
        <f t="shared" ref="C137:K137" si="55">(C124-C123)/C123*100</f>
        <v>-5.4845736752767777</v>
      </c>
      <c r="D137" s="18">
        <f t="shared" si="55"/>
        <v>-12.989998175718023</v>
      </c>
      <c r="E137" s="18">
        <f t="shared" si="55"/>
        <v>-16.046653600231338</v>
      </c>
      <c r="F137" s="18">
        <f t="shared" si="55"/>
        <v>-8.3639671386331251</v>
      </c>
      <c r="G137" s="18">
        <f t="shared" si="55"/>
        <v>-15.328554360812424</v>
      </c>
      <c r="H137" s="18">
        <f t="shared" si="55"/>
        <v>-3.4535959351517089</v>
      </c>
      <c r="I137" s="18">
        <f t="shared" si="55"/>
        <v>-5.1179658352227069</v>
      </c>
      <c r="J137" s="18">
        <f t="shared" si="55"/>
        <v>-4.3758940802371047</v>
      </c>
      <c r="K137" s="18">
        <f t="shared" si="55"/>
        <v>-19.812310020308743</v>
      </c>
      <c r="L137" s="18">
        <f t="shared" ref="L137" si="56">(L124-L123)/L123*100</f>
        <v>-5.5705903679929794</v>
      </c>
      <c r="M137" s="18">
        <f t="shared" ref="M137" si="57">(M124-M123)/M123*100</f>
        <v>-5.0866884911265746</v>
      </c>
    </row>
    <row r="138" spans="1:15">
      <c r="A138" s="17">
        <f t="shared" si="50"/>
        <v>2010</v>
      </c>
      <c r="B138" s="18">
        <f t="shared" si="54"/>
        <v>0.74498395764619729</v>
      </c>
      <c r="C138" s="18">
        <f t="shared" ref="C138:K138" si="58">(C125-C124)/C124*100</f>
        <v>-0.60430781975797676</v>
      </c>
      <c r="D138" s="18">
        <f t="shared" si="58"/>
        <v>-3.8040248095708646</v>
      </c>
      <c r="E138" s="18">
        <f t="shared" si="58"/>
        <v>1.6166069624322585</v>
      </c>
      <c r="F138" s="18">
        <f t="shared" si="58"/>
        <v>4.9069114375948155</v>
      </c>
      <c r="G138" s="18">
        <f t="shared" si="58"/>
        <v>6.7447438972767033</v>
      </c>
      <c r="H138" s="18">
        <f t="shared" si="58"/>
        <v>9.6465398867152814</v>
      </c>
      <c r="I138" s="18">
        <f t="shared" si="58"/>
        <v>4.3282693014602822</v>
      </c>
      <c r="J138" s="18">
        <f t="shared" si="58"/>
        <v>3.8552351606523829</v>
      </c>
      <c r="K138" s="18">
        <f t="shared" si="58"/>
        <v>-2.0062571386005859</v>
      </c>
      <c r="L138" s="18">
        <f t="shared" ref="L138:M139" si="59">(L125-L124)/L124*100</f>
        <v>-4.4069386415003704</v>
      </c>
      <c r="M138" s="18">
        <f>(M125-M124)/M124*100</f>
        <v>4.6095624780430269</v>
      </c>
    </row>
    <row r="139" spans="1:15">
      <c r="A139" s="17">
        <f t="shared" si="50"/>
        <v>2011</v>
      </c>
      <c r="B139" s="18">
        <f t="shared" si="54"/>
        <v>6.5175448622699665</v>
      </c>
      <c r="C139" s="18">
        <f t="shared" ref="C139:K139" si="60">(C126-C125)/C125*100</f>
        <v>1.7637027763610102</v>
      </c>
      <c r="D139" s="18">
        <f t="shared" si="60"/>
        <v>8.9248368876443713</v>
      </c>
      <c r="E139" s="18">
        <f t="shared" si="60"/>
        <v>-0.16757173947808893</v>
      </c>
      <c r="F139" s="18">
        <f t="shared" si="60"/>
        <v>-2.2739680160351186</v>
      </c>
      <c r="G139" s="18">
        <f t="shared" si="60"/>
        <v>12.841527276424838</v>
      </c>
      <c r="H139" s="18">
        <f t="shared" si="60"/>
        <v>6.5602757473395039</v>
      </c>
      <c r="I139" s="18">
        <f t="shared" si="60"/>
        <v>3.8029040906143465</v>
      </c>
      <c r="J139" s="18">
        <f t="shared" si="60"/>
        <v>4.8674378853256011</v>
      </c>
      <c r="K139" s="18">
        <f t="shared" si="60"/>
        <v>55.469362138393706</v>
      </c>
      <c r="L139" s="18">
        <f t="shared" si="59"/>
        <v>-14.364410998180032</v>
      </c>
      <c r="M139" s="18">
        <f t="shared" si="59"/>
        <v>4.2846271686894397</v>
      </c>
    </row>
    <row r="140" spans="1:15">
      <c r="A140" s="17">
        <f t="shared" si="50"/>
        <v>2012</v>
      </c>
      <c r="B140" s="18">
        <f t="shared" si="54"/>
        <v>-0.80114000957161036</v>
      </c>
      <c r="C140" s="18">
        <f t="shared" ref="C140:M141" si="61">(C127-C126)/C126*100</f>
        <v>-3.0039303888267974</v>
      </c>
      <c r="D140" s="18">
        <f t="shared" si="61"/>
        <v>-3.3660340144904461</v>
      </c>
      <c r="E140" s="18">
        <f t="shared" si="61"/>
        <v>15.537547535137689</v>
      </c>
      <c r="F140" s="18">
        <f t="shared" si="61"/>
        <v>-4.2871034776541252</v>
      </c>
      <c r="G140" s="18">
        <f t="shared" si="61"/>
        <v>8.0053285754621193</v>
      </c>
      <c r="H140" s="18">
        <f t="shared" si="61"/>
        <v>-5.6148562360830896</v>
      </c>
      <c r="I140" s="18">
        <f t="shared" si="61"/>
        <v>-1.733499026373668</v>
      </c>
      <c r="J140" s="18">
        <f t="shared" si="61"/>
        <v>1.1097776519630302</v>
      </c>
      <c r="K140" s="18">
        <f t="shared" si="61"/>
        <v>11.573359008819271</v>
      </c>
      <c r="L140" s="18">
        <f t="shared" si="61"/>
        <v>-4.1405814851967291</v>
      </c>
      <c r="M140" s="18">
        <f t="shared" si="61"/>
        <v>-1.6419581118212907</v>
      </c>
    </row>
    <row r="141" spans="1:15">
      <c r="A141" s="17">
        <f t="shared" si="50"/>
        <v>2013</v>
      </c>
      <c r="B141" s="18">
        <f t="shared" si="54"/>
        <v>-10.872051599355013</v>
      </c>
      <c r="C141" s="18">
        <f t="shared" si="61"/>
        <v>-0.73024067936658332</v>
      </c>
      <c r="D141" s="18">
        <f t="shared" si="61"/>
        <v>0.90893049418593663</v>
      </c>
      <c r="E141" s="18">
        <f t="shared" si="61"/>
        <v>-0.2997531444692606</v>
      </c>
      <c r="F141" s="18">
        <f t="shared" si="61"/>
        <v>-3.6475732679263468</v>
      </c>
      <c r="G141" s="18">
        <f t="shared" si="61"/>
        <v>12.999150382327951</v>
      </c>
      <c r="H141" s="18">
        <f t="shared" si="61"/>
        <v>-5.1040144724580045</v>
      </c>
      <c r="I141" s="18">
        <f t="shared" si="61"/>
        <v>0.59627015333112754</v>
      </c>
      <c r="J141" s="18">
        <f t="shared" si="61"/>
        <v>-1.8424294782132478</v>
      </c>
      <c r="K141" s="18">
        <f t="shared" si="61"/>
        <v>7.0202944842630091</v>
      </c>
      <c r="L141" s="18">
        <f t="shared" si="61"/>
        <v>-4.3223331534078131</v>
      </c>
      <c r="M141" s="18">
        <f t="shared" si="61"/>
        <v>-1.0524984435764202</v>
      </c>
    </row>
    <row r="142" spans="1:15" ht="15.75" thickBot="1">
      <c r="A142" s="17">
        <v>2014</v>
      </c>
      <c r="B142" s="18">
        <f t="shared" si="54"/>
        <v>-2.8284124496428946</v>
      </c>
      <c r="C142" s="18">
        <f t="shared" ref="C142:J142" si="62">(C129-C128)/C128*100</f>
        <v>-4.3199572272439406</v>
      </c>
      <c r="D142" s="18">
        <f t="shared" si="62"/>
        <v>1.1898983987181233</v>
      </c>
      <c r="E142" s="18">
        <f t="shared" si="62"/>
        <v>7.0801155455992459</v>
      </c>
      <c r="F142" s="18">
        <f t="shared" si="62"/>
        <v>-3.5449980072997369</v>
      </c>
      <c r="G142" s="18">
        <f t="shared" si="62"/>
        <v>12.158054711246194</v>
      </c>
      <c r="H142" s="18">
        <f t="shared" si="62"/>
        <v>-0.95236879637286376</v>
      </c>
      <c r="I142" s="18">
        <f t="shared" si="62"/>
        <v>-0.70307564198461636</v>
      </c>
      <c r="J142" s="18">
        <f t="shared" si="62"/>
        <v>0.20168037433640035</v>
      </c>
      <c r="K142" s="18">
        <f>(K129-K128)/K128*100</f>
        <v>16.146027644066709</v>
      </c>
      <c r="L142" s="18">
        <f>(L129-L128)/L128*100</f>
        <v>-6.4268011032184882</v>
      </c>
      <c r="M142" s="18">
        <f>(M129-M128)/M128*100</f>
        <v>0.33932437206318045</v>
      </c>
    </row>
    <row r="143" spans="1:15" ht="15.75" thickBot="1">
      <c r="A143" s="19" t="s">
        <v>17</v>
      </c>
      <c r="B143" s="27">
        <f t="shared" ref="B143:G143" si="63">AVERAGE(B134:B142)</f>
        <v>16.967571404004527</v>
      </c>
      <c r="C143" s="20">
        <f t="shared" si="63"/>
        <v>12.081667282354434</v>
      </c>
      <c r="D143" s="20">
        <f t="shared" si="63"/>
        <v>9.9812452431327934</v>
      </c>
      <c r="E143" s="20">
        <f t="shared" si="63"/>
        <v>15.517159595309014</v>
      </c>
      <c r="F143" s="20">
        <f t="shared" si="63"/>
        <v>10.385378904899369</v>
      </c>
      <c r="G143" s="20">
        <f t="shared" si="63"/>
        <v>20.757451769172206</v>
      </c>
      <c r="H143" s="20">
        <f t="shared" ref="H143:M143" si="64">AVERAGE(H134:H142)</f>
        <v>2.4753901065084571</v>
      </c>
      <c r="I143" s="20">
        <f t="shared" si="64"/>
        <v>1.7801530490967126</v>
      </c>
      <c r="J143" s="20">
        <f t="shared" si="64"/>
        <v>2.7099860837023697</v>
      </c>
      <c r="K143" s="20">
        <f t="shared" si="64"/>
        <v>14.152410796666574</v>
      </c>
      <c r="L143" s="20">
        <f t="shared" si="64"/>
        <v>-0.31247810664821274</v>
      </c>
      <c r="M143" s="21">
        <f t="shared" si="64"/>
        <v>2.7109670135063597</v>
      </c>
    </row>
    <row r="144" spans="1:1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34"/>
    </row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spans="1:13" ht="13.5" customHeight="1" thickBot="1"/>
    <row r="194" spans="1:13" ht="30.75" customHeight="1" thickBot="1">
      <c r="A194" s="55" t="s">
        <v>21</v>
      </c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7"/>
    </row>
    <row r="195" spans="1:13" ht="28.5" customHeight="1" thickBot="1">
      <c r="A195" s="12"/>
      <c r="B195" s="13" t="str">
        <f>B133</f>
        <v>Bloemfontein</v>
      </c>
      <c r="C195" s="13" t="str">
        <f t="shared" ref="C195:M195" si="65">C133</f>
        <v xml:space="preserve">East London </v>
      </c>
      <c r="D195" s="13" t="str">
        <f t="shared" si="65"/>
        <v xml:space="preserve">George </v>
      </c>
      <c r="E195" s="13" t="str">
        <f t="shared" si="65"/>
        <v>Kimberley</v>
      </c>
      <c r="F195" s="13" t="str">
        <f t="shared" si="65"/>
        <v xml:space="preserve">Port Elizabeth </v>
      </c>
      <c r="G195" s="13" t="str">
        <f t="shared" si="65"/>
        <v xml:space="preserve">Upington </v>
      </c>
      <c r="H195" s="13" t="str">
        <f t="shared" si="65"/>
        <v>King Shaka International</v>
      </c>
      <c r="I195" s="13" t="str">
        <f t="shared" si="65"/>
        <v xml:space="preserve">OR Tambo International </v>
      </c>
      <c r="J195" s="13" t="str">
        <f t="shared" si="65"/>
        <v xml:space="preserve">Cape Town International </v>
      </c>
      <c r="K195" s="13" t="str">
        <f t="shared" si="65"/>
        <v>Pietermaritzburg</v>
      </c>
      <c r="L195" s="13" t="str">
        <f t="shared" ref="L195" si="66">L133</f>
        <v>Richards Bay</v>
      </c>
      <c r="M195" s="14" t="str">
        <f t="shared" si="65"/>
        <v>TOTAL</v>
      </c>
    </row>
    <row r="196" spans="1:13">
      <c r="A196" s="4">
        <v>2005</v>
      </c>
      <c r="B196" s="2">
        <f>SUM(B3:B11)/9*12</f>
        <v>130308</v>
      </c>
      <c r="C196" s="2">
        <f t="shared" ref="C196:K196" si="67">SUM(C3:C11)/9*12</f>
        <v>297454.66666666669</v>
      </c>
      <c r="D196" s="2">
        <f t="shared" si="67"/>
        <v>294496</v>
      </c>
      <c r="E196" s="2">
        <f t="shared" si="67"/>
        <v>57981.333333333328</v>
      </c>
      <c r="F196" s="2">
        <f t="shared" si="67"/>
        <v>647269.33333333326</v>
      </c>
      <c r="G196" s="2">
        <f t="shared" si="67"/>
        <v>16461.333333333336</v>
      </c>
      <c r="H196" s="2">
        <f t="shared" si="67"/>
        <v>3690242.666666667</v>
      </c>
      <c r="I196" s="2">
        <f t="shared" si="67"/>
        <v>16111781.333333334</v>
      </c>
      <c r="J196" s="2">
        <f t="shared" si="67"/>
        <v>6668874.666666666</v>
      </c>
      <c r="K196" s="2">
        <f t="shared" si="67"/>
        <v>48000</v>
      </c>
      <c r="L196" s="2">
        <f t="shared" ref="L196" si="68">SUM(L3:L11)/9*12</f>
        <v>77944</v>
      </c>
      <c r="M196" s="2">
        <f>SUM(B196:L196)</f>
        <v>28040813.333333336</v>
      </c>
    </row>
    <row r="197" spans="1:13">
      <c r="A197" s="4">
        <v>2006</v>
      </c>
      <c r="B197" s="2">
        <f>SUM(B12:B23)</f>
        <v>275711</v>
      </c>
      <c r="C197" s="2">
        <f t="shared" ref="C197:K197" si="69">SUM(C12:C23)</f>
        <v>594002.80000000005</v>
      </c>
      <c r="D197" s="2">
        <f t="shared" si="69"/>
        <v>523242</v>
      </c>
      <c r="E197" s="2">
        <f t="shared" si="69"/>
        <v>114778</v>
      </c>
      <c r="F197" s="2">
        <f t="shared" si="69"/>
        <v>1249786</v>
      </c>
      <c r="G197" s="2">
        <f t="shared" si="69"/>
        <v>32512.84</v>
      </c>
      <c r="H197" s="2">
        <f t="shared" si="69"/>
        <v>4032193</v>
      </c>
      <c r="I197" s="2">
        <f t="shared" si="69"/>
        <v>17229694</v>
      </c>
      <c r="J197" s="2">
        <f t="shared" si="69"/>
        <v>7224521</v>
      </c>
      <c r="K197" s="2">
        <f t="shared" si="69"/>
        <v>77832</v>
      </c>
      <c r="L197" s="2">
        <f t="shared" ref="L197" si="70">SUM(L12:L23)</f>
        <v>79942</v>
      </c>
      <c r="M197" s="2">
        <f t="shared" ref="M197:M202" si="71">SUM(B197:L197)</f>
        <v>31434214.640000001</v>
      </c>
    </row>
    <row r="198" spans="1:13">
      <c r="A198" s="4">
        <v>2007</v>
      </c>
      <c r="B198" s="2">
        <f>SUM(B24:B35)</f>
        <v>424924</v>
      </c>
      <c r="C198" s="2">
        <f t="shared" ref="C198:K198" si="72">SUM(C24:C35)</f>
        <v>744949</v>
      </c>
      <c r="D198" s="2">
        <f t="shared" si="72"/>
        <v>652031</v>
      </c>
      <c r="E198" s="2">
        <f t="shared" si="72"/>
        <v>147285</v>
      </c>
      <c r="F198" s="2">
        <f t="shared" si="72"/>
        <v>1491551</v>
      </c>
      <c r="G198" s="2">
        <f t="shared" si="72"/>
        <v>47575</v>
      </c>
      <c r="H198" s="2">
        <f t="shared" si="72"/>
        <v>4799702</v>
      </c>
      <c r="I198" s="2">
        <f t="shared" si="72"/>
        <v>19336300</v>
      </c>
      <c r="J198" s="2">
        <f t="shared" si="72"/>
        <v>8317341</v>
      </c>
      <c r="K198" s="2">
        <f t="shared" si="72"/>
        <v>78536</v>
      </c>
      <c r="L198" s="2">
        <f t="shared" ref="L198" si="73">SUM(L24:L35)</f>
        <v>90308</v>
      </c>
      <c r="M198" s="2">
        <f t="shared" si="71"/>
        <v>36130502</v>
      </c>
    </row>
    <row r="199" spans="1:13">
      <c r="A199" s="4">
        <v>2008</v>
      </c>
      <c r="B199" s="2">
        <f>SUM(B36:B47)</f>
        <v>411683</v>
      </c>
      <c r="C199" s="2">
        <f t="shared" ref="C199:K199" si="74">SUM(C36:C47)</f>
        <v>715206</v>
      </c>
      <c r="D199" s="2">
        <f t="shared" si="74"/>
        <v>630385</v>
      </c>
      <c r="E199" s="2">
        <f t="shared" si="74"/>
        <v>155615</v>
      </c>
      <c r="F199" s="2">
        <f t="shared" si="74"/>
        <v>1465429</v>
      </c>
      <c r="G199" s="2">
        <f t="shared" si="74"/>
        <v>50220</v>
      </c>
      <c r="H199" s="2">
        <f t="shared" si="74"/>
        <v>4458715</v>
      </c>
      <c r="I199" s="2">
        <f t="shared" si="74"/>
        <v>18501628</v>
      </c>
      <c r="J199" s="2">
        <f t="shared" si="74"/>
        <v>8077435</v>
      </c>
      <c r="K199" s="2">
        <f t="shared" si="74"/>
        <v>75337</v>
      </c>
      <c r="L199" s="2">
        <f t="shared" ref="L199" si="75">SUM(L36:L47)</f>
        <v>109172.50400000002</v>
      </c>
      <c r="M199" s="2">
        <f>SUM(B199:L199)</f>
        <v>34650825.504000001</v>
      </c>
    </row>
    <row r="200" spans="1:13">
      <c r="A200" s="4">
        <v>2009</v>
      </c>
      <c r="B200" s="2">
        <f>SUM(B48:B59)</f>
        <v>400814</v>
      </c>
      <c r="C200" s="2">
        <f t="shared" ref="C200:K200" si="76">SUM(C48:C59)</f>
        <v>675980</v>
      </c>
      <c r="D200" s="2">
        <f t="shared" si="76"/>
        <v>548498</v>
      </c>
      <c r="E200" s="2">
        <f t="shared" si="76"/>
        <v>130644</v>
      </c>
      <c r="F200" s="2">
        <f t="shared" si="76"/>
        <v>1342861</v>
      </c>
      <c r="G200" s="2">
        <f t="shared" si="76"/>
        <v>42522</v>
      </c>
      <c r="H200" s="2">
        <f t="shared" si="76"/>
        <v>4304729</v>
      </c>
      <c r="I200" s="2">
        <f t="shared" si="76"/>
        <v>17554721</v>
      </c>
      <c r="J200" s="2">
        <f t="shared" si="76"/>
        <v>7723975</v>
      </c>
      <c r="K200" s="2">
        <f t="shared" si="76"/>
        <v>60411</v>
      </c>
      <c r="L200" s="2">
        <f t="shared" ref="L200" si="77">SUM(L48:L59)</f>
        <v>103090.95100767925</v>
      </c>
      <c r="M200" s="2">
        <f t="shared" si="71"/>
        <v>32888245.951007679</v>
      </c>
    </row>
    <row r="201" spans="1:13">
      <c r="A201" s="4">
        <v>2010</v>
      </c>
      <c r="B201" s="2">
        <f>SUM(B60:B71)</f>
        <v>403800</v>
      </c>
      <c r="C201" s="2">
        <f t="shared" ref="C201:K201" si="78">SUM(C60:C71)</f>
        <v>671895</v>
      </c>
      <c r="D201" s="2">
        <f t="shared" si="78"/>
        <v>527633</v>
      </c>
      <c r="E201" s="2">
        <f t="shared" si="78"/>
        <v>132756</v>
      </c>
      <c r="F201" s="2">
        <f>SUM(F60:F71)</f>
        <v>1408754</v>
      </c>
      <c r="G201" s="2">
        <f t="shared" si="78"/>
        <v>45390</v>
      </c>
      <c r="H201" s="2">
        <f t="shared" si="78"/>
        <v>4719986.4000000004</v>
      </c>
      <c r="I201" s="2">
        <f t="shared" si="78"/>
        <v>18314536.600000001</v>
      </c>
      <c r="J201" s="2">
        <f t="shared" si="78"/>
        <v>8021752.4000000004</v>
      </c>
      <c r="K201" s="2">
        <f t="shared" si="78"/>
        <v>59199</v>
      </c>
      <c r="L201" s="2">
        <f t="shared" ref="L201" si="79">SUM(L60:L71)</f>
        <v>98547.796051831625</v>
      </c>
      <c r="M201" s="2">
        <f t="shared" si="71"/>
        <v>34404250.196051829</v>
      </c>
    </row>
    <row r="202" spans="1:13">
      <c r="A202" s="4">
        <v>2011</v>
      </c>
      <c r="B202" s="2">
        <f>SUM(B71:B83)</f>
        <v>465961</v>
      </c>
      <c r="C202" s="2">
        <f t="shared" ref="C202:L202" si="80">SUM(C71:C83)</f>
        <v>740724</v>
      </c>
      <c r="D202" s="2">
        <f t="shared" si="80"/>
        <v>622617</v>
      </c>
      <c r="E202" s="2">
        <f t="shared" si="80"/>
        <v>143578</v>
      </c>
      <c r="F202" s="2">
        <f t="shared" si="80"/>
        <v>1491446</v>
      </c>
      <c r="G202" s="2">
        <f t="shared" si="80"/>
        <v>55487</v>
      </c>
      <c r="H202" s="2">
        <f t="shared" si="80"/>
        <v>5448766.4000000004</v>
      </c>
      <c r="I202" s="2">
        <f t="shared" si="80"/>
        <v>20595272.600000001</v>
      </c>
      <c r="J202" s="2">
        <f t="shared" si="80"/>
        <v>9113223.4000000004</v>
      </c>
      <c r="K202" s="2">
        <f t="shared" si="80"/>
        <v>99706</v>
      </c>
      <c r="L202" s="2">
        <f t="shared" si="80"/>
        <v>91424.651063739817</v>
      </c>
      <c r="M202" s="2">
        <f t="shared" si="71"/>
        <v>38868206.051063739</v>
      </c>
    </row>
    <row r="203" spans="1:13">
      <c r="A203" s="4">
        <v>2012</v>
      </c>
      <c r="B203" s="2">
        <f t="shared" ref="B203:M203" si="81">SUM(B84:B95)</f>
        <v>426672</v>
      </c>
      <c r="C203" s="2">
        <f t="shared" si="81"/>
        <v>663206</v>
      </c>
      <c r="D203" s="2">
        <f t="shared" si="81"/>
        <v>555378</v>
      </c>
      <c r="E203" s="2">
        <f t="shared" si="81"/>
        <v>153126</v>
      </c>
      <c r="F203" s="2">
        <f t="shared" si="81"/>
        <v>1317698</v>
      </c>
      <c r="G203" s="2">
        <f t="shared" si="81"/>
        <v>55319</v>
      </c>
      <c r="H203" s="2">
        <f t="shared" si="81"/>
        <v>4747224</v>
      </c>
      <c r="I203" s="2">
        <f t="shared" si="81"/>
        <v>18681465</v>
      </c>
      <c r="J203" s="2">
        <f t="shared" si="81"/>
        <v>8505563</v>
      </c>
      <c r="K203" s="2">
        <f t="shared" si="81"/>
        <v>102688</v>
      </c>
      <c r="L203" s="2">
        <f t="shared" si="81"/>
        <v>80897.666666666672</v>
      </c>
      <c r="M203" s="2">
        <f t="shared" si="81"/>
        <v>35289236.666666664</v>
      </c>
    </row>
    <row r="204" spans="1:13">
      <c r="A204" s="4">
        <v>2013</v>
      </c>
      <c r="B204" s="2">
        <f t="shared" ref="B204:M205" si="82">SUM(B96:B107)</f>
        <v>380284</v>
      </c>
      <c r="C204" s="2">
        <f t="shared" si="82"/>
        <v>658363</v>
      </c>
      <c r="D204" s="2">
        <f t="shared" si="82"/>
        <v>560426</v>
      </c>
      <c r="E204" s="2">
        <f t="shared" si="82"/>
        <v>152667</v>
      </c>
      <c r="F204" s="2">
        <f t="shared" si="82"/>
        <v>1269634</v>
      </c>
      <c r="G204" s="2">
        <f t="shared" si="82"/>
        <v>62510</v>
      </c>
      <c r="H204" s="2">
        <f t="shared" si="82"/>
        <v>4504925</v>
      </c>
      <c r="I204" s="2">
        <f t="shared" si="82"/>
        <v>18792857</v>
      </c>
      <c r="J204" s="2">
        <f t="shared" si="82"/>
        <v>8348854</v>
      </c>
      <c r="K204" s="2">
        <f t="shared" si="82"/>
        <v>109897</v>
      </c>
      <c r="L204" s="2">
        <f t="shared" si="82"/>
        <v>77401</v>
      </c>
      <c r="M204" s="2">
        <f t="shared" si="82"/>
        <v>34917818</v>
      </c>
    </row>
    <row r="205" spans="1:13" ht="15.75" thickBot="1">
      <c r="A205" s="4">
        <v>2014</v>
      </c>
      <c r="B205" s="2">
        <f>SUM(B108:B115)</f>
        <v>246352</v>
      </c>
      <c r="C205" s="2">
        <f t="shared" ref="C205:L205" si="83">SUM(C108:C115)</f>
        <v>419948</v>
      </c>
      <c r="D205" s="2">
        <f t="shared" si="83"/>
        <v>378063</v>
      </c>
      <c r="E205" s="2">
        <f t="shared" si="83"/>
        <v>108984</v>
      </c>
      <c r="F205" s="2">
        <f t="shared" si="83"/>
        <v>816417</v>
      </c>
      <c r="G205" s="2">
        <f t="shared" si="83"/>
        <v>46740</v>
      </c>
      <c r="H205" s="2">
        <f t="shared" si="83"/>
        <v>2974681</v>
      </c>
      <c r="I205" s="2">
        <f t="shared" si="83"/>
        <v>12440486</v>
      </c>
      <c r="J205" s="2">
        <f t="shared" si="83"/>
        <v>5577128</v>
      </c>
      <c r="K205" s="2">
        <f t="shared" si="83"/>
        <v>85094</v>
      </c>
      <c r="L205" s="2">
        <f t="shared" si="83"/>
        <v>48284.394452065237</v>
      </c>
      <c r="M205" s="2">
        <f t="shared" si="82"/>
        <v>35036302.666666664</v>
      </c>
    </row>
    <row r="206" spans="1:13" ht="15.75" thickBot="1">
      <c r="A206" s="19" t="s">
        <v>25</v>
      </c>
      <c r="B206" s="8">
        <f t="shared" ref="B206:M206" si="84">SUM(B196:B205)</f>
        <v>3566509</v>
      </c>
      <c r="C206" s="9">
        <f t="shared" si="84"/>
        <v>6181728.4666666668</v>
      </c>
      <c r="D206" s="9">
        <f t="shared" si="84"/>
        <v>5292769</v>
      </c>
      <c r="E206" s="9">
        <f t="shared" si="84"/>
        <v>1297414.3333333333</v>
      </c>
      <c r="F206" s="9">
        <f t="shared" si="84"/>
        <v>12500845.333333332</v>
      </c>
      <c r="G206" s="9">
        <f t="shared" si="84"/>
        <v>454737.17333333334</v>
      </c>
      <c r="H206" s="9">
        <f t="shared" si="84"/>
        <v>43681164.466666669</v>
      </c>
      <c r="I206" s="9">
        <f t="shared" si="84"/>
        <v>177558741.53333333</v>
      </c>
      <c r="J206" s="9">
        <f t="shared" si="84"/>
        <v>77578667.466666669</v>
      </c>
      <c r="K206" s="9">
        <f t="shared" si="84"/>
        <v>796700</v>
      </c>
      <c r="L206" s="9">
        <f t="shared" si="84"/>
        <v>857012.96324198262</v>
      </c>
      <c r="M206" s="10">
        <f t="shared" si="84"/>
        <v>341660415.00878996</v>
      </c>
    </row>
    <row r="207" spans="1:13" ht="15.75" thickBot="1"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24" thickBot="1">
      <c r="A208" s="53" t="s">
        <v>22</v>
      </c>
      <c r="B208" s="58"/>
      <c r="C208" s="58"/>
      <c r="D208" s="58"/>
      <c r="E208" s="58"/>
      <c r="F208" s="58"/>
      <c r="G208" s="58"/>
      <c r="H208" s="58"/>
      <c r="I208" s="58"/>
      <c r="J208" s="58"/>
      <c r="K208" s="58"/>
      <c r="L208" s="58"/>
      <c r="M208" s="52"/>
    </row>
    <row r="209" spans="1:13" ht="29.25" customHeight="1" thickBot="1">
      <c r="A209" s="12"/>
      <c r="B209" s="13" t="str">
        <f>B195</f>
        <v>Bloemfontein</v>
      </c>
      <c r="C209" s="13" t="str">
        <f t="shared" ref="C209:M209" si="85">C195</f>
        <v xml:space="preserve">East London </v>
      </c>
      <c r="D209" s="13" t="str">
        <f t="shared" si="85"/>
        <v xml:space="preserve">George </v>
      </c>
      <c r="E209" s="13" t="str">
        <f t="shared" si="85"/>
        <v>Kimberley</v>
      </c>
      <c r="F209" s="13" t="str">
        <f t="shared" si="85"/>
        <v xml:space="preserve">Port Elizabeth </v>
      </c>
      <c r="G209" s="13" t="str">
        <f t="shared" si="85"/>
        <v xml:space="preserve">Upington </v>
      </c>
      <c r="H209" s="13" t="str">
        <f t="shared" si="85"/>
        <v>King Shaka International</v>
      </c>
      <c r="I209" s="13" t="str">
        <f t="shared" si="85"/>
        <v xml:space="preserve">OR Tambo International </v>
      </c>
      <c r="J209" s="13" t="str">
        <f t="shared" si="85"/>
        <v xml:space="preserve">Cape Town International </v>
      </c>
      <c r="K209" s="13" t="str">
        <f t="shared" si="85"/>
        <v>Pietermaritzburg</v>
      </c>
      <c r="L209" s="13" t="str">
        <f t="shared" ref="L209" si="86">L195</f>
        <v>Richards Bay</v>
      </c>
      <c r="M209" s="14" t="str">
        <f t="shared" si="85"/>
        <v>TOTAL</v>
      </c>
    </row>
    <row r="210" spans="1:13">
      <c r="A210" s="4">
        <v>2005</v>
      </c>
      <c r="B210" s="3">
        <f>B196/$M196*100</f>
        <v>0.46470834654819798</v>
      </c>
      <c r="C210" s="3">
        <f>C196/$M196*100</f>
        <v>1.0607918648103882</v>
      </c>
      <c r="D210" s="3">
        <f t="shared" ref="D210:I210" si="87">D196/$M196*100</f>
        <v>1.0502405779004984</v>
      </c>
      <c r="E210" s="3">
        <f>E196/$M196*100</f>
        <v>0.20677479160138482</v>
      </c>
      <c r="F210" s="3">
        <f t="shared" si="87"/>
        <v>2.3083115515907524</v>
      </c>
      <c r="G210" s="3">
        <f>G196/$M196*100</f>
        <v>5.8704906800135612E-2</v>
      </c>
      <c r="H210" s="3">
        <f>H196/$M196*100</f>
        <v>13.160255456213585</v>
      </c>
      <c r="I210" s="3">
        <f t="shared" si="87"/>
        <v>57.45832384319808</v>
      </c>
      <c r="J210" s="3">
        <f>J196/$M196*100</f>
        <v>23.782743344106514</v>
      </c>
      <c r="K210" s="3">
        <f>K196/$M196*100</f>
        <v>0.1711790575736985</v>
      </c>
      <c r="L210" s="3">
        <f>L196/$M196*100</f>
        <v>0.27796625965675742</v>
      </c>
      <c r="M210" s="3">
        <f>M196/$M196*100</f>
        <v>100</v>
      </c>
    </row>
    <row r="211" spans="1:13">
      <c r="A211" s="4">
        <v>2006</v>
      </c>
      <c r="B211" s="3">
        <f>B197/$M197*100</f>
        <v>0.8771047826630225</v>
      </c>
      <c r="C211" s="3">
        <f t="shared" ref="C211:K211" si="88">C197/$M197*100</f>
        <v>1.8896696062007932</v>
      </c>
      <c r="D211" s="3">
        <f t="shared" si="88"/>
        <v>1.6645620257812175</v>
      </c>
      <c r="E211" s="3">
        <f t="shared" si="88"/>
        <v>0.36513716443847505</v>
      </c>
      <c r="F211" s="3">
        <f t="shared" si="88"/>
        <v>3.9758779225540088</v>
      </c>
      <c r="G211" s="3">
        <f t="shared" si="88"/>
        <v>0.10343137365559454</v>
      </c>
      <c r="H211" s="3">
        <f t="shared" si="88"/>
        <v>12.82740175372169</v>
      </c>
      <c r="I211" s="3">
        <f t="shared" si="88"/>
        <v>54.811911788867263</v>
      </c>
      <c r="J211" s="3">
        <f t="shared" si="88"/>
        <v>22.982985523063796</v>
      </c>
      <c r="K211" s="3">
        <f t="shared" si="88"/>
        <v>0.24760281397633163</v>
      </c>
      <c r="L211" s="3">
        <f t="shared" ref="L211" si="89">L197/$M197*100</f>
        <v>0.25431524507780734</v>
      </c>
      <c r="M211" s="3">
        <f t="shared" ref="M211" si="90">M197/$M197*100</f>
        <v>100</v>
      </c>
    </row>
    <row r="212" spans="1:13">
      <c r="A212" s="4">
        <v>2007</v>
      </c>
      <c r="B212" s="3">
        <f t="shared" ref="B212:K213" si="91">B198/$M198*100</f>
        <v>1.1760810851728547</v>
      </c>
      <c r="C212" s="3">
        <f t="shared" si="91"/>
        <v>2.0618285347931229</v>
      </c>
      <c r="D212" s="3">
        <f t="shared" si="91"/>
        <v>1.8046552466943304</v>
      </c>
      <c r="E212" s="3">
        <f t="shared" si="91"/>
        <v>0.40764725604974983</v>
      </c>
      <c r="F212" s="3">
        <f t="shared" si="91"/>
        <v>4.1282321513274294</v>
      </c>
      <c r="G212" s="3">
        <f t="shared" si="91"/>
        <v>0.131675446967219</v>
      </c>
      <c r="H212" s="3">
        <f t="shared" si="91"/>
        <v>13.284349052221858</v>
      </c>
      <c r="I212" s="3">
        <f t="shared" si="91"/>
        <v>53.517938942558843</v>
      </c>
      <c r="J212" s="3">
        <f t="shared" si="91"/>
        <v>23.020275223410959</v>
      </c>
      <c r="K212" s="3">
        <f t="shared" si="91"/>
        <v>0.21736758598039962</v>
      </c>
      <c r="L212" s="3">
        <f t="shared" ref="L212" si="92">L198/$M198*100</f>
        <v>0.24994947482323937</v>
      </c>
      <c r="M212" s="3">
        <f t="shared" ref="M212" si="93">M198/$M198*100</f>
        <v>100</v>
      </c>
    </row>
    <row r="213" spans="1:13">
      <c r="A213" s="4">
        <v>2008</v>
      </c>
      <c r="B213" s="3">
        <f t="shared" si="91"/>
        <v>1.1880900209793743</v>
      </c>
      <c r="C213" s="3">
        <f t="shared" si="91"/>
        <v>2.0640374063164484</v>
      </c>
      <c r="D213" s="3">
        <f t="shared" si="91"/>
        <v>1.8192495873647512</v>
      </c>
      <c r="E213" s="3">
        <f t="shared" si="91"/>
        <v>0.44909463984353332</v>
      </c>
      <c r="F213" s="3">
        <f>F199/$M199*100</f>
        <v>4.229131568108917</v>
      </c>
      <c r="G213" s="3">
        <f t="shared" si="91"/>
        <v>0.14493161207430033</v>
      </c>
      <c r="H213" s="3">
        <f t="shared" si="91"/>
        <v>12.867557800276064</v>
      </c>
      <c r="I213" s="3">
        <f t="shared" si="91"/>
        <v>53.394479729968388</v>
      </c>
      <c r="J213" s="3">
        <f t="shared" si="91"/>
        <v>23.310945359923853</v>
      </c>
      <c r="K213" s="3">
        <f t="shared" si="91"/>
        <v>0.21741761965036965</v>
      </c>
      <c r="L213" s="3">
        <f t="shared" ref="L213" si="94">L199/$M199*100</f>
        <v>0.31506465549398649</v>
      </c>
      <c r="M213" s="3">
        <f t="shared" ref="M213" si="95">M199/$M199*100</f>
        <v>100</v>
      </c>
    </row>
    <row r="214" spans="1:13">
      <c r="A214" s="4">
        <v>2009</v>
      </c>
      <c r="B214" s="3">
        <f t="shared" ref="B214:B219" si="96">B200/$M200*100</f>
        <v>1.2187150406168721</v>
      </c>
      <c r="C214" s="3">
        <f t="shared" ref="C214:K214" si="97">C200/$M200*100</f>
        <v>2.0553847748736152</v>
      </c>
      <c r="D214" s="3">
        <f t="shared" si="97"/>
        <v>1.6677630081490993</v>
      </c>
      <c r="E214" s="3">
        <f t="shared" si="97"/>
        <v>0.39723614386311512</v>
      </c>
      <c r="F214" s="3">
        <f t="shared" si="97"/>
        <v>4.0831031305239174</v>
      </c>
      <c r="G214" s="3">
        <f t="shared" si="97"/>
        <v>0.12929239237429491</v>
      </c>
      <c r="H214" s="3">
        <f t="shared" si="97"/>
        <v>13.088958913809465</v>
      </c>
      <c r="I214" s="3">
        <f t="shared" si="97"/>
        <v>53.3768843317171</v>
      </c>
      <c r="J214" s="3">
        <f t="shared" si="97"/>
        <v>23.485518235013508</v>
      </c>
      <c r="K214" s="3">
        <f t="shared" si="97"/>
        <v>0.18368568542692085</v>
      </c>
      <c r="L214" s="3">
        <f t="shared" ref="L214" si="98">L200/$M200*100</f>
        <v>0.31345834363209812</v>
      </c>
      <c r="M214" s="3">
        <f>M200/$M200*100</f>
        <v>100</v>
      </c>
    </row>
    <row r="215" spans="1:13">
      <c r="A215" s="4">
        <v>2010</v>
      </c>
      <c r="B215" s="3">
        <f t="shared" si="96"/>
        <v>1.1736921970365723</v>
      </c>
      <c r="C215" s="3">
        <f t="shared" ref="C215:K215" si="99">C201/$M201*100</f>
        <v>1.9529418492518273</v>
      </c>
      <c r="D215" s="3">
        <f t="shared" si="99"/>
        <v>1.5336273774120799</v>
      </c>
      <c r="E215" s="3">
        <f t="shared" si="99"/>
        <v>0.38587092944474294</v>
      </c>
      <c r="F215" s="3">
        <f t="shared" si="99"/>
        <v>4.09470920590406</v>
      </c>
      <c r="G215" s="3">
        <f t="shared" si="99"/>
        <v>0.13193137400567118</v>
      </c>
      <c r="H215" s="3">
        <f t="shared" si="99"/>
        <v>13.719195660720018</v>
      </c>
      <c r="I215" s="3">
        <f t="shared" si="99"/>
        <v>53.233354878060226</v>
      </c>
      <c r="J215" s="3">
        <f t="shared" si="99"/>
        <v>23.31616691044923</v>
      </c>
      <c r="K215" s="3">
        <f t="shared" si="99"/>
        <v>0.17206885679140183</v>
      </c>
      <c r="L215" s="3">
        <f t="shared" ref="L215" si="100">L201/$M201*100</f>
        <v>0.28644076092418602</v>
      </c>
      <c r="M215" s="3">
        <f>M201/$M201*100</f>
        <v>100</v>
      </c>
    </row>
    <row r="216" spans="1:13">
      <c r="A216" s="4">
        <v>2011</v>
      </c>
      <c r="B216" s="3">
        <f t="shared" si="96"/>
        <v>1.198823015880476</v>
      </c>
      <c r="C216" s="3">
        <f t="shared" ref="C216:L216" si="101">C202/$M202*100</f>
        <v>1.9057324102554716</v>
      </c>
      <c r="D216" s="3">
        <f t="shared" si="101"/>
        <v>1.6018670868988056</v>
      </c>
      <c r="E216" s="3">
        <f t="shared" si="101"/>
        <v>0.36939703317249079</v>
      </c>
      <c r="F216" s="3">
        <f t="shared" si="101"/>
        <v>3.8371876439076926</v>
      </c>
      <c r="G216" s="3">
        <f t="shared" si="101"/>
        <v>0.14275678153785396</v>
      </c>
      <c r="H216" s="3">
        <f t="shared" si="101"/>
        <v>14.018569297594016</v>
      </c>
      <c r="I216" s="3">
        <f t="shared" si="101"/>
        <v>52.987453480468396</v>
      </c>
      <c r="J216" s="3">
        <f t="shared" si="101"/>
        <v>23.446472903913691</v>
      </c>
      <c r="K216" s="3">
        <f t="shared" si="101"/>
        <v>0.25652328761715837</v>
      </c>
      <c r="L216" s="3">
        <f t="shared" si="101"/>
        <v>0.2352170587539574</v>
      </c>
      <c r="M216" s="3">
        <f>M202/$M202*100</f>
        <v>100</v>
      </c>
    </row>
    <row r="217" spans="1:13">
      <c r="A217" s="4">
        <v>2012</v>
      </c>
      <c r="B217" s="3">
        <f t="shared" si="96"/>
        <v>1.2090712078309809</v>
      </c>
      <c r="C217" s="3">
        <f t="shared" ref="C217:L217" si="102">C203/$M203*100</f>
        <v>1.879343569441523</v>
      </c>
      <c r="D217" s="3">
        <f t="shared" si="102"/>
        <v>1.5737886462265032</v>
      </c>
      <c r="E217" s="3">
        <f t="shared" si="102"/>
        <v>0.43391700831159946</v>
      </c>
      <c r="F217" s="3">
        <f t="shared" si="102"/>
        <v>3.73399405730038</v>
      </c>
      <c r="G217" s="3">
        <f t="shared" si="102"/>
        <v>0.15675884554412295</v>
      </c>
      <c r="H217" s="3">
        <f t="shared" si="102"/>
        <v>13.452328382280113</v>
      </c>
      <c r="I217" s="3">
        <f t="shared" si="102"/>
        <v>52.938138550460764</v>
      </c>
      <c r="J217" s="3">
        <f t="shared" si="102"/>
        <v>24.102428398611817</v>
      </c>
      <c r="K217" s="3">
        <f t="shared" si="102"/>
        <v>0.29098957557502664</v>
      </c>
      <c r="L217" s="3">
        <f t="shared" si="102"/>
        <v>0.22924175841717936</v>
      </c>
      <c r="M217" s="3">
        <f>M203/$M203*100</f>
        <v>100</v>
      </c>
    </row>
    <row r="218" spans="1:13">
      <c r="A218" s="4">
        <v>2013</v>
      </c>
      <c r="B218" s="3">
        <f t="shared" si="96"/>
        <v>1.089082943269823</v>
      </c>
      <c r="C218" s="3">
        <f t="shared" ref="C218:M218" si="103">C204/$M204*100</f>
        <v>1.8854643208232542</v>
      </c>
      <c r="D218" s="3">
        <f t="shared" si="103"/>
        <v>1.6049857410906947</v>
      </c>
      <c r="E218" s="3">
        <f t="shared" si="103"/>
        <v>0.43721804151679816</v>
      </c>
      <c r="F218" s="3">
        <f t="shared" si="103"/>
        <v>3.6360633989214333</v>
      </c>
      <c r="G218" s="3">
        <f t="shared" si="103"/>
        <v>0.17902035001156141</v>
      </c>
      <c r="H218" s="3">
        <f t="shared" si="103"/>
        <v>12.901507763171228</v>
      </c>
      <c r="I218" s="3">
        <f t="shared" si="103"/>
        <v>53.820250165689046</v>
      </c>
      <c r="J218" s="3">
        <f t="shared" si="103"/>
        <v>23.910010642703963</v>
      </c>
      <c r="K218" s="3">
        <f t="shared" si="103"/>
        <v>0.31473043361415082</v>
      </c>
      <c r="L218" s="3">
        <f t="shared" si="103"/>
        <v>0.22166619918804778</v>
      </c>
      <c r="M218" s="3">
        <f t="shared" si="103"/>
        <v>100</v>
      </c>
    </row>
    <row r="219" spans="1:13" ht="15.75" thickBot="1">
      <c r="A219" s="4">
        <v>2014</v>
      </c>
      <c r="B219" s="3">
        <f t="shared" si="96"/>
        <v>0.70313355362801411</v>
      </c>
      <c r="C219" s="3">
        <f t="shared" ref="C219:M219" si="104">C205/$M205*100</f>
        <v>1.1986082093061039</v>
      </c>
      <c r="D219" s="3">
        <f t="shared" si="104"/>
        <v>1.0790607776079266</v>
      </c>
      <c r="E219" s="3">
        <f t="shared" si="104"/>
        <v>0.31106021955817487</v>
      </c>
      <c r="F219" s="3">
        <f>F205/$M205*100</f>
        <v>2.3302030689920215</v>
      </c>
      <c r="G219" s="3">
        <f t="shared" si="104"/>
        <v>0.13340448746741809</v>
      </c>
      <c r="H219" s="3">
        <f t="shared" si="104"/>
        <v>8.4902822889188432</v>
      </c>
      <c r="I219" s="3">
        <f t="shared" si="104"/>
        <v>35.50741674530574</v>
      </c>
      <c r="J219" s="3">
        <f t="shared" si="104"/>
        <v>15.918140829700182</v>
      </c>
      <c r="K219" s="3">
        <f t="shared" si="104"/>
        <v>0.24287380095319799</v>
      </c>
      <c r="L219" s="3">
        <f t="shared" si="104"/>
        <v>0.13781247100026547</v>
      </c>
      <c r="M219" s="3">
        <f t="shared" si="104"/>
        <v>100</v>
      </c>
    </row>
    <row r="220" spans="1:13" s="34" customFormat="1">
      <c r="A220" s="29" t="s">
        <v>17</v>
      </c>
      <c r="B220" s="31">
        <f t="shared" ref="B220:L220" si="105">AVERAGE(B210:B219)</f>
        <v>1.0298502193626189</v>
      </c>
      <c r="C220" s="32">
        <f t="shared" si="105"/>
        <v>1.7953802546072548</v>
      </c>
      <c r="D220" s="32">
        <f t="shared" si="105"/>
        <v>1.5399800075125909</v>
      </c>
      <c r="E220" s="32">
        <f t="shared" si="105"/>
        <v>0.37633532278000648</v>
      </c>
      <c r="F220" s="32">
        <f t="shared" si="105"/>
        <v>3.635681369913061</v>
      </c>
      <c r="G220" s="32">
        <f t="shared" si="105"/>
        <v>0.13119075704381719</v>
      </c>
      <c r="H220" s="32">
        <f t="shared" si="105"/>
        <v>12.781040636892687</v>
      </c>
      <c r="I220" s="32">
        <f t="shared" si="105"/>
        <v>52.104615245629383</v>
      </c>
      <c r="J220" s="32">
        <f t="shared" si="105"/>
        <v>22.727568737089747</v>
      </c>
      <c r="K220" s="32">
        <f t="shared" si="105"/>
        <v>0.23144387171586556</v>
      </c>
      <c r="L220" s="33">
        <f t="shared" si="105"/>
        <v>0.25211322269675251</v>
      </c>
      <c r="M220" s="18"/>
    </row>
    <row r="221" spans="1:13" s="34" customFormat="1">
      <c r="A221" s="29" t="s">
        <v>24</v>
      </c>
      <c r="B221" s="35">
        <f>MAX(B210:B219)-MIN(B210:B219)</f>
        <v>0.75400669406867404</v>
      </c>
      <c r="C221" s="36">
        <f t="shared" ref="C221:L221" si="106">MAX(C210:C219)-MIN(C210:C219)</f>
        <v>1.0032455415060602</v>
      </c>
      <c r="D221" s="36">
        <f t="shared" si="106"/>
        <v>0.76900900946425277</v>
      </c>
      <c r="E221" s="36">
        <f t="shared" si="106"/>
        <v>0.2423198482421485</v>
      </c>
      <c r="F221" s="36">
        <f t="shared" si="106"/>
        <v>1.9208200165181646</v>
      </c>
      <c r="G221" s="36">
        <f t="shared" si="106"/>
        <v>0.1203154432114258</v>
      </c>
      <c r="H221" s="36">
        <f t="shared" si="106"/>
        <v>5.5282870086751732</v>
      </c>
      <c r="I221" s="36">
        <f t="shared" si="106"/>
        <v>21.95090709789234</v>
      </c>
      <c r="J221" s="36">
        <f t="shared" si="106"/>
        <v>8.1842875689116354</v>
      </c>
      <c r="K221" s="36">
        <f t="shared" si="106"/>
        <v>0.14355137604045232</v>
      </c>
      <c r="L221" s="37">
        <f t="shared" si="106"/>
        <v>0.17725218449372102</v>
      </c>
      <c r="M221" s="18"/>
    </row>
    <row r="222" spans="1:13" s="34" customFormat="1" ht="30.75" thickBot="1">
      <c r="A222" s="30" t="s">
        <v>23</v>
      </c>
      <c r="B222" s="38">
        <f>B219-B210</f>
        <v>0.23842520707981613</v>
      </c>
      <c r="C222" s="39">
        <f>C219-C210</f>
        <v>0.13781634449571567</v>
      </c>
      <c r="D222" s="39">
        <f>D219-D210</f>
        <v>2.8820199707428218E-2</v>
      </c>
      <c r="E222" s="39">
        <f>E219-E210</f>
        <v>0.10428542795679005</v>
      </c>
      <c r="F222" s="39">
        <f>F218-F210</f>
        <v>1.3277518473306809</v>
      </c>
      <c r="G222" s="39">
        <f>G219-G210</f>
        <v>7.4699580667282481E-2</v>
      </c>
      <c r="H222" s="39">
        <f>H219-H210</f>
        <v>-4.6699731672947422</v>
      </c>
      <c r="I222" s="39">
        <f>I218-I210</f>
        <v>-3.6380736775090341</v>
      </c>
      <c r="J222" s="39">
        <f>J219-J210</f>
        <v>-7.8646025144063323</v>
      </c>
      <c r="K222" s="39">
        <f>K21-K210</f>
        <v>7041.8288209424263</v>
      </c>
      <c r="L222" s="40">
        <f>L219-L210</f>
        <v>-0.14015378865649195</v>
      </c>
      <c r="M222" s="18"/>
    </row>
  </sheetData>
  <mergeCells count="5">
    <mergeCell ref="A1:M1"/>
    <mergeCell ref="A118:M118"/>
    <mergeCell ref="A132:M132"/>
    <mergeCell ref="A194:M194"/>
    <mergeCell ref="A208:M208"/>
  </mergeCells>
  <conditionalFormatting sqref="K64:L11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64:H115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Air Stats</vt:lpstr>
      <vt:lpstr>Sheet1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2014-10-06T13:03:36Z</dcterms:modified>
</cp:coreProperties>
</file>