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9.xml" ContentType="application/vnd.openxmlformats-officedocument.drawing+xml"/>
  <Override PartName="/xl/charts/chart21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22.xml" ContentType="application/vnd.openxmlformats-officedocument.drawingml.chart+xml"/>
  <Override PartName="/xl/drawings/drawing12.xml" ContentType="application/vnd.openxmlformats-officedocument.drawingml.chartshapes+xml"/>
  <Override PartName="/xl/charts/chart23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4.xml" ContentType="application/vnd.openxmlformats-officedocument.drawingml.chart+xml"/>
  <Override PartName="/xl/drawings/drawing15.xml" ContentType="application/vnd.openxmlformats-officedocument.drawingml.chartshapes+xml"/>
  <Override PartName="/xl/charts/chart25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9.xml" ContentType="application/vnd.openxmlformats-officedocument.drawing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20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drawings/drawing21.xml" ContentType="application/vnd.openxmlformats-officedocument.drawing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drawings/drawing23.xml" ContentType="application/vnd.openxmlformats-officedocument.drawing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drawings/drawing24.xml" ContentType="application/vnd.openxmlformats-officedocument.drawing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drawings/drawing25.xml" ContentType="application/vnd.openxmlformats-officedocument.drawing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26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drawings/drawing27.xml" ContentType="application/vnd.openxmlformats-officedocument.drawing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drawings/drawing28.xml" ContentType="application/vnd.openxmlformats-officedocument.drawing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drawings/drawing29.xml" ContentType="application/vnd.openxmlformats-officedocument.drawing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30.xml" ContentType="application/vnd.openxmlformats-officedocument.drawingml.chartshapes+xml"/>
  <Override PartName="/xl/charts/chart88.xml" ContentType="application/vnd.openxmlformats-officedocument.drawingml.chart+xml"/>
  <Override PartName="/xl/drawings/drawing31.xml" ContentType="application/vnd.openxmlformats-officedocument.drawing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omments1.xml" ContentType="application/vnd.openxmlformats-officedocument.spreadsheetml.comments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7620" windowHeight="8025" tabRatio="939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Growth Rates SeaAdj (2)" sheetId="27" r:id="rId9"/>
    <sheet name="Prov Contributions" sheetId="3" r:id="rId10"/>
    <sheet name="National Contributions" sheetId="8" r:id="rId11"/>
    <sheet name="GDP Durban" sheetId="6" r:id="rId12"/>
    <sheet name="GDP PMB" sheetId="17" r:id="rId13"/>
    <sheet name="GDP RBay" sheetId="18" r:id="rId14"/>
    <sheet name="GDP Port Shepstone" sheetId="19" r:id="rId15"/>
    <sheet name="GDP Newcastle" sheetId="20" r:id="rId16"/>
    <sheet name="Growth Rates" sheetId="21" r:id="rId17"/>
    <sheet name="Contr Rates" sheetId="23" r:id="rId18"/>
    <sheet name="Budget" sheetId="4" r:id="rId19"/>
    <sheet name="SocioEcon" sheetId="7" r:id="rId20"/>
    <sheet name="Sector Ratings" sheetId="9" r:id="rId21"/>
    <sheet name="Economics" sheetId="26" r:id="rId22"/>
  </sheets>
  <definedNames>
    <definedName name="_xlnm._FilterDatabase" localSheetId="20" hidden="1">'Sector Ratings'!#REF!</definedName>
  </definedNames>
  <calcPr calcId="145621"/>
</workbook>
</file>

<file path=xl/calcChain.xml><?xml version="1.0" encoding="utf-8"?>
<calcChain xmlns="http://schemas.openxmlformats.org/spreadsheetml/2006/main">
  <c r="J148" i="4" l="1"/>
  <c r="J145" i="4"/>
  <c r="J146" i="4"/>
  <c r="J147" i="4"/>
  <c r="D93" i="4"/>
  <c r="D90" i="4"/>
  <c r="E90" i="4"/>
  <c r="D91" i="4"/>
  <c r="E91" i="4"/>
  <c r="D92" i="4"/>
  <c r="E92" i="4"/>
  <c r="E93" i="4"/>
  <c r="C92" i="4"/>
  <c r="C93" i="4"/>
  <c r="O34" i="4"/>
  <c r="O35" i="4"/>
  <c r="O36" i="4"/>
  <c r="O37" i="4"/>
  <c r="F32" i="4"/>
  <c r="G32" i="4"/>
  <c r="O32" i="4"/>
  <c r="A32" i="4"/>
  <c r="L16" i="4"/>
  <c r="K16" i="4"/>
  <c r="E7" i="4" l="1"/>
  <c r="E8" i="4"/>
  <c r="E9" i="4"/>
  <c r="E10" i="4"/>
  <c r="E11" i="4"/>
  <c r="E12" i="4"/>
  <c r="E13" i="4"/>
  <c r="E14" i="4"/>
  <c r="E15" i="4"/>
  <c r="E16" i="4"/>
  <c r="E32" i="4" s="1"/>
  <c r="D16" i="4"/>
  <c r="J16" i="4" l="1"/>
  <c r="I16" i="4"/>
  <c r="H16" i="4"/>
  <c r="N16" i="4"/>
  <c r="M16" i="4"/>
  <c r="A43" i="21"/>
  <c r="B43" i="21"/>
  <c r="C43" i="21"/>
  <c r="D43" i="21"/>
  <c r="E43" i="21"/>
  <c r="F43" i="21"/>
  <c r="G43" i="21"/>
  <c r="H43" i="21"/>
  <c r="A44" i="21"/>
  <c r="B44" i="21"/>
  <c r="C44" i="21"/>
  <c r="D44" i="21"/>
  <c r="E44" i="21"/>
  <c r="F44" i="21"/>
  <c r="G44" i="21"/>
  <c r="H44" i="21"/>
  <c r="A45" i="21"/>
  <c r="B45" i="21"/>
  <c r="C45" i="21"/>
  <c r="D45" i="21"/>
  <c r="E45" i="21"/>
  <c r="F45" i="21"/>
  <c r="G45" i="21"/>
  <c r="H45" i="21"/>
  <c r="A46" i="21"/>
  <c r="B46" i="21"/>
  <c r="C46" i="21"/>
  <c r="D46" i="21"/>
  <c r="E46" i="21"/>
  <c r="F46" i="21"/>
  <c r="G46" i="21"/>
  <c r="H46" i="21"/>
  <c r="A47" i="21"/>
  <c r="B47" i="21"/>
  <c r="C47" i="21"/>
  <c r="D47" i="21"/>
  <c r="E47" i="21"/>
  <c r="F47" i="21"/>
  <c r="G47" i="21"/>
  <c r="H47" i="21"/>
  <c r="A48" i="21"/>
  <c r="B48" i="21"/>
  <c r="C48" i="21"/>
  <c r="D48" i="21"/>
  <c r="E48" i="21"/>
  <c r="F48" i="21"/>
  <c r="G48" i="21"/>
  <c r="H48" i="21"/>
  <c r="A49" i="21"/>
  <c r="B49" i="21"/>
  <c r="C49" i="21"/>
  <c r="D49" i="21"/>
  <c r="E49" i="21"/>
  <c r="F49" i="21"/>
  <c r="G49" i="21"/>
  <c r="H49" i="21"/>
  <c r="A50" i="21"/>
  <c r="B50" i="21"/>
  <c r="C50" i="21"/>
  <c r="D50" i="21"/>
  <c r="E50" i="21"/>
  <c r="F50" i="21"/>
  <c r="G50" i="21"/>
  <c r="H50" i="21"/>
  <c r="A97" i="23"/>
  <c r="C97" i="23"/>
  <c r="B97" i="23" s="1"/>
  <c r="D97" i="23"/>
  <c r="E97" i="23"/>
  <c r="F97" i="23"/>
  <c r="G97" i="23"/>
  <c r="A98" i="23"/>
  <c r="C98" i="23"/>
  <c r="B98" i="23" s="1"/>
  <c r="D98" i="23"/>
  <c r="E98" i="23"/>
  <c r="F98" i="23"/>
  <c r="G98" i="23"/>
  <c r="A99" i="23"/>
  <c r="C99" i="23"/>
  <c r="D99" i="23"/>
  <c r="E99" i="23"/>
  <c r="F99" i="23"/>
  <c r="B99" i="23" s="1"/>
  <c r="G99" i="23"/>
  <c r="A100" i="23"/>
  <c r="C100" i="23"/>
  <c r="B100" i="23" s="1"/>
  <c r="D100" i="23"/>
  <c r="E100" i="23"/>
  <c r="F100" i="23"/>
  <c r="G100" i="23"/>
  <c r="A101" i="23"/>
  <c r="C101" i="23"/>
  <c r="B101" i="23" s="1"/>
  <c r="D101" i="23"/>
  <c r="E101" i="23"/>
  <c r="F101" i="23"/>
  <c r="G101" i="23"/>
  <c r="A102" i="23"/>
  <c r="C102" i="23"/>
  <c r="B102" i="23" s="1"/>
  <c r="D102" i="23"/>
  <c r="E102" i="23"/>
  <c r="F102" i="23"/>
  <c r="G102" i="23"/>
  <c r="A103" i="23"/>
  <c r="C103" i="23"/>
  <c r="D103" i="23"/>
  <c r="E103" i="23"/>
  <c r="F103" i="23"/>
  <c r="B103" i="23" s="1"/>
  <c r="G103" i="23"/>
  <c r="A104" i="23"/>
  <c r="C104" i="23"/>
  <c r="B104" i="23" s="1"/>
  <c r="D104" i="23"/>
  <c r="E104" i="23"/>
  <c r="F104" i="23"/>
  <c r="G104" i="23"/>
  <c r="A105" i="23"/>
  <c r="C105" i="23"/>
  <c r="B105" i="23" s="1"/>
  <c r="D105" i="23"/>
  <c r="E105" i="23"/>
  <c r="F105" i="23"/>
  <c r="G105" i="23"/>
  <c r="A106" i="23"/>
  <c r="C106" i="23"/>
  <c r="B106" i="23" s="1"/>
  <c r="D106" i="23"/>
  <c r="E106" i="23"/>
  <c r="F106" i="23"/>
  <c r="G106" i="23"/>
  <c r="A107" i="23"/>
  <c r="C107" i="23"/>
  <c r="D107" i="23"/>
  <c r="E107" i="23"/>
  <c r="F107" i="23"/>
  <c r="B107" i="23" s="1"/>
  <c r="G107" i="23"/>
  <c r="A41" i="23"/>
  <c r="B41" i="23"/>
  <c r="C41" i="23"/>
  <c r="D41" i="23"/>
  <c r="E41" i="23"/>
  <c r="F41" i="23"/>
  <c r="G41" i="23"/>
  <c r="A42" i="23"/>
  <c r="B42" i="23"/>
  <c r="C42" i="23"/>
  <c r="D42" i="23"/>
  <c r="E42" i="23"/>
  <c r="F42" i="23"/>
  <c r="G42" i="23"/>
  <c r="A43" i="23"/>
  <c r="B43" i="23"/>
  <c r="C43" i="23"/>
  <c r="D43" i="23"/>
  <c r="E43" i="23"/>
  <c r="F43" i="23"/>
  <c r="G43" i="23"/>
  <c r="A44" i="23"/>
  <c r="B44" i="23"/>
  <c r="C44" i="23"/>
  <c r="D44" i="23"/>
  <c r="E44" i="23"/>
  <c r="F44" i="23"/>
  <c r="G44" i="23"/>
  <c r="A45" i="23"/>
  <c r="B45" i="23"/>
  <c r="C45" i="23"/>
  <c r="D45" i="23"/>
  <c r="E45" i="23"/>
  <c r="F45" i="23"/>
  <c r="G45" i="23"/>
  <c r="A46" i="23"/>
  <c r="B46" i="23"/>
  <c r="C46" i="23"/>
  <c r="D46" i="23"/>
  <c r="E46" i="23"/>
  <c r="F46" i="23"/>
  <c r="G46" i="23"/>
  <c r="A47" i="23"/>
  <c r="B47" i="23"/>
  <c r="C47" i="23"/>
  <c r="D47" i="23"/>
  <c r="E47" i="23"/>
  <c r="F47" i="23"/>
  <c r="G47" i="23"/>
  <c r="A48" i="23"/>
  <c r="B48" i="23"/>
  <c r="C48" i="23"/>
  <c r="D48" i="23"/>
  <c r="E48" i="23"/>
  <c r="F48" i="23"/>
  <c r="G48" i="23"/>
  <c r="A49" i="23"/>
  <c r="B49" i="23"/>
  <c r="C49" i="23"/>
  <c r="D49" i="23"/>
  <c r="E49" i="23"/>
  <c r="F49" i="23"/>
  <c r="G49" i="23"/>
  <c r="A50" i="23"/>
  <c r="B50" i="23"/>
  <c r="C50" i="23"/>
  <c r="D50" i="23"/>
  <c r="E50" i="23"/>
  <c r="F50" i="23"/>
  <c r="G50" i="23"/>
  <c r="A51" i="23"/>
  <c r="B51" i="23"/>
  <c r="C51" i="23"/>
  <c r="D51" i="23"/>
  <c r="E51" i="23"/>
  <c r="F51" i="23"/>
  <c r="G51" i="23"/>
  <c r="A52" i="23"/>
  <c r="B52" i="23"/>
  <c r="C52" i="23"/>
  <c r="D52" i="23"/>
  <c r="E52" i="23"/>
  <c r="F52" i="23"/>
  <c r="G52" i="23"/>
  <c r="A53" i="23"/>
  <c r="B53" i="23"/>
  <c r="C53" i="23"/>
  <c r="D53" i="23"/>
  <c r="E53" i="23"/>
  <c r="F53" i="23"/>
  <c r="G53" i="23"/>
  <c r="A54" i="23"/>
  <c r="B54" i="23"/>
  <c r="C54" i="23"/>
  <c r="D54" i="23"/>
  <c r="E54" i="23"/>
  <c r="F54" i="23"/>
  <c r="G54" i="23"/>
  <c r="T25" i="20"/>
  <c r="S25" i="20"/>
  <c r="R25" i="20"/>
  <c r="A52" i="20"/>
  <c r="D52" i="20"/>
  <c r="E52" i="20"/>
  <c r="M52" i="20"/>
  <c r="N52" i="20" s="1"/>
  <c r="Q52" i="20"/>
  <c r="A53" i="20"/>
  <c r="D53" i="20"/>
  <c r="E53" i="20"/>
  <c r="M53" i="20"/>
  <c r="O53" i="20" s="1"/>
  <c r="N53" i="20"/>
  <c r="Q53" i="20"/>
  <c r="A54" i="20"/>
  <c r="D54" i="20"/>
  <c r="E54" i="20"/>
  <c r="Q54" i="20"/>
  <c r="M54" i="20" s="1"/>
  <c r="A55" i="20"/>
  <c r="D55" i="20"/>
  <c r="E55" i="20"/>
  <c r="M55" i="20" s="1"/>
  <c r="Q55" i="20"/>
  <c r="A56" i="20"/>
  <c r="D56" i="20"/>
  <c r="E56" i="20"/>
  <c r="M56" i="20"/>
  <c r="N56" i="20" s="1"/>
  <c r="Q56" i="20"/>
  <c r="A57" i="20"/>
  <c r="D57" i="20"/>
  <c r="E57" i="20"/>
  <c r="M57" i="20"/>
  <c r="O57" i="20" s="1"/>
  <c r="N57" i="20"/>
  <c r="Q57" i="20"/>
  <c r="A58" i="20"/>
  <c r="D58" i="20"/>
  <c r="E58" i="20"/>
  <c r="M58" i="20"/>
  <c r="N58" i="20"/>
  <c r="Q58" i="20"/>
  <c r="S25" i="19"/>
  <c r="T25" i="19" s="1"/>
  <c r="R25" i="19"/>
  <c r="A51" i="19"/>
  <c r="D51" i="19"/>
  <c r="E51" i="19"/>
  <c r="M51" i="19" s="1"/>
  <c r="Q51" i="19"/>
  <c r="A52" i="19"/>
  <c r="D52" i="19"/>
  <c r="E52" i="19"/>
  <c r="M52" i="19"/>
  <c r="O52" i="19" s="1"/>
  <c r="Q52" i="19"/>
  <c r="A53" i="19"/>
  <c r="D53" i="19"/>
  <c r="E53" i="19"/>
  <c r="M53" i="19" s="1"/>
  <c r="Q53" i="19"/>
  <c r="A54" i="19"/>
  <c r="D54" i="19"/>
  <c r="E54" i="19"/>
  <c r="M54" i="19"/>
  <c r="O54" i="19"/>
  <c r="Q54" i="19"/>
  <c r="A55" i="19"/>
  <c r="D55" i="19"/>
  <c r="E55" i="19"/>
  <c r="M55" i="19" s="1"/>
  <c r="Q55" i="19"/>
  <c r="A56" i="19"/>
  <c r="D56" i="19"/>
  <c r="E56" i="19"/>
  <c r="M56" i="19"/>
  <c r="O56" i="19" s="1"/>
  <c r="Q56" i="19"/>
  <c r="A57" i="19"/>
  <c r="D57" i="19"/>
  <c r="E57" i="19"/>
  <c r="M57" i="19" s="1"/>
  <c r="Q57" i="19"/>
  <c r="A58" i="19"/>
  <c r="D58" i="19"/>
  <c r="E58" i="19"/>
  <c r="M58" i="19"/>
  <c r="N58" i="19" s="1"/>
  <c r="O58" i="19"/>
  <c r="Q58" i="19"/>
  <c r="S25" i="18"/>
  <c r="T25" i="18" s="1"/>
  <c r="R25" i="18"/>
  <c r="A51" i="18"/>
  <c r="D51" i="18"/>
  <c r="E51" i="18"/>
  <c r="M51" i="18"/>
  <c r="N51" i="18" s="1"/>
  <c r="Q51" i="18"/>
  <c r="A52" i="18"/>
  <c r="D52" i="18"/>
  <c r="E52" i="18"/>
  <c r="M52" i="18"/>
  <c r="O52" i="18" s="1"/>
  <c r="N52" i="18"/>
  <c r="Q52" i="18"/>
  <c r="A53" i="18"/>
  <c r="D53" i="18"/>
  <c r="E53" i="18"/>
  <c r="M53" i="18"/>
  <c r="N53" i="18"/>
  <c r="O53" i="18"/>
  <c r="Q53" i="18"/>
  <c r="A54" i="18"/>
  <c r="D54" i="18"/>
  <c r="E54" i="18"/>
  <c r="M54" i="18" s="1"/>
  <c r="Q54" i="18"/>
  <c r="A55" i="18"/>
  <c r="D55" i="18"/>
  <c r="E55" i="18"/>
  <c r="M55" i="18"/>
  <c r="Q55" i="18"/>
  <c r="A56" i="18"/>
  <c r="D56" i="18"/>
  <c r="E56" i="18"/>
  <c r="M56" i="18"/>
  <c r="O56" i="18" s="1"/>
  <c r="N56" i="18"/>
  <c r="Q56" i="18"/>
  <c r="A57" i="18"/>
  <c r="D57" i="18"/>
  <c r="E57" i="18"/>
  <c r="M57" i="18"/>
  <c r="N57" i="18"/>
  <c r="O57" i="18"/>
  <c r="Q57" i="18"/>
  <c r="A58" i="18"/>
  <c r="D58" i="18"/>
  <c r="E58" i="18"/>
  <c r="M58" i="18" s="1"/>
  <c r="Q58" i="18"/>
  <c r="S25" i="17"/>
  <c r="T25" i="17" s="1"/>
  <c r="R25" i="17"/>
  <c r="A52" i="17"/>
  <c r="D52" i="17"/>
  <c r="E52" i="17"/>
  <c r="M52" i="17"/>
  <c r="O52" i="17" s="1"/>
  <c r="N52" i="17"/>
  <c r="Q52" i="17"/>
  <c r="A53" i="17"/>
  <c r="D53" i="17"/>
  <c r="E53" i="17"/>
  <c r="M53" i="17"/>
  <c r="N53" i="17"/>
  <c r="O53" i="17"/>
  <c r="Q53" i="17"/>
  <c r="A54" i="17"/>
  <c r="D54" i="17"/>
  <c r="E54" i="17"/>
  <c r="M54" i="17" s="1"/>
  <c r="Q54" i="17"/>
  <c r="A55" i="17"/>
  <c r="D55" i="17"/>
  <c r="E55" i="17"/>
  <c r="M55" i="17"/>
  <c r="Q55" i="17"/>
  <c r="A56" i="17"/>
  <c r="D56" i="17"/>
  <c r="E56" i="17"/>
  <c r="M56" i="17"/>
  <c r="O56" i="17" s="1"/>
  <c r="N56" i="17"/>
  <c r="Q56" i="17"/>
  <c r="A57" i="17"/>
  <c r="D57" i="17"/>
  <c r="E57" i="17"/>
  <c r="M57" i="17"/>
  <c r="N57" i="17"/>
  <c r="O57" i="17"/>
  <c r="Q57" i="17"/>
  <c r="A58" i="17"/>
  <c r="D58" i="17"/>
  <c r="E58" i="17"/>
  <c r="M58" i="17" s="1"/>
  <c r="Q58" i="17"/>
  <c r="S25" i="6"/>
  <c r="R25" i="6"/>
  <c r="D54" i="6"/>
  <c r="E54" i="6"/>
  <c r="H54" i="6"/>
  <c r="M54" i="6"/>
  <c r="N54" i="6" s="1"/>
  <c r="Q54" i="6"/>
  <c r="D55" i="6"/>
  <c r="E55" i="6"/>
  <c r="H55" i="6" s="1"/>
  <c r="M55" i="6"/>
  <c r="O55" i="6" s="1"/>
  <c r="N55" i="6"/>
  <c r="Q55" i="6"/>
  <c r="D56" i="6"/>
  <c r="E56" i="6"/>
  <c r="H56" i="6" s="1"/>
  <c r="Q56" i="6"/>
  <c r="D57" i="6"/>
  <c r="E57" i="6"/>
  <c r="M57" i="6" s="1"/>
  <c r="H57" i="6"/>
  <c r="Q57" i="6"/>
  <c r="D58" i="6"/>
  <c r="E58" i="6"/>
  <c r="H58" i="6"/>
  <c r="M58" i="6"/>
  <c r="Q58" i="6"/>
  <c r="C25" i="14"/>
  <c r="D25" i="14"/>
  <c r="E25" i="14"/>
  <c r="F25" i="14"/>
  <c r="G25" i="14"/>
  <c r="H25" i="14"/>
  <c r="I25" i="14"/>
  <c r="J25" i="14"/>
  <c r="K25" i="14"/>
  <c r="L25" i="14"/>
  <c r="M25" i="14"/>
  <c r="N25" i="14"/>
  <c r="O25" i="14"/>
  <c r="P25" i="14"/>
  <c r="Q25" i="14"/>
  <c r="R25" i="14"/>
  <c r="S25" i="14"/>
  <c r="T25" i="14"/>
  <c r="U25" i="14"/>
  <c r="V25" i="14"/>
  <c r="W25" i="14"/>
  <c r="X25" i="14"/>
  <c r="Y25" i="14"/>
  <c r="Z25" i="14"/>
  <c r="AA25" i="14"/>
  <c r="AB25" i="14"/>
  <c r="AC25" i="14"/>
  <c r="AD25" i="14"/>
  <c r="AE25" i="14"/>
  <c r="AF25" i="14"/>
  <c r="AG25" i="14"/>
  <c r="AH25" i="14"/>
  <c r="AI25" i="14"/>
  <c r="AJ25" i="14"/>
  <c r="AK25" i="14"/>
  <c r="AL25" i="14"/>
  <c r="AM25" i="14"/>
  <c r="AN25" i="14"/>
  <c r="AO25" i="14"/>
  <c r="AP25" i="14"/>
  <c r="AQ25" i="14"/>
  <c r="AR25" i="14"/>
  <c r="AS25" i="14"/>
  <c r="AT25" i="14"/>
  <c r="AU25" i="14"/>
  <c r="AV25" i="14"/>
  <c r="AW25" i="14"/>
  <c r="AX25" i="14"/>
  <c r="AY25" i="14"/>
  <c r="AZ25" i="14"/>
  <c r="BA25" i="14"/>
  <c r="BB25" i="14"/>
  <c r="BC25" i="14"/>
  <c r="BD25" i="14"/>
  <c r="BE25" i="14"/>
  <c r="BF25" i="14"/>
  <c r="BG25" i="14"/>
  <c r="BH25" i="14"/>
  <c r="BI25" i="14"/>
  <c r="BJ25" i="14"/>
  <c r="BK25" i="14"/>
  <c r="BL25" i="14"/>
  <c r="BM25" i="14"/>
  <c r="BN25" i="14"/>
  <c r="BO25" i="14"/>
  <c r="BP25" i="14"/>
  <c r="BQ25" i="14"/>
  <c r="BR25" i="14"/>
  <c r="BS25" i="14"/>
  <c r="BT25" i="14"/>
  <c r="BU25" i="14"/>
  <c r="BV25" i="14"/>
  <c r="BW25" i="14"/>
  <c r="BX25" i="14"/>
  <c r="BY25" i="14"/>
  <c r="BY45" i="14" s="1"/>
  <c r="BY65" i="14" s="1"/>
  <c r="BY85" i="14" s="1"/>
  <c r="BY105" i="14" s="1"/>
  <c r="BZ25" i="14"/>
  <c r="BZ45" i="14" s="1"/>
  <c r="BZ65" i="14" s="1"/>
  <c r="BZ85" i="14" s="1"/>
  <c r="BZ105" i="14" s="1"/>
  <c r="CA25" i="14"/>
  <c r="CB25" i="14"/>
  <c r="CC25" i="14"/>
  <c r="B25" i="14"/>
  <c r="A18" i="2"/>
  <c r="A19" i="2"/>
  <c r="A21" i="2"/>
  <c r="BJ38" i="13"/>
  <c r="BI34" i="14"/>
  <c r="BI35" i="14"/>
  <c r="BI36" i="14"/>
  <c r="BI37" i="14"/>
  <c r="BI38" i="14"/>
  <c r="BJ38" i="14"/>
  <c r="BJ78" i="14" s="1"/>
  <c r="BD27" i="14"/>
  <c r="BD26" i="14" s="1"/>
  <c r="BE27" i="14"/>
  <c r="BE26" i="14" s="1"/>
  <c r="BF27" i="14"/>
  <c r="BF26" i="14" s="1"/>
  <c r="BG27" i="14"/>
  <c r="BH27" i="14"/>
  <c r="BH26" i="14" s="1"/>
  <c r="BI27" i="14"/>
  <c r="BI26" i="14" s="1"/>
  <c r="BJ27" i="14"/>
  <c r="BJ26" i="14" s="1"/>
  <c r="BK27" i="14"/>
  <c r="BL27" i="14"/>
  <c r="BL26" i="14" s="1"/>
  <c r="BM27" i="14"/>
  <c r="BM26" i="14" s="1"/>
  <c r="BN27" i="14"/>
  <c r="BN26" i="14" s="1"/>
  <c r="BO27" i="14"/>
  <c r="BP27" i="14"/>
  <c r="BP26" i="14" s="1"/>
  <c r="BQ27" i="14"/>
  <c r="BQ26" i="14" s="1"/>
  <c r="BR27" i="14"/>
  <c r="BR26" i="14" s="1"/>
  <c r="BS27" i="14"/>
  <c r="BT27" i="14"/>
  <c r="BT26" i="14" s="1"/>
  <c r="BU27" i="14"/>
  <c r="BU26" i="14" s="1"/>
  <c r="BV27" i="14"/>
  <c r="BV26" i="14" s="1"/>
  <c r="BW27" i="14"/>
  <c r="BX27" i="14"/>
  <c r="BX26" i="14" s="1"/>
  <c r="BY27" i="14"/>
  <c r="BY26" i="14" s="1"/>
  <c r="BY106" i="14" s="1"/>
  <c r="BZ27" i="14"/>
  <c r="BZ26" i="14" s="1"/>
  <c r="BZ106" i="14" s="1"/>
  <c r="CA27" i="14"/>
  <c r="CB27" i="14"/>
  <c r="CB26" i="14" s="1"/>
  <c r="CB106" i="14" s="1"/>
  <c r="CC27" i="14"/>
  <c r="CC26" i="14" s="1"/>
  <c r="CC106" i="14" s="1"/>
  <c r="BD28" i="14"/>
  <c r="BE28" i="14"/>
  <c r="BF28" i="14"/>
  <c r="BG28" i="14"/>
  <c r="BH68" i="14" s="1"/>
  <c r="BH28" i="14"/>
  <c r="BI28" i="14"/>
  <c r="BJ28" i="14"/>
  <c r="BK28" i="14"/>
  <c r="BK26" i="14" s="1"/>
  <c r="BL28" i="14"/>
  <c r="BM28" i="14"/>
  <c r="BN28" i="14"/>
  <c r="BO28" i="14"/>
  <c r="BO26" i="14" s="1"/>
  <c r="BP28" i="14"/>
  <c r="BQ28" i="14"/>
  <c r="BR28" i="14"/>
  <c r="BS28" i="14"/>
  <c r="BS26" i="14" s="1"/>
  <c r="BT28" i="14"/>
  <c r="BU28" i="14"/>
  <c r="BV28" i="14"/>
  <c r="BW28" i="14"/>
  <c r="BW26" i="14" s="1"/>
  <c r="BX28" i="14"/>
  <c r="BY28" i="14"/>
  <c r="BZ28" i="14"/>
  <c r="CA28" i="14"/>
  <c r="CA108" i="14" s="1"/>
  <c r="CB28" i="14"/>
  <c r="CC28" i="14"/>
  <c r="BD30" i="14"/>
  <c r="BD29" i="14" s="1"/>
  <c r="BE30" i="14"/>
  <c r="BF30" i="14"/>
  <c r="BF29" i="14" s="1"/>
  <c r="BG30" i="14"/>
  <c r="BG70" i="14" s="1"/>
  <c r="BH30" i="14"/>
  <c r="BH29" i="14" s="1"/>
  <c r="BI30" i="14"/>
  <c r="BJ30" i="14"/>
  <c r="BJ29" i="14" s="1"/>
  <c r="BK30" i="14"/>
  <c r="BK29" i="14" s="1"/>
  <c r="BL30" i="14"/>
  <c r="BL29" i="14" s="1"/>
  <c r="BM30" i="14"/>
  <c r="BN30" i="14"/>
  <c r="BN29" i="14" s="1"/>
  <c r="BO30" i="14"/>
  <c r="BO29" i="14" s="1"/>
  <c r="BP30" i="14"/>
  <c r="BP29" i="14" s="1"/>
  <c r="BQ30" i="14"/>
  <c r="BR30" i="14"/>
  <c r="BR29" i="14" s="1"/>
  <c r="BS30" i="14"/>
  <c r="BS29" i="14" s="1"/>
  <c r="BT30" i="14"/>
  <c r="BT29" i="14" s="1"/>
  <c r="BU30" i="14"/>
  <c r="BV30" i="14"/>
  <c r="BV29" i="14" s="1"/>
  <c r="BW30" i="14"/>
  <c r="BW29" i="14" s="1"/>
  <c r="BX30" i="14"/>
  <c r="BX29" i="14" s="1"/>
  <c r="BX109" i="14" s="1"/>
  <c r="BY30" i="14"/>
  <c r="BZ30" i="14"/>
  <c r="BZ29" i="14" s="1"/>
  <c r="BZ109" i="14" s="1"/>
  <c r="CA30" i="14"/>
  <c r="CA29" i="14" s="1"/>
  <c r="CA109" i="14" s="1"/>
  <c r="CB30" i="14"/>
  <c r="CB29" i="14" s="1"/>
  <c r="CB109" i="14" s="1"/>
  <c r="CC30" i="14"/>
  <c r="BD31" i="14"/>
  <c r="BE31" i="14"/>
  <c r="BE29" i="14" s="1"/>
  <c r="BF31" i="14"/>
  <c r="BG31" i="14"/>
  <c r="BH31" i="14"/>
  <c r="BI31" i="14"/>
  <c r="BI29" i="14" s="1"/>
  <c r="BJ31" i="14"/>
  <c r="BK31" i="14"/>
  <c r="BL31" i="14"/>
  <c r="BM31" i="14"/>
  <c r="BM29" i="14" s="1"/>
  <c r="BN31" i="14"/>
  <c r="BO31" i="14"/>
  <c r="BP31" i="14"/>
  <c r="BQ31" i="14"/>
  <c r="BQ29" i="14" s="1"/>
  <c r="BR31" i="14"/>
  <c r="BS31" i="14"/>
  <c r="BT31" i="14"/>
  <c r="BU31" i="14"/>
  <c r="BU29" i="14" s="1"/>
  <c r="BV31" i="14"/>
  <c r="BW31" i="14"/>
  <c r="BX31" i="14"/>
  <c r="BY31" i="14"/>
  <c r="BY111" i="14" s="1"/>
  <c r="BZ31" i="14"/>
  <c r="CA31" i="14"/>
  <c r="CB31" i="14"/>
  <c r="CC31" i="14"/>
  <c r="CC29" i="14" s="1"/>
  <c r="BD32" i="14"/>
  <c r="BE32" i="14"/>
  <c r="BF32" i="14"/>
  <c r="BG32" i="14"/>
  <c r="BG72" i="14" s="1"/>
  <c r="BH32" i="14"/>
  <c r="BI32" i="14"/>
  <c r="BJ32" i="14"/>
  <c r="BK32" i="14"/>
  <c r="BK72" i="14" s="1"/>
  <c r="BL32" i="14"/>
  <c r="BM32" i="14"/>
  <c r="BN32" i="14"/>
  <c r="BO32" i="14"/>
  <c r="BP32" i="14"/>
  <c r="BQ32" i="14"/>
  <c r="BR32" i="14"/>
  <c r="BS32" i="14"/>
  <c r="BT32" i="14"/>
  <c r="BU32" i="14"/>
  <c r="BV32" i="14"/>
  <c r="BW32" i="14"/>
  <c r="BX32" i="14"/>
  <c r="BY32" i="14"/>
  <c r="BZ32" i="14"/>
  <c r="CA32" i="14"/>
  <c r="CA112" i="14" s="1"/>
  <c r="CB32" i="14"/>
  <c r="CC32" i="14"/>
  <c r="BD34" i="14"/>
  <c r="BD33" i="14" s="1"/>
  <c r="BD39" i="14" s="1"/>
  <c r="BD41" i="14" s="1"/>
  <c r="BE34" i="14"/>
  <c r="BF34" i="14"/>
  <c r="BF33" i="14" s="1"/>
  <c r="BG34" i="14"/>
  <c r="BG33" i="14" s="1"/>
  <c r="BH34" i="14"/>
  <c r="BH33" i="14" s="1"/>
  <c r="BH39" i="14" s="1"/>
  <c r="BH41" i="14" s="1"/>
  <c r="BD35" i="14"/>
  <c r="BE35" i="14"/>
  <c r="BE33" i="14" s="1"/>
  <c r="BE39" i="14" s="1"/>
  <c r="BE41" i="14" s="1"/>
  <c r="BF35" i="14"/>
  <c r="BG35" i="14"/>
  <c r="BH35" i="14"/>
  <c r="BI75" i="14"/>
  <c r="BD36" i="14"/>
  <c r="BE36" i="14"/>
  <c r="BF36" i="14"/>
  <c r="BG36" i="14"/>
  <c r="BG76" i="14" s="1"/>
  <c r="BH36" i="14"/>
  <c r="BD37" i="14"/>
  <c r="BE37" i="14"/>
  <c r="BF37" i="14"/>
  <c r="BG37" i="14"/>
  <c r="BH37" i="14"/>
  <c r="BI77" i="14"/>
  <c r="BD38" i="14"/>
  <c r="BE38" i="14"/>
  <c r="BF38" i="14"/>
  <c r="BG38" i="14"/>
  <c r="BG78" i="14" s="1"/>
  <c r="BH38" i="14"/>
  <c r="BD40" i="14"/>
  <c r="BE40" i="14"/>
  <c r="BF40" i="14"/>
  <c r="BG40" i="14"/>
  <c r="BG80" i="14" s="1"/>
  <c r="BH40" i="14"/>
  <c r="BI40" i="14"/>
  <c r="BJ40" i="14"/>
  <c r="BK40" i="14"/>
  <c r="BK80" i="14" s="1"/>
  <c r="BL40" i="14"/>
  <c r="BM40" i="14"/>
  <c r="BN40" i="14"/>
  <c r="BO40" i="14"/>
  <c r="BP40" i="14"/>
  <c r="BQ40" i="14"/>
  <c r="BR40" i="14"/>
  <c r="BS40" i="14"/>
  <c r="BT40" i="14"/>
  <c r="BU40" i="14"/>
  <c r="BV40" i="14"/>
  <c r="BW40" i="14"/>
  <c r="BX40" i="14"/>
  <c r="BY40" i="14"/>
  <c r="BZ40" i="14"/>
  <c r="CA40" i="14"/>
  <c r="CA80" i="14" s="1"/>
  <c r="CB40" i="14"/>
  <c r="CC40" i="14"/>
  <c r="BG67" i="14"/>
  <c r="BJ68" i="14"/>
  <c r="BX108" i="14"/>
  <c r="BH71" i="14"/>
  <c r="BH72" i="14"/>
  <c r="BX112" i="14"/>
  <c r="BH77" i="14"/>
  <c r="BI78" i="14"/>
  <c r="BJ80" i="14"/>
  <c r="BX120" i="14"/>
  <c r="BK71" i="14"/>
  <c r="BG74" i="14"/>
  <c r="BG75" i="14"/>
  <c r="BH67" i="14"/>
  <c r="BI68" i="14"/>
  <c r="BK68" i="14"/>
  <c r="BJ70" i="14"/>
  <c r="BJ72" i="14"/>
  <c r="BI74" i="14"/>
  <c r="BH75" i="14"/>
  <c r="BI76" i="14"/>
  <c r="BI80" i="14"/>
  <c r="BX86" i="14"/>
  <c r="BY86" i="14"/>
  <c r="BZ86" i="14"/>
  <c r="CA86" i="14"/>
  <c r="CB86" i="14"/>
  <c r="CC86" i="14"/>
  <c r="BX87" i="14"/>
  <c r="BY87" i="14"/>
  <c r="BZ87" i="14"/>
  <c r="CA87" i="14"/>
  <c r="CB87" i="14"/>
  <c r="CC87" i="14"/>
  <c r="BX88" i="14"/>
  <c r="BY88" i="14"/>
  <c r="BZ88" i="14"/>
  <c r="CA88" i="14"/>
  <c r="CB88" i="14"/>
  <c r="CC88" i="14"/>
  <c r="BX89" i="14"/>
  <c r="BY89" i="14"/>
  <c r="BZ89" i="14"/>
  <c r="CA89" i="14"/>
  <c r="CB89" i="14"/>
  <c r="CC89" i="14"/>
  <c r="BX90" i="14"/>
  <c r="BY90" i="14"/>
  <c r="BZ90" i="14"/>
  <c r="CA90" i="14"/>
  <c r="CB90" i="14"/>
  <c r="CC90" i="14"/>
  <c r="BX91" i="14"/>
  <c r="BY91" i="14"/>
  <c r="BZ91" i="14"/>
  <c r="CA91" i="14"/>
  <c r="CB91" i="14"/>
  <c r="CC91" i="14"/>
  <c r="BX92" i="14"/>
  <c r="BY92" i="14"/>
  <c r="BZ92" i="14"/>
  <c r="CA92" i="14"/>
  <c r="CB92" i="14"/>
  <c r="CC92" i="14"/>
  <c r="BX93" i="14"/>
  <c r="BY93" i="14"/>
  <c r="BZ93" i="14"/>
  <c r="CA93" i="14"/>
  <c r="CB93" i="14"/>
  <c r="CC93" i="14"/>
  <c r="BX94" i="14"/>
  <c r="BY94" i="14"/>
  <c r="BZ94" i="14"/>
  <c r="CA94" i="14"/>
  <c r="CB94" i="14"/>
  <c r="CC94" i="14"/>
  <c r="BX95" i="14"/>
  <c r="BY95" i="14"/>
  <c r="BZ95" i="14"/>
  <c r="CA95" i="14"/>
  <c r="CB95" i="14"/>
  <c r="CC95" i="14"/>
  <c r="BX96" i="14"/>
  <c r="BY96" i="14"/>
  <c r="BZ96" i="14"/>
  <c r="CA96" i="14"/>
  <c r="CB96" i="14"/>
  <c r="CC96" i="14"/>
  <c r="BX97" i="14"/>
  <c r="BY97" i="14"/>
  <c r="BZ97" i="14"/>
  <c r="CA97" i="14"/>
  <c r="CB97" i="14"/>
  <c r="CC97" i="14"/>
  <c r="BX98" i="14"/>
  <c r="BY98" i="14"/>
  <c r="BZ98" i="14"/>
  <c r="CA98" i="14"/>
  <c r="CB98" i="14"/>
  <c r="CC98" i="14"/>
  <c r="BX99" i="14"/>
  <c r="BY99" i="14"/>
  <c r="BZ99" i="14"/>
  <c r="CA99" i="14"/>
  <c r="CB99" i="14"/>
  <c r="CC99" i="14"/>
  <c r="BX100" i="14"/>
  <c r="BY100" i="14"/>
  <c r="BZ100" i="14"/>
  <c r="CA100" i="14"/>
  <c r="CB100" i="14"/>
  <c r="CC100" i="14"/>
  <c r="BX101" i="14"/>
  <c r="BY101" i="14"/>
  <c r="BZ101" i="14"/>
  <c r="CA101" i="14"/>
  <c r="CB101" i="14"/>
  <c r="CC101" i="14"/>
  <c r="BX107" i="14"/>
  <c r="BZ107" i="14"/>
  <c r="CA107" i="14"/>
  <c r="CB107" i="14"/>
  <c r="BY108" i="14"/>
  <c r="BZ108" i="14"/>
  <c r="CB108" i="14"/>
  <c r="CC108" i="14"/>
  <c r="BY110" i="14"/>
  <c r="BZ110" i="14"/>
  <c r="CB110" i="14"/>
  <c r="CC110" i="14"/>
  <c r="BX111" i="14"/>
  <c r="BZ111" i="14"/>
  <c r="CA111" i="14"/>
  <c r="CB111" i="14"/>
  <c r="BY112" i="14"/>
  <c r="BZ112" i="14"/>
  <c r="CB112" i="14"/>
  <c r="CC112" i="14"/>
  <c r="BY120" i="14"/>
  <c r="BZ120" i="14"/>
  <c r="CA120" i="14"/>
  <c r="CB120" i="14"/>
  <c r="CC120" i="14"/>
  <c r="CA45" i="14"/>
  <c r="CA65" i="14" s="1"/>
  <c r="CA85" i="14" s="1"/>
  <c r="CA105" i="14" s="1"/>
  <c r="CB45" i="14"/>
  <c r="CB65" i="14" s="1"/>
  <c r="CB85" i="14" s="1"/>
  <c r="CB105" i="14" s="1"/>
  <c r="CB71" i="14"/>
  <c r="BZ72" i="14"/>
  <c r="CC45" i="14"/>
  <c r="CC65" i="14" s="1"/>
  <c r="CC85" i="14" s="1"/>
  <c r="CC105" i="14" s="1"/>
  <c r="BY47" i="14"/>
  <c r="BZ47" i="14"/>
  <c r="CA47" i="14"/>
  <c r="CB47" i="14"/>
  <c r="CC47" i="14"/>
  <c r="BY48" i="14"/>
  <c r="BZ48" i="14"/>
  <c r="CA48" i="14"/>
  <c r="CB48" i="14"/>
  <c r="CC48" i="14"/>
  <c r="BY50" i="14"/>
  <c r="BZ50" i="14"/>
  <c r="CA50" i="14"/>
  <c r="CB50" i="14"/>
  <c r="CC50" i="14"/>
  <c r="BY51" i="14"/>
  <c r="BZ51" i="14"/>
  <c r="CA51" i="14"/>
  <c r="CB51" i="14"/>
  <c r="CC51" i="14"/>
  <c r="BY52" i="14"/>
  <c r="BZ52" i="14"/>
  <c r="CA52" i="14"/>
  <c r="CB52" i="14"/>
  <c r="CC52" i="14"/>
  <c r="BY54" i="14"/>
  <c r="BZ54" i="14"/>
  <c r="CA54" i="14"/>
  <c r="CB54" i="14"/>
  <c r="CC54" i="14"/>
  <c r="BY55" i="14"/>
  <c r="BZ55" i="14"/>
  <c r="CA55" i="14"/>
  <c r="CB55" i="14"/>
  <c r="CC55" i="14"/>
  <c r="BY56" i="14"/>
  <c r="BZ56" i="14"/>
  <c r="CA56" i="14"/>
  <c r="CB56" i="14"/>
  <c r="CC56" i="14"/>
  <c r="BY57" i="14"/>
  <c r="BZ57" i="14"/>
  <c r="CA57" i="14"/>
  <c r="CB57" i="14"/>
  <c r="CC57" i="14"/>
  <c r="BY58" i="14"/>
  <c r="BZ58" i="14"/>
  <c r="CA58" i="14"/>
  <c r="CB58" i="14"/>
  <c r="CC58" i="14"/>
  <c r="BY60" i="14"/>
  <c r="BZ60" i="14"/>
  <c r="CA60" i="14"/>
  <c r="CB60" i="14"/>
  <c r="CC60" i="14"/>
  <c r="CB67" i="14"/>
  <c r="CA71" i="14"/>
  <c r="BZ80" i="14"/>
  <c r="CB6" i="14"/>
  <c r="CB9" i="14"/>
  <c r="CB13" i="14"/>
  <c r="BY26" i="13"/>
  <c r="BW27" i="13"/>
  <c r="BW26" i="13" s="1"/>
  <c r="BX27" i="13"/>
  <c r="BX26" i="13" s="1"/>
  <c r="BY27" i="13"/>
  <c r="BW28" i="13"/>
  <c r="BX28" i="13"/>
  <c r="BY28" i="13"/>
  <c r="BY29" i="13"/>
  <c r="BW30" i="13"/>
  <c r="BW29" i="13" s="1"/>
  <c r="BX30" i="13"/>
  <c r="BY30" i="13"/>
  <c r="BY70" i="13" s="1"/>
  <c r="BW31" i="13"/>
  <c r="BX31" i="13"/>
  <c r="BY31" i="13"/>
  <c r="BW32" i="13"/>
  <c r="BX32" i="13"/>
  <c r="BX29" i="13" s="1"/>
  <c r="BY32" i="13"/>
  <c r="BX35" i="13"/>
  <c r="BX35" i="14" s="1"/>
  <c r="BW36" i="13"/>
  <c r="BW36" i="14" s="1"/>
  <c r="BY36" i="13"/>
  <c r="BY36" i="14" s="1"/>
  <c r="BY38" i="13"/>
  <c r="BY38" i="14" s="1"/>
  <c r="BW40" i="13"/>
  <c r="BX40" i="13"/>
  <c r="BY80" i="13" s="1"/>
  <c r="BY40" i="13"/>
  <c r="BV40" i="13"/>
  <c r="BV35" i="13"/>
  <c r="BV35" i="14" s="1"/>
  <c r="BV32" i="13"/>
  <c r="BV31" i="13"/>
  <c r="BV30" i="13"/>
  <c r="BV28" i="13"/>
  <c r="BV27" i="13"/>
  <c r="CC13" i="13"/>
  <c r="CB13" i="13"/>
  <c r="CB19" i="13" s="1"/>
  <c r="CB21" i="13" s="1"/>
  <c r="CB9" i="13"/>
  <c r="CC9" i="13"/>
  <c r="CB6" i="13"/>
  <c r="CC6" i="13"/>
  <c r="BX85" i="13"/>
  <c r="BY85" i="13"/>
  <c r="BZ85" i="13"/>
  <c r="CA85" i="13"/>
  <c r="CA105" i="13" s="1"/>
  <c r="CB85" i="13"/>
  <c r="CC85" i="13"/>
  <c r="BX87" i="13"/>
  <c r="BY87" i="13"/>
  <c r="BZ87" i="13"/>
  <c r="CA87" i="13"/>
  <c r="CB87" i="13"/>
  <c r="CC87" i="13"/>
  <c r="BX88" i="13"/>
  <c r="BY88" i="13"/>
  <c r="BZ88" i="13"/>
  <c r="CA88" i="13"/>
  <c r="CB88" i="13"/>
  <c r="CC88" i="13"/>
  <c r="BX90" i="13"/>
  <c r="BY90" i="13"/>
  <c r="BZ90" i="13"/>
  <c r="CA90" i="13"/>
  <c r="CB90" i="13"/>
  <c r="CC90" i="13"/>
  <c r="BX91" i="13"/>
  <c r="BY91" i="13"/>
  <c r="BZ91" i="13"/>
  <c r="CA91" i="13"/>
  <c r="CB91" i="13"/>
  <c r="CC91" i="13"/>
  <c r="BX92" i="13"/>
  <c r="BY92" i="13"/>
  <c r="BZ92" i="13"/>
  <c r="CA92" i="13"/>
  <c r="CB92" i="13"/>
  <c r="CC92" i="13"/>
  <c r="BX94" i="13"/>
  <c r="BY94" i="13"/>
  <c r="BZ94" i="13"/>
  <c r="CA94" i="13"/>
  <c r="CB94" i="13"/>
  <c r="CC94" i="13"/>
  <c r="BX95" i="13"/>
  <c r="BY95" i="13"/>
  <c r="BZ95" i="13"/>
  <c r="CA95" i="13"/>
  <c r="CB95" i="13"/>
  <c r="CC95" i="13"/>
  <c r="BX96" i="13"/>
  <c r="BY96" i="13"/>
  <c r="BZ96" i="13"/>
  <c r="CA96" i="13"/>
  <c r="CB96" i="13"/>
  <c r="CC96" i="13"/>
  <c r="BX97" i="13"/>
  <c r="BY97" i="13"/>
  <c r="BZ97" i="13"/>
  <c r="CA97" i="13"/>
  <c r="CB97" i="13"/>
  <c r="CC97" i="13"/>
  <c r="BX98" i="13"/>
  <c r="BY98" i="13"/>
  <c r="BZ98" i="13"/>
  <c r="CA98" i="13"/>
  <c r="CB98" i="13"/>
  <c r="CC98" i="13"/>
  <c r="BX100" i="13"/>
  <c r="BY100" i="13"/>
  <c r="BZ100" i="13"/>
  <c r="CA100" i="13"/>
  <c r="CB100" i="13"/>
  <c r="CC100" i="13"/>
  <c r="BX105" i="13"/>
  <c r="BY105" i="13"/>
  <c r="BZ105" i="13"/>
  <c r="CB105" i="13"/>
  <c r="CC105" i="13"/>
  <c r="CB111" i="13"/>
  <c r="CC111" i="13"/>
  <c r="BX25" i="13"/>
  <c r="BY25" i="13"/>
  <c r="BZ25" i="13"/>
  <c r="CA25" i="13"/>
  <c r="CA45" i="13" s="1"/>
  <c r="CA65" i="13" s="1"/>
  <c r="CB25" i="13"/>
  <c r="CC25" i="13"/>
  <c r="BZ67" i="13"/>
  <c r="BZ27" i="13"/>
  <c r="CA27" i="13"/>
  <c r="CB67" i="13" s="1"/>
  <c r="CB27" i="13"/>
  <c r="CC27" i="13"/>
  <c r="CC107" i="13" s="1"/>
  <c r="BZ68" i="13"/>
  <c r="BZ28" i="13"/>
  <c r="CA28" i="13"/>
  <c r="CB28" i="13"/>
  <c r="CC28" i="13"/>
  <c r="CC26" i="13" s="1"/>
  <c r="BZ30" i="13"/>
  <c r="CA30" i="13"/>
  <c r="CB30" i="13"/>
  <c r="CC30" i="13"/>
  <c r="BZ31" i="13"/>
  <c r="CA31" i="13"/>
  <c r="CB71" i="13" s="1"/>
  <c r="CB31" i="13"/>
  <c r="CC31" i="13"/>
  <c r="BZ72" i="13"/>
  <c r="BZ32" i="13"/>
  <c r="CA32" i="13"/>
  <c r="CB32" i="13"/>
  <c r="CC32" i="13"/>
  <c r="CC72" i="13" s="1"/>
  <c r="BZ40" i="13"/>
  <c r="CA80" i="13" s="1"/>
  <c r="CA40" i="13"/>
  <c r="CB40" i="13"/>
  <c r="CB120" i="13" s="1"/>
  <c r="CC40" i="13"/>
  <c r="CC120" i="13" s="1"/>
  <c r="BX45" i="13"/>
  <c r="BY45" i="13"/>
  <c r="BY65" i="13" s="1"/>
  <c r="BZ45" i="13"/>
  <c r="CB45" i="13"/>
  <c r="CC45" i="13"/>
  <c r="CC65" i="13" s="1"/>
  <c r="BX47" i="13"/>
  <c r="BY47" i="13"/>
  <c r="BZ47" i="13"/>
  <c r="CA47" i="13"/>
  <c r="CB47" i="13"/>
  <c r="CC47" i="13"/>
  <c r="BX48" i="13"/>
  <c r="BY48" i="13"/>
  <c r="BZ48" i="13"/>
  <c r="CA48" i="13"/>
  <c r="CB48" i="13"/>
  <c r="CC48" i="13"/>
  <c r="CC49" i="13"/>
  <c r="BX50" i="13"/>
  <c r="BY50" i="13"/>
  <c r="BZ50" i="13"/>
  <c r="CA50" i="13"/>
  <c r="CB50" i="13"/>
  <c r="CC50" i="13"/>
  <c r="BX51" i="13"/>
  <c r="BY51" i="13"/>
  <c r="BZ51" i="13"/>
  <c r="CA51" i="13"/>
  <c r="CB51" i="13"/>
  <c r="CC51" i="13"/>
  <c r="BX52" i="13"/>
  <c r="BY52" i="13"/>
  <c r="BZ52" i="13"/>
  <c r="CA52" i="13"/>
  <c r="CB52" i="13"/>
  <c r="CC52" i="13"/>
  <c r="CC53" i="13"/>
  <c r="BX54" i="13"/>
  <c r="BY54" i="13"/>
  <c r="BZ54" i="13"/>
  <c r="CA54" i="13"/>
  <c r="CB54" i="13"/>
  <c r="CC54" i="13"/>
  <c r="BX55" i="13"/>
  <c r="BY55" i="13"/>
  <c r="BZ55" i="13"/>
  <c r="CA55" i="13"/>
  <c r="CB55" i="13"/>
  <c r="CC55" i="13"/>
  <c r="BX56" i="13"/>
  <c r="BY56" i="13"/>
  <c r="BZ56" i="13"/>
  <c r="CA56" i="13"/>
  <c r="CB56" i="13"/>
  <c r="CC56" i="13"/>
  <c r="BX57" i="13"/>
  <c r="BY57" i="13"/>
  <c r="BZ57" i="13"/>
  <c r="CA57" i="13"/>
  <c r="CB57" i="13"/>
  <c r="CC57" i="13"/>
  <c r="BX58" i="13"/>
  <c r="BY58" i="13"/>
  <c r="BZ58" i="13"/>
  <c r="CA58" i="13"/>
  <c r="CB58" i="13"/>
  <c r="CC58" i="13"/>
  <c r="BX60" i="13"/>
  <c r="BY60" i="13"/>
  <c r="BZ60" i="13"/>
  <c r="CA60" i="13"/>
  <c r="CB60" i="13"/>
  <c r="CC60" i="13"/>
  <c r="BX65" i="13"/>
  <c r="BZ65" i="13"/>
  <c r="CB65" i="13"/>
  <c r="BY67" i="13"/>
  <c r="CA67" i="13"/>
  <c r="CA68" i="13"/>
  <c r="CC68" i="13"/>
  <c r="CA70" i="13"/>
  <c r="CC70" i="13"/>
  <c r="BY71" i="13"/>
  <c r="CA71" i="13"/>
  <c r="CC71" i="13"/>
  <c r="CA72" i="13"/>
  <c r="CB80" i="13"/>
  <c r="CC80" i="13"/>
  <c r="Q166" i="12"/>
  <c r="R166" i="12"/>
  <c r="S166" i="12"/>
  <c r="T166" i="12"/>
  <c r="Q167" i="12"/>
  <c r="R167" i="12"/>
  <c r="S167" i="12"/>
  <c r="T167" i="12"/>
  <c r="Q168" i="12"/>
  <c r="R168" i="12"/>
  <c r="S168" i="12"/>
  <c r="T168" i="12"/>
  <c r="Q169" i="12"/>
  <c r="R169" i="12"/>
  <c r="S169" i="12"/>
  <c r="T169" i="12"/>
  <c r="Q170" i="12"/>
  <c r="R170" i="12"/>
  <c r="S170" i="12"/>
  <c r="T170" i="12"/>
  <c r="Q171" i="12"/>
  <c r="R171" i="12"/>
  <c r="S171" i="12"/>
  <c r="T171" i="12"/>
  <c r="Q172" i="12"/>
  <c r="R172" i="12"/>
  <c r="S172" i="12"/>
  <c r="T172" i="12"/>
  <c r="Q173" i="12"/>
  <c r="R173" i="12"/>
  <c r="S173" i="12"/>
  <c r="T173" i="12"/>
  <c r="Q174" i="12"/>
  <c r="R174" i="12"/>
  <c r="S174" i="12"/>
  <c r="T174" i="12"/>
  <c r="Q175" i="12"/>
  <c r="R175" i="12"/>
  <c r="S175" i="12"/>
  <c r="T175" i="12"/>
  <c r="Q176" i="12"/>
  <c r="R176" i="12"/>
  <c r="S176" i="12"/>
  <c r="T176" i="12"/>
  <c r="Q177" i="12"/>
  <c r="R177" i="12"/>
  <c r="S177" i="12"/>
  <c r="T177" i="12"/>
  <c r="Q178" i="12"/>
  <c r="R178" i="12"/>
  <c r="S178" i="12"/>
  <c r="T178" i="12"/>
  <c r="Q179" i="12"/>
  <c r="R179" i="12"/>
  <c r="S179" i="12"/>
  <c r="T179" i="12"/>
  <c r="Q180" i="12"/>
  <c r="R180" i="12"/>
  <c r="S180" i="12"/>
  <c r="T180" i="12"/>
  <c r="Q181" i="12"/>
  <c r="R181" i="12"/>
  <c r="S181" i="12"/>
  <c r="T181" i="12"/>
  <c r="Q85" i="12"/>
  <c r="R85" i="12"/>
  <c r="S85" i="12"/>
  <c r="T85" i="12"/>
  <c r="U85" i="12"/>
  <c r="Q86" i="12"/>
  <c r="R86" i="12"/>
  <c r="S86" i="12"/>
  <c r="T86" i="12"/>
  <c r="U86" i="12"/>
  <c r="Q87" i="12"/>
  <c r="R87" i="12"/>
  <c r="S87" i="12"/>
  <c r="T87" i="12"/>
  <c r="U87" i="12"/>
  <c r="Q88" i="12"/>
  <c r="R88" i="12"/>
  <c r="S88" i="12"/>
  <c r="T88" i="12"/>
  <c r="U88" i="12"/>
  <c r="Q89" i="12"/>
  <c r="R89" i="12"/>
  <c r="S89" i="12"/>
  <c r="T89" i="12"/>
  <c r="U89" i="12"/>
  <c r="Q90" i="12"/>
  <c r="R90" i="12"/>
  <c r="S90" i="12"/>
  <c r="T90" i="12"/>
  <c r="U90" i="12"/>
  <c r="Q91" i="12"/>
  <c r="R91" i="12"/>
  <c r="S91" i="12"/>
  <c r="T91" i="12"/>
  <c r="U91" i="12"/>
  <c r="Q92" i="12"/>
  <c r="R92" i="12"/>
  <c r="S92" i="12"/>
  <c r="T92" i="12"/>
  <c r="Q93" i="12"/>
  <c r="R93" i="12"/>
  <c r="S93" i="12"/>
  <c r="T93" i="12"/>
  <c r="Q94" i="12"/>
  <c r="R94" i="12"/>
  <c r="S94" i="12"/>
  <c r="T94" i="12"/>
  <c r="Q95" i="12"/>
  <c r="R95" i="12"/>
  <c r="S95" i="12"/>
  <c r="T95" i="12"/>
  <c r="Q96" i="12"/>
  <c r="R96" i="12"/>
  <c r="S96" i="12"/>
  <c r="T96" i="12"/>
  <c r="Q97" i="12"/>
  <c r="R97" i="12"/>
  <c r="S97" i="12"/>
  <c r="T97" i="12"/>
  <c r="Q98" i="12"/>
  <c r="R98" i="12"/>
  <c r="S98" i="12"/>
  <c r="T98" i="12"/>
  <c r="Q99" i="12"/>
  <c r="R99" i="12"/>
  <c r="S99" i="12"/>
  <c r="T99" i="12"/>
  <c r="U99" i="12"/>
  <c r="Q100" i="12"/>
  <c r="R100" i="12"/>
  <c r="S100" i="12"/>
  <c r="T100" i="12"/>
  <c r="Q65" i="12"/>
  <c r="R65" i="12"/>
  <c r="S65" i="12"/>
  <c r="T65" i="12"/>
  <c r="U65" i="12"/>
  <c r="Q66" i="12"/>
  <c r="R66" i="12"/>
  <c r="S66" i="12"/>
  <c r="T66" i="12"/>
  <c r="U66" i="12"/>
  <c r="Q67" i="12"/>
  <c r="R67" i="12"/>
  <c r="S67" i="12"/>
  <c r="T67" i="12"/>
  <c r="U67" i="12"/>
  <c r="Q68" i="12"/>
  <c r="R68" i="12"/>
  <c r="S68" i="12"/>
  <c r="T68" i="12"/>
  <c r="U68" i="12"/>
  <c r="Q69" i="12"/>
  <c r="R69" i="12"/>
  <c r="S69" i="12"/>
  <c r="T69" i="12"/>
  <c r="U69" i="12"/>
  <c r="Q70" i="12"/>
  <c r="R70" i="12"/>
  <c r="S70" i="12"/>
  <c r="T70" i="12"/>
  <c r="U70" i="12"/>
  <c r="Q71" i="12"/>
  <c r="R71" i="12"/>
  <c r="S71" i="12"/>
  <c r="T71" i="12"/>
  <c r="U71" i="12"/>
  <c r="Q73" i="12"/>
  <c r="R73" i="12"/>
  <c r="S73" i="12"/>
  <c r="T73" i="12"/>
  <c r="U73" i="12"/>
  <c r="Q74" i="12"/>
  <c r="R74" i="12"/>
  <c r="S74" i="12"/>
  <c r="T74" i="12"/>
  <c r="U74" i="12"/>
  <c r="Q75" i="12"/>
  <c r="R75" i="12"/>
  <c r="S75" i="12"/>
  <c r="T75" i="12"/>
  <c r="U75" i="12"/>
  <c r="Q76" i="12"/>
  <c r="R76" i="12"/>
  <c r="S76" i="12"/>
  <c r="T76" i="12"/>
  <c r="U76" i="12"/>
  <c r="Q77" i="12"/>
  <c r="R77" i="12"/>
  <c r="S77" i="12"/>
  <c r="T77" i="12"/>
  <c r="U77" i="12"/>
  <c r="Q79" i="12"/>
  <c r="R79" i="12"/>
  <c r="S79" i="12"/>
  <c r="T79" i="12"/>
  <c r="U79" i="12"/>
  <c r="V46" i="12"/>
  <c r="V47" i="12"/>
  <c r="V48" i="12"/>
  <c r="V49" i="12"/>
  <c r="V50" i="12"/>
  <c r="V51" i="12"/>
  <c r="V59" i="12"/>
  <c r="V45" i="12"/>
  <c r="Z28" i="12"/>
  <c r="Z29" i="12"/>
  <c r="Z30" i="12"/>
  <c r="Z31" i="12"/>
  <c r="Z32" i="12"/>
  <c r="Z35" i="12"/>
  <c r="U35" i="12" s="1"/>
  <c r="U54" i="12" s="1"/>
  <c r="CA35" i="13" s="1"/>
  <c r="CA35" i="14" s="1"/>
  <c r="Z40" i="12"/>
  <c r="Z27" i="12"/>
  <c r="U40" i="12"/>
  <c r="U59" i="12" s="1"/>
  <c r="U31" i="12"/>
  <c r="U32" i="12"/>
  <c r="U30" i="12"/>
  <c r="U49" i="12" s="1"/>
  <c r="U28" i="12"/>
  <c r="U27" i="12"/>
  <c r="X27" i="12"/>
  <c r="Y27" i="12"/>
  <c r="X28" i="12"/>
  <c r="Y28" i="12"/>
  <c r="X29" i="12"/>
  <c r="Y29" i="12"/>
  <c r="X30" i="12"/>
  <c r="Y30" i="12"/>
  <c r="X31" i="12"/>
  <c r="Y31" i="12"/>
  <c r="X32" i="12"/>
  <c r="Y32" i="12"/>
  <c r="X34" i="12"/>
  <c r="Y34" i="12"/>
  <c r="Z34" i="12" s="1"/>
  <c r="U34" i="12" s="1"/>
  <c r="X35" i="12"/>
  <c r="Y35" i="12"/>
  <c r="X36" i="12"/>
  <c r="Y36" i="12"/>
  <c r="Z36" i="12" s="1"/>
  <c r="U36" i="12" s="1"/>
  <c r="X37" i="12"/>
  <c r="Z37" i="12" s="1"/>
  <c r="U37" i="12" s="1"/>
  <c r="Y37" i="12"/>
  <c r="X38" i="12"/>
  <c r="Y38" i="12"/>
  <c r="Z38" i="12" s="1"/>
  <c r="U38" i="12" s="1"/>
  <c r="X40" i="12"/>
  <c r="Y40" i="12"/>
  <c r="W28" i="12"/>
  <c r="W29" i="12"/>
  <c r="W30" i="12"/>
  <c r="W31" i="12"/>
  <c r="W32" i="12"/>
  <c r="W34" i="12"/>
  <c r="W35" i="12"/>
  <c r="W36" i="12"/>
  <c r="W37" i="12"/>
  <c r="W38" i="12"/>
  <c r="W40" i="12"/>
  <c r="W27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H41" i="12"/>
  <c r="I39" i="12"/>
  <c r="J39" i="12"/>
  <c r="K39" i="12"/>
  <c r="L39" i="12"/>
  <c r="M39" i="12"/>
  <c r="N39" i="12"/>
  <c r="O39" i="12"/>
  <c r="O58" i="12" s="1"/>
  <c r="P39" i="12"/>
  <c r="P58" i="12" s="1"/>
  <c r="Q39" i="12"/>
  <c r="R39" i="12"/>
  <c r="S39" i="12"/>
  <c r="T39" i="12"/>
  <c r="H39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H33" i="12"/>
  <c r="I29" i="12"/>
  <c r="J29" i="12"/>
  <c r="K29" i="12"/>
  <c r="L29" i="12"/>
  <c r="M29" i="12"/>
  <c r="N29" i="12"/>
  <c r="O29" i="12"/>
  <c r="O48" i="12" s="1"/>
  <c r="P29" i="12"/>
  <c r="P48" i="12" s="1"/>
  <c r="Q29" i="12"/>
  <c r="R29" i="12"/>
  <c r="S29" i="12"/>
  <c r="T29" i="12"/>
  <c r="U29" i="12"/>
  <c r="U48" i="12" s="1"/>
  <c r="H29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H26" i="12"/>
  <c r="O45" i="12"/>
  <c r="P45" i="12"/>
  <c r="O46" i="12"/>
  <c r="P46" i="12"/>
  <c r="Q46" i="12"/>
  <c r="R46" i="12"/>
  <c r="S46" i="12"/>
  <c r="T46" i="12"/>
  <c r="O47" i="12"/>
  <c r="P47" i="12"/>
  <c r="Q47" i="12"/>
  <c r="R47" i="12"/>
  <c r="S47" i="12"/>
  <c r="T47" i="12"/>
  <c r="U47" i="12"/>
  <c r="Q48" i="12"/>
  <c r="O49" i="12"/>
  <c r="P49" i="12"/>
  <c r="Q49" i="12"/>
  <c r="R49" i="12"/>
  <c r="S49" i="12"/>
  <c r="T49" i="12"/>
  <c r="O50" i="12"/>
  <c r="P50" i="12"/>
  <c r="Q50" i="12"/>
  <c r="R50" i="12"/>
  <c r="S50" i="12"/>
  <c r="T50" i="12"/>
  <c r="U50" i="12"/>
  <c r="O51" i="12"/>
  <c r="P51" i="12"/>
  <c r="Q51" i="12"/>
  <c r="R51" i="12"/>
  <c r="S51" i="12"/>
  <c r="T51" i="12"/>
  <c r="U51" i="12"/>
  <c r="O52" i="12"/>
  <c r="P52" i="12"/>
  <c r="O53" i="12"/>
  <c r="P53" i="12"/>
  <c r="Q53" i="12"/>
  <c r="R53" i="12"/>
  <c r="S53" i="12"/>
  <c r="T53" i="12"/>
  <c r="O54" i="12"/>
  <c r="P54" i="12"/>
  <c r="Q54" i="12"/>
  <c r="BJ35" i="13" s="1"/>
  <c r="BJ35" i="14" s="1"/>
  <c r="R54" i="12"/>
  <c r="S54" i="12"/>
  <c r="T54" i="12"/>
  <c r="BY35" i="13" s="1"/>
  <c r="BY35" i="14" s="1"/>
  <c r="O55" i="12"/>
  <c r="P55" i="12"/>
  <c r="Q55" i="12"/>
  <c r="BJ36" i="13" s="1"/>
  <c r="BJ36" i="14" s="1"/>
  <c r="BJ76" i="14" s="1"/>
  <c r="R55" i="12"/>
  <c r="S55" i="12"/>
  <c r="T55" i="12"/>
  <c r="BV36" i="13" s="1"/>
  <c r="BV36" i="14" s="1"/>
  <c r="O56" i="12"/>
  <c r="P56" i="12"/>
  <c r="Q56" i="12"/>
  <c r="BJ37" i="13" s="1"/>
  <c r="BJ37" i="14" s="1"/>
  <c r="R56" i="12"/>
  <c r="S56" i="12"/>
  <c r="T56" i="12"/>
  <c r="BX37" i="13" s="1"/>
  <c r="BX37" i="14" s="1"/>
  <c r="O57" i="12"/>
  <c r="P57" i="12"/>
  <c r="Q57" i="12"/>
  <c r="R57" i="12"/>
  <c r="S57" i="12"/>
  <c r="T57" i="12"/>
  <c r="BW38" i="13" s="1"/>
  <c r="BW38" i="14" s="1"/>
  <c r="O59" i="12"/>
  <c r="P59" i="12"/>
  <c r="Q59" i="12"/>
  <c r="R59" i="12"/>
  <c r="S59" i="12"/>
  <c r="T59" i="12"/>
  <c r="O60" i="12"/>
  <c r="P60" i="12"/>
  <c r="T6" i="12"/>
  <c r="T45" i="12" s="1"/>
  <c r="U6" i="12"/>
  <c r="T9" i="12"/>
  <c r="U9" i="12"/>
  <c r="T13" i="12"/>
  <c r="U72" i="12" s="1"/>
  <c r="U13" i="12"/>
  <c r="P66" i="12"/>
  <c r="P67" i="12"/>
  <c r="P69" i="12"/>
  <c r="P70" i="12"/>
  <c r="P71" i="12"/>
  <c r="P73" i="12"/>
  <c r="P74" i="12"/>
  <c r="P75" i="12"/>
  <c r="P76" i="12"/>
  <c r="P77" i="12"/>
  <c r="P79" i="12"/>
  <c r="Q9" i="12"/>
  <c r="R9" i="12"/>
  <c r="R48" i="12" s="1"/>
  <c r="N54" i="20" l="1"/>
  <c r="O54" i="20"/>
  <c r="O58" i="20"/>
  <c r="N55" i="20"/>
  <c r="O55" i="20"/>
  <c r="O56" i="20"/>
  <c r="O52" i="20"/>
  <c r="N53" i="19"/>
  <c r="O53" i="19"/>
  <c r="N51" i="19"/>
  <c r="O51" i="19"/>
  <c r="N55" i="19"/>
  <c r="O55" i="19"/>
  <c r="O57" i="19"/>
  <c r="N57" i="19"/>
  <c r="N54" i="19"/>
  <c r="N56" i="19"/>
  <c r="N52" i="19"/>
  <c r="O58" i="18"/>
  <c r="N58" i="18"/>
  <c r="N55" i="18"/>
  <c r="O54" i="18"/>
  <c r="N54" i="18"/>
  <c r="O55" i="18"/>
  <c r="O51" i="18"/>
  <c r="N54" i="17"/>
  <c r="O54" i="17"/>
  <c r="N58" i="17"/>
  <c r="O58" i="17"/>
  <c r="N55" i="17"/>
  <c r="O55" i="17"/>
  <c r="O57" i="6"/>
  <c r="N58" i="6"/>
  <c r="O58" i="6"/>
  <c r="M56" i="6"/>
  <c r="O54" i="6"/>
  <c r="U95" i="12"/>
  <c r="U55" i="12"/>
  <c r="U93" i="12"/>
  <c r="U53" i="12"/>
  <c r="U96" i="12"/>
  <c r="U57" i="12"/>
  <c r="U97" i="12"/>
  <c r="BX34" i="13"/>
  <c r="BX34" i="14" s="1"/>
  <c r="BV34" i="13"/>
  <c r="BV34" i="14" s="1"/>
  <c r="BY34" i="13"/>
  <c r="BY34" i="14" s="1"/>
  <c r="T19" i="12"/>
  <c r="T58" i="12" s="1"/>
  <c r="Y33" i="12"/>
  <c r="CB35" i="13"/>
  <c r="BZ35" i="13"/>
  <c r="V54" i="12"/>
  <c r="U94" i="12"/>
  <c r="BY78" i="13"/>
  <c r="BX38" i="13"/>
  <c r="BX38" i="14" s="1"/>
  <c r="BV38" i="13"/>
  <c r="BV38" i="14" s="1"/>
  <c r="BW37" i="13"/>
  <c r="BW37" i="14" s="1"/>
  <c r="BY37" i="13"/>
  <c r="CC35" i="13"/>
  <c r="BV37" i="13"/>
  <c r="BV37" i="14" s="1"/>
  <c r="BW34" i="13"/>
  <c r="BX36" i="13"/>
  <c r="BX76" i="13" s="1"/>
  <c r="BW35" i="13"/>
  <c r="BW35" i="14" s="1"/>
  <c r="CA115" i="14" s="1"/>
  <c r="BF39" i="14"/>
  <c r="BF41" i="14" s="1"/>
  <c r="BI33" i="14"/>
  <c r="BI39" i="14" s="1"/>
  <c r="BI41" i="14" s="1"/>
  <c r="BY29" i="14"/>
  <c r="BY109" i="14" s="1"/>
  <c r="BG26" i="14"/>
  <c r="BG66" i="14" s="1"/>
  <c r="CB80" i="14"/>
  <c r="CB70" i="14"/>
  <c r="CC111" i="14"/>
  <c r="CA110" i="14"/>
  <c r="BJ75" i="14"/>
  <c r="BJ71" i="14"/>
  <c r="CA26" i="14"/>
  <c r="CA106" i="14" s="1"/>
  <c r="CB68" i="14"/>
  <c r="CC107" i="14"/>
  <c r="BY107" i="14"/>
  <c r="BJ77" i="14"/>
  <c r="BI71" i="14"/>
  <c r="BJ67" i="14"/>
  <c r="BH76" i="14"/>
  <c r="BK70" i="14"/>
  <c r="BH80" i="14"/>
  <c r="BG29" i="14"/>
  <c r="BG39" i="14" s="1"/>
  <c r="BG41" i="14" s="1"/>
  <c r="CA68" i="14"/>
  <c r="BJ69" i="14"/>
  <c r="BX106" i="14"/>
  <c r="BI66" i="14"/>
  <c r="BX110" i="14"/>
  <c r="BI70" i="14"/>
  <c r="BG68" i="14"/>
  <c r="BG71" i="14"/>
  <c r="BJ66" i="14"/>
  <c r="BI72" i="14"/>
  <c r="BI67" i="14"/>
  <c r="BK66" i="14"/>
  <c r="BH69" i="14"/>
  <c r="BI73" i="14"/>
  <c r="BI69" i="14"/>
  <c r="BG77" i="14"/>
  <c r="BK69" i="14"/>
  <c r="BH78" i="14"/>
  <c r="BH74" i="14"/>
  <c r="BH70" i="14"/>
  <c r="BK67" i="14"/>
  <c r="BG69" i="14"/>
  <c r="CA72" i="14"/>
  <c r="CC70" i="14"/>
  <c r="CB72" i="14"/>
  <c r="CC71" i="14"/>
  <c r="BY71" i="14"/>
  <c r="BZ68" i="14"/>
  <c r="CB19" i="14"/>
  <c r="CA67" i="14"/>
  <c r="CC69" i="14"/>
  <c r="CB66" i="14"/>
  <c r="BZ69" i="14"/>
  <c r="CC66" i="14"/>
  <c r="CC80" i="14"/>
  <c r="CC72" i="14"/>
  <c r="BZ71" i="14"/>
  <c r="CB69" i="14"/>
  <c r="BY68" i="14"/>
  <c r="BZ70" i="14"/>
  <c r="CC67" i="14"/>
  <c r="CA70" i="14"/>
  <c r="CC68" i="14"/>
  <c r="BZ67" i="14"/>
  <c r="BY33" i="13"/>
  <c r="BY39" i="13" s="1"/>
  <c r="BY41" i="13" s="1"/>
  <c r="CB112" i="13"/>
  <c r="BZ70" i="13"/>
  <c r="CB108" i="13"/>
  <c r="BZ80" i="13"/>
  <c r="CB115" i="13"/>
  <c r="BY75" i="13"/>
  <c r="CB75" i="13"/>
  <c r="CA75" i="13"/>
  <c r="BZ111" i="13"/>
  <c r="CB89" i="13"/>
  <c r="CB29" i="13"/>
  <c r="CB109" i="13" s="1"/>
  <c r="CB72" i="13"/>
  <c r="CC29" i="13"/>
  <c r="CC19" i="13"/>
  <c r="CC21" i="13" s="1"/>
  <c r="BY72" i="13"/>
  <c r="BZ71" i="13"/>
  <c r="CB70" i="13"/>
  <c r="CC112" i="13"/>
  <c r="CC110" i="13"/>
  <c r="BZ29" i="13"/>
  <c r="CB110" i="13"/>
  <c r="CC106" i="13"/>
  <c r="CA108" i="13"/>
  <c r="CC108" i="13"/>
  <c r="CB68" i="13"/>
  <c r="CC67" i="13"/>
  <c r="BZ26" i="13"/>
  <c r="BZ107" i="13"/>
  <c r="BY68" i="13"/>
  <c r="CB26" i="13"/>
  <c r="CB107" i="13"/>
  <c r="CC69" i="13"/>
  <c r="CC66" i="13"/>
  <c r="CB69" i="13"/>
  <c r="BZ66" i="13"/>
  <c r="CA29" i="13"/>
  <c r="CA26" i="13"/>
  <c r="U56" i="12"/>
  <c r="U33" i="12"/>
  <c r="U52" i="12" s="1"/>
  <c r="V52" i="12" s="1"/>
  <c r="U46" i="12"/>
  <c r="U26" i="12"/>
  <c r="U45" i="12"/>
  <c r="T48" i="12"/>
  <c r="T52" i="12"/>
  <c r="U19" i="12"/>
  <c r="U78" i="12" s="1"/>
  <c r="C166" i="12"/>
  <c r="D166" i="12"/>
  <c r="E166" i="12"/>
  <c r="F166" i="12"/>
  <c r="G166" i="12"/>
  <c r="H166" i="12"/>
  <c r="I166" i="12"/>
  <c r="J166" i="12"/>
  <c r="K166" i="12"/>
  <c r="L166" i="12"/>
  <c r="M166" i="12"/>
  <c r="N166" i="12"/>
  <c r="O166" i="12"/>
  <c r="P166" i="12"/>
  <c r="C167" i="12"/>
  <c r="D167" i="12"/>
  <c r="E167" i="12"/>
  <c r="F167" i="12"/>
  <c r="G167" i="12"/>
  <c r="H167" i="12"/>
  <c r="I167" i="12"/>
  <c r="J167" i="12"/>
  <c r="K167" i="12"/>
  <c r="L167" i="12"/>
  <c r="M167" i="12"/>
  <c r="N167" i="12"/>
  <c r="O167" i="12"/>
  <c r="P167" i="12"/>
  <c r="C168" i="12"/>
  <c r="D168" i="12"/>
  <c r="E168" i="12"/>
  <c r="F168" i="12"/>
  <c r="G168" i="12"/>
  <c r="H168" i="12"/>
  <c r="I168" i="12"/>
  <c r="J168" i="12"/>
  <c r="K168" i="12"/>
  <c r="L168" i="12"/>
  <c r="M168" i="12"/>
  <c r="N168" i="12"/>
  <c r="O168" i="12"/>
  <c r="P168" i="12"/>
  <c r="C169" i="12"/>
  <c r="D169" i="12"/>
  <c r="E169" i="12"/>
  <c r="F169" i="12"/>
  <c r="G169" i="12"/>
  <c r="H169" i="12"/>
  <c r="I169" i="12"/>
  <c r="J169" i="12"/>
  <c r="K169" i="12"/>
  <c r="L169" i="12"/>
  <c r="M169" i="12"/>
  <c r="N169" i="12"/>
  <c r="O169" i="12"/>
  <c r="P169" i="12"/>
  <c r="C170" i="12"/>
  <c r="D170" i="12"/>
  <c r="E170" i="12"/>
  <c r="F170" i="12"/>
  <c r="G170" i="12"/>
  <c r="H170" i="12"/>
  <c r="I170" i="12"/>
  <c r="J170" i="12"/>
  <c r="K170" i="12"/>
  <c r="L170" i="12"/>
  <c r="M170" i="12"/>
  <c r="N170" i="12"/>
  <c r="O170" i="12"/>
  <c r="P170" i="12"/>
  <c r="C171" i="12"/>
  <c r="D171" i="12"/>
  <c r="E171" i="12"/>
  <c r="F171" i="12"/>
  <c r="G171" i="12"/>
  <c r="H171" i="12"/>
  <c r="I171" i="12"/>
  <c r="J171" i="12"/>
  <c r="K171" i="12"/>
  <c r="L171" i="12"/>
  <c r="M171" i="12"/>
  <c r="N171" i="12"/>
  <c r="O171" i="12"/>
  <c r="P171" i="12"/>
  <c r="C172" i="12"/>
  <c r="D172" i="12"/>
  <c r="E172" i="12"/>
  <c r="F172" i="12"/>
  <c r="G172" i="12"/>
  <c r="H172" i="12"/>
  <c r="I172" i="12"/>
  <c r="J172" i="12"/>
  <c r="K172" i="12"/>
  <c r="L172" i="12"/>
  <c r="M172" i="12"/>
  <c r="N172" i="12"/>
  <c r="O172" i="12"/>
  <c r="P172" i="12"/>
  <c r="C173" i="12"/>
  <c r="D173" i="12"/>
  <c r="E173" i="12"/>
  <c r="F173" i="12"/>
  <c r="G173" i="12"/>
  <c r="H173" i="12"/>
  <c r="I173" i="12"/>
  <c r="J173" i="12"/>
  <c r="K173" i="12"/>
  <c r="L173" i="12"/>
  <c r="M173" i="12"/>
  <c r="N173" i="12"/>
  <c r="O173" i="12"/>
  <c r="P173" i="12"/>
  <c r="C174" i="12"/>
  <c r="D174" i="12"/>
  <c r="E174" i="12"/>
  <c r="F174" i="12"/>
  <c r="G174" i="12"/>
  <c r="H174" i="12"/>
  <c r="I174" i="12"/>
  <c r="J174" i="12"/>
  <c r="K174" i="12"/>
  <c r="L174" i="12"/>
  <c r="M174" i="12"/>
  <c r="N174" i="12"/>
  <c r="O174" i="12"/>
  <c r="P174" i="12"/>
  <c r="C175" i="12"/>
  <c r="D175" i="12"/>
  <c r="E175" i="12"/>
  <c r="F175" i="12"/>
  <c r="G175" i="12"/>
  <c r="H175" i="12"/>
  <c r="I175" i="12"/>
  <c r="J175" i="12"/>
  <c r="K175" i="12"/>
  <c r="L175" i="12"/>
  <c r="M175" i="12"/>
  <c r="N175" i="12"/>
  <c r="O175" i="12"/>
  <c r="P175" i="12"/>
  <c r="C176" i="12"/>
  <c r="D176" i="12"/>
  <c r="E176" i="12"/>
  <c r="F176" i="12"/>
  <c r="G176" i="12"/>
  <c r="H176" i="12"/>
  <c r="I176" i="12"/>
  <c r="J176" i="12"/>
  <c r="K176" i="12"/>
  <c r="L176" i="12"/>
  <c r="M176" i="12"/>
  <c r="N176" i="12"/>
  <c r="O176" i="12"/>
  <c r="P176" i="12"/>
  <c r="C177" i="12"/>
  <c r="D177" i="12"/>
  <c r="E177" i="12"/>
  <c r="F177" i="12"/>
  <c r="G177" i="12"/>
  <c r="H177" i="12"/>
  <c r="I177" i="12"/>
  <c r="J177" i="12"/>
  <c r="K177" i="12"/>
  <c r="L177" i="12"/>
  <c r="M177" i="12"/>
  <c r="N177" i="12"/>
  <c r="O177" i="12"/>
  <c r="P177" i="12"/>
  <c r="C178" i="12"/>
  <c r="D178" i="12"/>
  <c r="E178" i="12"/>
  <c r="F178" i="12"/>
  <c r="G178" i="12"/>
  <c r="H178" i="12"/>
  <c r="I178" i="12"/>
  <c r="J178" i="12"/>
  <c r="K178" i="12"/>
  <c r="L178" i="12"/>
  <c r="M178" i="12"/>
  <c r="N178" i="12"/>
  <c r="O178" i="12"/>
  <c r="P178" i="12"/>
  <c r="BV47" i="14"/>
  <c r="BW47" i="14"/>
  <c r="BX47" i="14"/>
  <c r="BV48" i="14"/>
  <c r="BW48" i="14"/>
  <c r="BX48" i="14"/>
  <c r="BV50" i="14"/>
  <c r="BW50" i="14"/>
  <c r="BX50" i="14"/>
  <c r="BV51" i="14"/>
  <c r="BW51" i="14"/>
  <c r="BX51" i="14"/>
  <c r="BV52" i="14"/>
  <c r="BW52" i="14"/>
  <c r="BX52" i="14"/>
  <c r="BV54" i="14"/>
  <c r="BW54" i="14"/>
  <c r="BX54" i="14"/>
  <c r="BV55" i="14"/>
  <c r="BW55" i="14"/>
  <c r="BX55" i="14"/>
  <c r="BV56" i="14"/>
  <c r="BW56" i="14"/>
  <c r="BX56" i="14"/>
  <c r="BV57" i="14"/>
  <c r="BW57" i="14"/>
  <c r="BX57" i="14"/>
  <c r="BV58" i="14"/>
  <c r="BW58" i="14"/>
  <c r="BX58" i="14"/>
  <c r="BV60" i="14"/>
  <c r="BW60" i="14"/>
  <c r="BX60" i="14"/>
  <c r="BV87" i="14"/>
  <c r="BW87" i="14"/>
  <c r="BV88" i="14"/>
  <c r="BW88" i="14"/>
  <c r="BV90" i="14"/>
  <c r="BW90" i="14"/>
  <c r="BV91" i="14"/>
  <c r="BW91" i="14"/>
  <c r="BV92" i="14"/>
  <c r="BW92" i="14"/>
  <c r="BV94" i="14"/>
  <c r="BW94" i="14"/>
  <c r="BV95" i="14"/>
  <c r="BW95" i="14"/>
  <c r="BV96" i="14"/>
  <c r="BW96" i="14"/>
  <c r="BV97" i="14"/>
  <c r="BW97" i="14"/>
  <c r="BV98" i="14"/>
  <c r="BW98" i="14"/>
  <c r="BV100" i="14"/>
  <c r="BW100" i="14"/>
  <c r="BX45" i="14"/>
  <c r="BX65" i="14" s="1"/>
  <c r="BX85" i="14" s="1"/>
  <c r="BX105" i="14" s="1"/>
  <c r="CA6" i="14"/>
  <c r="CC6" i="14"/>
  <c r="CA9" i="14"/>
  <c r="CC9" i="14"/>
  <c r="CA13" i="14"/>
  <c r="CC13" i="14"/>
  <c r="BU27" i="13"/>
  <c r="BY107" i="13" s="1"/>
  <c r="BU28" i="13"/>
  <c r="BY108" i="13" s="1"/>
  <c r="BU30" i="13"/>
  <c r="BY110" i="13" s="1"/>
  <c r="BU31" i="13"/>
  <c r="BY111" i="13" s="1"/>
  <c r="BU32" i="13"/>
  <c r="BY112" i="13" s="1"/>
  <c r="BZ112" i="13"/>
  <c r="BU34" i="13"/>
  <c r="BZ115" i="13"/>
  <c r="BU36" i="13"/>
  <c r="BU36" i="14" s="1"/>
  <c r="BY116" i="14" s="1"/>
  <c r="BU38" i="13"/>
  <c r="BU40" i="13"/>
  <c r="BY120" i="13" s="1"/>
  <c r="BU6" i="13"/>
  <c r="BV6" i="13"/>
  <c r="BW6" i="13"/>
  <c r="BX6" i="13"/>
  <c r="BY6" i="13"/>
  <c r="BZ6" i="13"/>
  <c r="CA6" i="13"/>
  <c r="BU9" i="13"/>
  <c r="BV9" i="13"/>
  <c r="BW9" i="13"/>
  <c r="BW49" i="13" s="1"/>
  <c r="BX9" i="13"/>
  <c r="BY9" i="13"/>
  <c r="BZ9" i="13"/>
  <c r="CA9" i="13"/>
  <c r="BU13" i="13"/>
  <c r="BV13" i="13"/>
  <c r="BW13" i="13"/>
  <c r="BX13" i="13"/>
  <c r="BY13" i="13"/>
  <c r="BZ13" i="13"/>
  <c r="CA13" i="13"/>
  <c r="BU25" i="13"/>
  <c r="BV25" i="13"/>
  <c r="BW25" i="13"/>
  <c r="BX68" i="13"/>
  <c r="BU35" i="13"/>
  <c r="BU37" i="13"/>
  <c r="BU37" i="14" s="1"/>
  <c r="A51" i="20"/>
  <c r="D53" i="6"/>
  <c r="E53" i="6"/>
  <c r="BV45" i="14"/>
  <c r="BV65" i="14" s="1"/>
  <c r="BV85" i="14" s="1"/>
  <c r="BV105" i="14" s="1"/>
  <c r="BW45" i="14"/>
  <c r="BW65" i="14" s="1"/>
  <c r="BW85" i="14" s="1"/>
  <c r="BW105" i="14" s="1"/>
  <c r="BZ13" i="14"/>
  <c r="BZ9" i="14"/>
  <c r="BZ6" i="14"/>
  <c r="BW87" i="13"/>
  <c r="BW88" i="13"/>
  <c r="BW90" i="13"/>
  <c r="BW91" i="13"/>
  <c r="BW92" i="13"/>
  <c r="BW94" i="13"/>
  <c r="BW95" i="13"/>
  <c r="BW96" i="13"/>
  <c r="BW97" i="13"/>
  <c r="BW98" i="13"/>
  <c r="BW100" i="13"/>
  <c r="BW45" i="13"/>
  <c r="BW65" i="13" s="1"/>
  <c r="BW85" i="13" s="1"/>
  <c r="BW105" i="13" s="1"/>
  <c r="BW47" i="13"/>
  <c r="BW48" i="13"/>
  <c r="BW50" i="13"/>
  <c r="BW51" i="13"/>
  <c r="BW52" i="13"/>
  <c r="BW54" i="13"/>
  <c r="BW55" i="13"/>
  <c r="BW56" i="13"/>
  <c r="BW57" i="13"/>
  <c r="BW58" i="13"/>
  <c r="BW60" i="13"/>
  <c r="I94" i="7"/>
  <c r="I95" i="7"/>
  <c r="I96" i="7"/>
  <c r="I97" i="7"/>
  <c r="I98" i="7"/>
  <c r="I99" i="7"/>
  <c r="I100" i="7"/>
  <c r="I101" i="7"/>
  <c r="I102" i="7"/>
  <c r="I103" i="7"/>
  <c r="I93" i="7"/>
  <c r="I104" i="7" s="1"/>
  <c r="B124" i="7"/>
  <c r="B125" i="7"/>
  <c r="B126" i="7"/>
  <c r="B127" i="7"/>
  <c r="B128" i="7"/>
  <c r="B129" i="7"/>
  <c r="B130" i="7"/>
  <c r="B123" i="7"/>
  <c r="B132" i="7" s="1"/>
  <c r="B138" i="7" s="1"/>
  <c r="B136" i="7"/>
  <c r="O56" i="6" l="1"/>
  <c r="N56" i="6"/>
  <c r="N57" i="6"/>
  <c r="CB34" i="13"/>
  <c r="BZ34" i="13"/>
  <c r="V53" i="12"/>
  <c r="CA34" i="13"/>
  <c r="CC34" i="13"/>
  <c r="BY117" i="13"/>
  <c r="CC115" i="13"/>
  <c r="CC35" i="14"/>
  <c r="BZ75" i="13"/>
  <c r="BZ35" i="14"/>
  <c r="CB36" i="13"/>
  <c r="BZ36" i="13"/>
  <c r="CC36" i="13"/>
  <c r="CA36" i="13"/>
  <c r="CA36" i="14" s="1"/>
  <c r="V55" i="12"/>
  <c r="BY118" i="13"/>
  <c r="BU38" i="14"/>
  <c r="BY118" i="14" s="1"/>
  <c r="BY114" i="13"/>
  <c r="BU34" i="14"/>
  <c r="BY114" i="14" s="1"/>
  <c r="U39" i="12"/>
  <c r="BW33" i="13"/>
  <c r="BW39" i="13" s="1"/>
  <c r="BW41" i="13" s="1"/>
  <c r="BW34" i="14"/>
  <c r="BW33" i="14" s="1"/>
  <c r="BW39" i="14" s="1"/>
  <c r="BW41" i="14" s="1"/>
  <c r="CC75" i="13"/>
  <c r="CB35" i="14"/>
  <c r="CA37" i="13"/>
  <c r="V56" i="12"/>
  <c r="CC37" i="13"/>
  <c r="CB37" i="13"/>
  <c r="BZ37" i="13"/>
  <c r="BY116" i="13"/>
  <c r="BY74" i="13"/>
  <c r="BX33" i="13"/>
  <c r="BX39" i="13" s="1"/>
  <c r="BX41" i="13" s="1"/>
  <c r="BX36" i="14"/>
  <c r="T21" i="12"/>
  <c r="Y39" i="12"/>
  <c r="BY115" i="13"/>
  <c r="BU35" i="14"/>
  <c r="BX77" i="13"/>
  <c r="U92" i="12"/>
  <c r="U173" i="12"/>
  <c r="BY76" i="13"/>
  <c r="BY77" i="13"/>
  <c r="BY37" i="14"/>
  <c r="BV33" i="14"/>
  <c r="BV39" i="14" s="1"/>
  <c r="BV41" i="14" s="1"/>
  <c r="CA38" i="13"/>
  <c r="CA38" i="14" s="1"/>
  <c r="CC38" i="13"/>
  <c r="BZ38" i="13"/>
  <c r="CB38" i="13"/>
  <c r="V57" i="12"/>
  <c r="CC109" i="14"/>
  <c r="BG73" i="14"/>
  <c r="BI79" i="14"/>
  <c r="BH73" i="14"/>
  <c r="BH66" i="14"/>
  <c r="BY80" i="14"/>
  <c r="CA53" i="14"/>
  <c r="CB53" i="14"/>
  <c r="BY75" i="14"/>
  <c r="BY74" i="14"/>
  <c r="CC53" i="14"/>
  <c r="CA49" i="14"/>
  <c r="CB49" i="14"/>
  <c r="CC49" i="14"/>
  <c r="CA46" i="14"/>
  <c r="CC46" i="14"/>
  <c r="CB21" i="14"/>
  <c r="CB46" i="14"/>
  <c r="BZ66" i="14"/>
  <c r="CA66" i="14"/>
  <c r="CA69" i="14"/>
  <c r="CA53" i="13"/>
  <c r="CA93" i="13"/>
  <c r="CB53" i="13"/>
  <c r="BW53" i="13"/>
  <c r="BY93" i="13"/>
  <c r="BY53" i="13"/>
  <c r="CC93" i="13"/>
  <c r="BZ93" i="13"/>
  <c r="BZ53" i="13"/>
  <c r="BX53" i="13"/>
  <c r="CB93" i="13"/>
  <c r="CA49" i="13"/>
  <c r="CA89" i="13"/>
  <c r="BY89" i="13"/>
  <c r="BY49" i="13"/>
  <c r="BY69" i="13"/>
  <c r="CB49" i="13"/>
  <c r="BZ89" i="13"/>
  <c r="BZ49" i="13"/>
  <c r="CC109" i="13"/>
  <c r="BX49" i="13"/>
  <c r="BW19" i="13"/>
  <c r="BW21" i="13" s="1"/>
  <c r="CA69" i="13"/>
  <c r="CC89" i="13"/>
  <c r="CA86" i="13"/>
  <c r="CA46" i="13"/>
  <c r="CB46" i="13"/>
  <c r="CA66" i="13"/>
  <c r="CA19" i="13"/>
  <c r="BZ46" i="13"/>
  <c r="BZ86" i="13"/>
  <c r="BW46" i="13"/>
  <c r="BY46" i="13"/>
  <c r="BY86" i="13"/>
  <c r="CC46" i="13"/>
  <c r="CC86" i="13"/>
  <c r="CB86" i="13"/>
  <c r="BX46" i="13"/>
  <c r="BY66" i="13"/>
  <c r="BY106" i="13"/>
  <c r="CB106" i="13"/>
  <c r="CB66" i="13"/>
  <c r="BY73" i="13"/>
  <c r="BZ69" i="13"/>
  <c r="U41" i="12"/>
  <c r="U21" i="12"/>
  <c r="U58" i="12"/>
  <c r="V58" i="12" s="1"/>
  <c r="BZ120" i="13"/>
  <c r="BZ116" i="13"/>
  <c r="BV19" i="13"/>
  <c r="BV21" i="13" s="1"/>
  <c r="BW61" i="13" s="1"/>
  <c r="CA19" i="14"/>
  <c r="CC19" i="14"/>
  <c r="BZ118" i="13"/>
  <c r="BU33" i="13"/>
  <c r="BY113" i="13" s="1"/>
  <c r="BU29" i="13"/>
  <c r="BY109" i="13" s="1"/>
  <c r="BU19" i="13"/>
  <c r="BU21" i="13" s="1"/>
  <c r="BY19" i="13"/>
  <c r="BX19" i="13"/>
  <c r="BU26" i="13"/>
  <c r="BW59" i="13"/>
  <c r="BZ19" i="13"/>
  <c r="H53" i="6"/>
  <c r="BZ19" i="14"/>
  <c r="B143" i="7"/>
  <c r="B144" i="7"/>
  <c r="B140" i="7"/>
  <c r="B137" i="7"/>
  <c r="B141" i="7"/>
  <c r="B139" i="7"/>
  <c r="B142" i="7"/>
  <c r="A42" i="21"/>
  <c r="D52" i="6"/>
  <c r="E52" i="6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BU87" i="14"/>
  <c r="BU88" i="14"/>
  <c r="BU90" i="14"/>
  <c r="BU91" i="14"/>
  <c r="BU92" i="14"/>
  <c r="BU94" i="14"/>
  <c r="BU95" i="14"/>
  <c r="BU96" i="14"/>
  <c r="BU97" i="14"/>
  <c r="BU98" i="14"/>
  <c r="BU100" i="14"/>
  <c r="BU47" i="14"/>
  <c r="BU48" i="14"/>
  <c r="BU50" i="14"/>
  <c r="BU51" i="14"/>
  <c r="BU52" i="14"/>
  <c r="BU54" i="14"/>
  <c r="BU55" i="14"/>
  <c r="BU56" i="14"/>
  <c r="BU57" i="14"/>
  <c r="BU58" i="14"/>
  <c r="BU60" i="14"/>
  <c r="BT87" i="13"/>
  <c r="BU87" i="13"/>
  <c r="BV87" i="13"/>
  <c r="BT88" i="13"/>
  <c r="BU88" i="13"/>
  <c r="BV88" i="13"/>
  <c r="BT90" i="13"/>
  <c r="BU90" i="13"/>
  <c r="BV90" i="13"/>
  <c r="BT91" i="13"/>
  <c r="BU91" i="13"/>
  <c r="BV91" i="13"/>
  <c r="BT92" i="13"/>
  <c r="BU92" i="13"/>
  <c r="BV92" i="13"/>
  <c r="BT94" i="13"/>
  <c r="BU94" i="13"/>
  <c r="BV94" i="13"/>
  <c r="BT95" i="13"/>
  <c r="BU95" i="13"/>
  <c r="BV95" i="13"/>
  <c r="BT96" i="13"/>
  <c r="BU96" i="13"/>
  <c r="BV96" i="13"/>
  <c r="BT97" i="13"/>
  <c r="BU97" i="13"/>
  <c r="BV97" i="13"/>
  <c r="BT98" i="13"/>
  <c r="BU98" i="13"/>
  <c r="BV98" i="13"/>
  <c r="BT100" i="13"/>
  <c r="BU100" i="13"/>
  <c r="BV100" i="13"/>
  <c r="BU45" i="13"/>
  <c r="BU65" i="13" s="1"/>
  <c r="BU85" i="13" s="1"/>
  <c r="BU105" i="13" s="1"/>
  <c r="BV45" i="13"/>
  <c r="BV65" i="13" s="1"/>
  <c r="BV85" i="13" s="1"/>
  <c r="BV105" i="13" s="1"/>
  <c r="BV46" i="13"/>
  <c r="BT47" i="13"/>
  <c r="BU47" i="13"/>
  <c r="BV47" i="13"/>
  <c r="BT48" i="13"/>
  <c r="BU48" i="13"/>
  <c r="BV48" i="13"/>
  <c r="BV49" i="13"/>
  <c r="BT50" i="13"/>
  <c r="BU50" i="13"/>
  <c r="BV50" i="13"/>
  <c r="BT51" i="13"/>
  <c r="BU51" i="13"/>
  <c r="BV51" i="13"/>
  <c r="BT52" i="13"/>
  <c r="BU52" i="13"/>
  <c r="BV52" i="13"/>
  <c r="BV53" i="13"/>
  <c r="BT54" i="13"/>
  <c r="BU54" i="13"/>
  <c r="BV54" i="13"/>
  <c r="BT55" i="13"/>
  <c r="BU55" i="13"/>
  <c r="BV55" i="13"/>
  <c r="BT56" i="13"/>
  <c r="BU56" i="13"/>
  <c r="BV56" i="13"/>
  <c r="BT57" i="13"/>
  <c r="BU57" i="13"/>
  <c r="BV57" i="13"/>
  <c r="BT58" i="13"/>
  <c r="BU58" i="13"/>
  <c r="BV58" i="13"/>
  <c r="BT60" i="13"/>
  <c r="BU60" i="13"/>
  <c r="BV60" i="13"/>
  <c r="P17" i="7"/>
  <c r="P18" i="7"/>
  <c r="P19" i="7"/>
  <c r="P20" i="7"/>
  <c r="P21" i="7"/>
  <c r="P22" i="7"/>
  <c r="P23" i="7"/>
  <c r="P24" i="7"/>
  <c r="P25" i="7"/>
  <c r="P16" i="7"/>
  <c r="P6" i="7"/>
  <c r="P7" i="7"/>
  <c r="P8" i="7"/>
  <c r="P5" i="7"/>
  <c r="K307" i="26"/>
  <c r="J307" i="26"/>
  <c r="I307" i="26"/>
  <c r="H307" i="26"/>
  <c r="G307" i="26"/>
  <c r="F307" i="26"/>
  <c r="E307" i="26"/>
  <c r="D307" i="26"/>
  <c r="D306" i="26"/>
  <c r="E306" i="26"/>
  <c r="F306" i="26"/>
  <c r="G306" i="26"/>
  <c r="H306" i="26"/>
  <c r="I306" i="26"/>
  <c r="J306" i="26"/>
  <c r="K306" i="26"/>
  <c r="C306" i="26"/>
  <c r="C304" i="26"/>
  <c r="C307" i="26"/>
  <c r="L307" i="26" s="1"/>
  <c r="C305" i="26"/>
  <c r="K292" i="26"/>
  <c r="J292" i="26"/>
  <c r="I292" i="26"/>
  <c r="H292" i="26"/>
  <c r="G292" i="26"/>
  <c r="F292" i="26"/>
  <c r="E292" i="26"/>
  <c r="D292" i="26"/>
  <c r="C292" i="26"/>
  <c r="L292" i="26" s="1"/>
  <c r="C293" i="26"/>
  <c r="K291" i="26"/>
  <c r="J291" i="26"/>
  <c r="I291" i="26"/>
  <c r="H291" i="26"/>
  <c r="G291" i="26"/>
  <c r="F291" i="26"/>
  <c r="E291" i="26"/>
  <c r="D291" i="26"/>
  <c r="C291" i="26"/>
  <c r="C295" i="26"/>
  <c r="C296" i="26"/>
  <c r="C297" i="26"/>
  <c r="C298" i="26"/>
  <c r="C299" i="26"/>
  <c r="C300" i="26"/>
  <c r="C301" i="26"/>
  <c r="C302" i="26"/>
  <c r="C303" i="26"/>
  <c r="A293" i="26"/>
  <c r="A294" i="26"/>
  <c r="A295" i="26"/>
  <c r="C244" i="26"/>
  <c r="D244" i="26"/>
  <c r="E244" i="26"/>
  <c r="F244" i="26"/>
  <c r="L244" i="26" s="1"/>
  <c r="G244" i="26"/>
  <c r="H244" i="26"/>
  <c r="I244" i="26"/>
  <c r="J244" i="26"/>
  <c r="K244" i="26"/>
  <c r="C245" i="26"/>
  <c r="D245" i="26"/>
  <c r="E245" i="26"/>
  <c r="F245" i="26"/>
  <c r="G245" i="26"/>
  <c r="H245" i="26"/>
  <c r="I245" i="26"/>
  <c r="J245" i="26"/>
  <c r="K245" i="26"/>
  <c r="C246" i="26"/>
  <c r="L246" i="26" s="1"/>
  <c r="D400" i="26" s="1"/>
  <c r="D246" i="26"/>
  <c r="E246" i="26"/>
  <c r="F246" i="26"/>
  <c r="G246" i="26"/>
  <c r="H246" i="26"/>
  <c r="I246" i="26"/>
  <c r="J246" i="26"/>
  <c r="K246" i="26"/>
  <c r="C247" i="26"/>
  <c r="C250" i="26" s="1"/>
  <c r="D247" i="26"/>
  <c r="E247" i="26"/>
  <c r="F247" i="26"/>
  <c r="G247" i="26"/>
  <c r="H247" i="26"/>
  <c r="I247" i="26"/>
  <c r="J247" i="26"/>
  <c r="K247" i="26"/>
  <c r="C155" i="26"/>
  <c r="D155" i="26"/>
  <c r="E155" i="26"/>
  <c r="F155" i="26"/>
  <c r="G155" i="26"/>
  <c r="H155" i="26"/>
  <c r="I155" i="26"/>
  <c r="J155" i="26"/>
  <c r="K155" i="26"/>
  <c r="C156" i="26"/>
  <c r="L156" i="26" s="1"/>
  <c r="D382" i="26" s="1"/>
  <c r="D156" i="26"/>
  <c r="E156" i="26"/>
  <c r="F156" i="26"/>
  <c r="G156" i="26"/>
  <c r="H156" i="26"/>
  <c r="I156" i="26"/>
  <c r="J156" i="26"/>
  <c r="K156" i="26"/>
  <c r="C157" i="26"/>
  <c r="D157" i="26"/>
  <c r="E157" i="26"/>
  <c r="F157" i="26"/>
  <c r="G157" i="26"/>
  <c r="H157" i="26"/>
  <c r="I157" i="26"/>
  <c r="J157" i="26"/>
  <c r="K157" i="26"/>
  <c r="V135" i="26"/>
  <c r="W135" i="26"/>
  <c r="V136" i="26"/>
  <c r="W136" i="26"/>
  <c r="V137" i="26"/>
  <c r="W137" i="26"/>
  <c r="V138" i="26"/>
  <c r="W138" i="26"/>
  <c r="A137" i="26"/>
  <c r="A138" i="26"/>
  <c r="V37" i="26"/>
  <c r="W37" i="26"/>
  <c r="C75" i="26" s="1"/>
  <c r="V38" i="26"/>
  <c r="W38" i="26"/>
  <c r="X38" i="26" s="1"/>
  <c r="V39" i="26"/>
  <c r="W39" i="26"/>
  <c r="V40" i="26"/>
  <c r="W40" i="26"/>
  <c r="C78" i="26" s="1"/>
  <c r="V18" i="26"/>
  <c r="Y18" i="26" s="1"/>
  <c r="W18" i="26"/>
  <c r="Z18" i="26" s="1"/>
  <c r="V19" i="26"/>
  <c r="Y19" i="26" s="1"/>
  <c r="C222" i="26" s="1"/>
  <c r="W19" i="26"/>
  <c r="C112" i="26" s="1"/>
  <c r="V20" i="26"/>
  <c r="Y20" i="26" s="1"/>
  <c r="W20" i="26"/>
  <c r="V17" i="26"/>
  <c r="V16" i="26"/>
  <c r="H56" i="7"/>
  <c r="CA118" i="14" l="1"/>
  <c r="Y41" i="12"/>
  <c r="T60" i="12"/>
  <c r="CB36" i="14"/>
  <c r="CB76" i="13"/>
  <c r="CB116" i="13"/>
  <c r="BY76" i="14"/>
  <c r="BZ37" i="14"/>
  <c r="BZ117" i="14" s="1"/>
  <c r="BZ117" i="13"/>
  <c r="CA37" i="14"/>
  <c r="CA77" i="13"/>
  <c r="CA116" i="14"/>
  <c r="BZ34" i="14"/>
  <c r="BZ74" i="13"/>
  <c r="BZ33" i="13"/>
  <c r="U168" i="12"/>
  <c r="U172" i="12"/>
  <c r="U180" i="12"/>
  <c r="U166" i="12"/>
  <c r="U170" i="12"/>
  <c r="U169" i="12"/>
  <c r="U181" i="12"/>
  <c r="U171" i="12"/>
  <c r="U167" i="12"/>
  <c r="U100" i="12"/>
  <c r="U176" i="12"/>
  <c r="U174" i="12"/>
  <c r="U177" i="12"/>
  <c r="U178" i="12"/>
  <c r="U175" i="12"/>
  <c r="CA117" i="13"/>
  <c r="CA78" i="13"/>
  <c r="BZ38" i="14"/>
  <c r="CA78" i="14" s="1"/>
  <c r="BZ78" i="13"/>
  <c r="BZ77" i="13"/>
  <c r="CB117" i="13"/>
  <c r="CB37" i="14"/>
  <c r="CB77" i="13"/>
  <c r="CC116" i="13"/>
  <c r="CC36" i="14"/>
  <c r="CC76" i="13"/>
  <c r="CC114" i="13"/>
  <c r="CC34" i="14"/>
  <c r="CC74" i="13"/>
  <c r="CC33" i="13"/>
  <c r="CB34" i="14"/>
  <c r="CB74" i="13"/>
  <c r="CB114" i="13"/>
  <c r="CB33" i="13"/>
  <c r="BY117" i="14"/>
  <c r="BY33" i="14"/>
  <c r="BU33" i="14"/>
  <c r="BU39" i="14" s="1"/>
  <c r="BU41" i="14" s="1"/>
  <c r="BY115" i="14"/>
  <c r="U80" i="12"/>
  <c r="CB118" i="13"/>
  <c r="CB38" i="14"/>
  <c r="CB78" i="13"/>
  <c r="BZ115" i="14"/>
  <c r="BZ75" i="14"/>
  <c r="CA75" i="14"/>
  <c r="BZ114" i="13"/>
  <c r="CA116" i="13"/>
  <c r="CC78" i="13"/>
  <c r="CC38" i="14"/>
  <c r="CC118" i="13"/>
  <c r="CC117" i="13"/>
  <c r="CC77" i="13"/>
  <c r="CC37" i="14"/>
  <c r="CB115" i="14"/>
  <c r="CB75" i="14"/>
  <c r="U179" i="12"/>
  <c r="U98" i="12"/>
  <c r="CA76" i="13"/>
  <c r="BZ36" i="14"/>
  <c r="BZ76" i="13"/>
  <c r="CC115" i="14"/>
  <c r="CC75" i="14"/>
  <c r="CA34" i="14"/>
  <c r="CA33" i="13"/>
  <c r="CA74" i="13"/>
  <c r="BX33" i="14"/>
  <c r="BG79" i="14"/>
  <c r="BG81" i="14"/>
  <c r="BH79" i="14"/>
  <c r="BH81" i="14"/>
  <c r="BI81" i="14"/>
  <c r="BY77" i="14"/>
  <c r="BY78" i="14"/>
  <c r="BY70" i="14"/>
  <c r="BY72" i="14"/>
  <c r="CC59" i="14"/>
  <c r="CA59" i="14"/>
  <c r="BY67" i="14"/>
  <c r="CB59" i="14"/>
  <c r="BX80" i="13"/>
  <c r="CA120" i="13"/>
  <c r="CA114" i="13"/>
  <c r="BX74" i="13"/>
  <c r="BX75" i="13"/>
  <c r="CA115" i="13"/>
  <c r="BX78" i="13"/>
  <c r="CA118" i="13"/>
  <c r="CA112" i="13"/>
  <c r="BX72" i="13"/>
  <c r="CA110" i="13"/>
  <c r="BX70" i="13"/>
  <c r="BX71" i="13"/>
  <c r="CA111" i="13"/>
  <c r="BV29" i="13"/>
  <c r="BZ109" i="13" s="1"/>
  <c r="BZ110" i="13"/>
  <c r="BZ99" i="13"/>
  <c r="BZ59" i="13"/>
  <c r="CA21" i="13"/>
  <c r="CA59" i="13"/>
  <c r="CB59" i="13"/>
  <c r="CA99" i="13"/>
  <c r="BX59" i="13"/>
  <c r="CB99" i="13"/>
  <c r="BY99" i="13"/>
  <c r="BY59" i="13"/>
  <c r="BX67" i="13"/>
  <c r="CA107" i="13"/>
  <c r="BV26" i="13"/>
  <c r="BZ106" i="13" s="1"/>
  <c r="BZ108" i="13"/>
  <c r="CC99" i="13"/>
  <c r="CC59" i="13"/>
  <c r="BY79" i="13"/>
  <c r="BV61" i="13"/>
  <c r="BV59" i="13"/>
  <c r="U60" i="12"/>
  <c r="V60" i="12" s="1"/>
  <c r="BV33" i="13"/>
  <c r="BZ113" i="13" s="1"/>
  <c r="L155" i="26"/>
  <c r="D381" i="26" s="1"/>
  <c r="L245" i="26"/>
  <c r="D399" i="26" s="1"/>
  <c r="BX21" i="13"/>
  <c r="BY21" i="13"/>
  <c r="L157" i="26"/>
  <c r="D383" i="26" s="1"/>
  <c r="L247" i="26"/>
  <c r="D401" i="26" s="1"/>
  <c r="L291" i="26"/>
  <c r="BZ21" i="13"/>
  <c r="CC21" i="14"/>
  <c r="CA21" i="14"/>
  <c r="CB61" i="14" s="1"/>
  <c r="BU39" i="13"/>
  <c r="BU41" i="13" s="1"/>
  <c r="BZ21" i="14"/>
  <c r="H52" i="6"/>
  <c r="C223" i="26"/>
  <c r="X20" i="26"/>
  <c r="X39" i="26"/>
  <c r="L306" i="26"/>
  <c r="C226" i="26"/>
  <c r="J59" i="26"/>
  <c r="T59" i="26" s="1"/>
  <c r="H59" i="26"/>
  <c r="R59" i="26" s="1"/>
  <c r="F59" i="26"/>
  <c r="P59" i="26" s="1"/>
  <c r="D59" i="26"/>
  <c r="N59" i="26" s="1"/>
  <c r="K58" i="26"/>
  <c r="U58" i="26" s="1"/>
  <c r="I58" i="26"/>
  <c r="S58" i="26" s="1"/>
  <c r="G58" i="26"/>
  <c r="Q58" i="26" s="1"/>
  <c r="E58" i="26"/>
  <c r="O58" i="26" s="1"/>
  <c r="C58" i="26"/>
  <c r="K57" i="26"/>
  <c r="U57" i="26" s="1"/>
  <c r="I57" i="26"/>
  <c r="S57" i="26" s="1"/>
  <c r="G57" i="26"/>
  <c r="Q57" i="26" s="1"/>
  <c r="E57" i="26"/>
  <c r="O57" i="26" s="1"/>
  <c r="C57" i="26"/>
  <c r="J78" i="26"/>
  <c r="H78" i="26"/>
  <c r="F78" i="26"/>
  <c r="D78" i="26"/>
  <c r="J77" i="26"/>
  <c r="H77" i="26"/>
  <c r="F77" i="26"/>
  <c r="D77" i="26"/>
  <c r="J76" i="26"/>
  <c r="H76" i="26"/>
  <c r="F76" i="26"/>
  <c r="D76" i="26"/>
  <c r="J113" i="26"/>
  <c r="H113" i="26"/>
  <c r="F113" i="26"/>
  <c r="D113" i="26"/>
  <c r="J112" i="26"/>
  <c r="H112" i="26"/>
  <c r="F112" i="26"/>
  <c r="D112" i="26"/>
  <c r="J111" i="26"/>
  <c r="H111" i="26"/>
  <c r="F111" i="26"/>
  <c r="D111" i="26"/>
  <c r="K199" i="26"/>
  <c r="I199" i="26"/>
  <c r="G199" i="26"/>
  <c r="E199" i="26"/>
  <c r="C199" i="26"/>
  <c r="K198" i="26"/>
  <c r="I198" i="26"/>
  <c r="G198" i="26"/>
  <c r="E198" i="26"/>
  <c r="C198" i="26"/>
  <c r="J223" i="26"/>
  <c r="H223" i="26"/>
  <c r="F223" i="26"/>
  <c r="D223" i="26"/>
  <c r="J222" i="26"/>
  <c r="H222" i="26"/>
  <c r="F222" i="26"/>
  <c r="D222" i="26"/>
  <c r="K59" i="26"/>
  <c r="U59" i="26" s="1"/>
  <c r="I59" i="26"/>
  <c r="S59" i="26" s="1"/>
  <c r="G59" i="26"/>
  <c r="Q59" i="26" s="1"/>
  <c r="E59" i="26"/>
  <c r="O59" i="26" s="1"/>
  <c r="C59" i="26"/>
  <c r="J58" i="26"/>
  <c r="T58" i="26" s="1"/>
  <c r="H58" i="26"/>
  <c r="R58" i="26" s="1"/>
  <c r="F58" i="26"/>
  <c r="P58" i="26" s="1"/>
  <c r="D58" i="26"/>
  <c r="N58" i="26" s="1"/>
  <c r="J57" i="26"/>
  <c r="T57" i="26" s="1"/>
  <c r="H57" i="26"/>
  <c r="R57" i="26" s="1"/>
  <c r="F57" i="26"/>
  <c r="P57" i="26" s="1"/>
  <c r="D57" i="26"/>
  <c r="N57" i="26" s="1"/>
  <c r="K78" i="26"/>
  <c r="I78" i="26"/>
  <c r="G78" i="26"/>
  <c r="E78" i="26"/>
  <c r="K77" i="26"/>
  <c r="I77" i="26"/>
  <c r="G77" i="26"/>
  <c r="E77" i="26"/>
  <c r="C77" i="26"/>
  <c r="K76" i="26"/>
  <c r="I76" i="26"/>
  <c r="G76" i="26"/>
  <c r="E76" i="26"/>
  <c r="C76" i="26"/>
  <c r="K113" i="26"/>
  <c r="I113" i="26"/>
  <c r="G113" i="26"/>
  <c r="E113" i="26"/>
  <c r="C113" i="26"/>
  <c r="K112" i="26"/>
  <c r="I112" i="26"/>
  <c r="G112" i="26"/>
  <c r="E112" i="26"/>
  <c r="K111" i="26"/>
  <c r="I111" i="26"/>
  <c r="G111" i="26"/>
  <c r="E111" i="26"/>
  <c r="C111" i="26"/>
  <c r="J199" i="26"/>
  <c r="H199" i="26"/>
  <c r="F199" i="26"/>
  <c r="D199" i="26"/>
  <c r="J198" i="26"/>
  <c r="H198" i="26"/>
  <c r="F198" i="26"/>
  <c r="D198" i="26"/>
  <c r="K223" i="26"/>
  <c r="I223" i="26"/>
  <c r="G223" i="26"/>
  <c r="E223" i="26"/>
  <c r="K222" i="26"/>
  <c r="I222" i="26"/>
  <c r="G222" i="26"/>
  <c r="E222" i="26"/>
  <c r="Z19" i="26"/>
  <c r="C271" i="26" s="1"/>
  <c r="E400" i="26" s="1"/>
  <c r="X19" i="26"/>
  <c r="Z20" i="26"/>
  <c r="C272" i="26" s="1"/>
  <c r="E401" i="26" s="1"/>
  <c r="X40" i="26"/>
  <c r="B27" i="7"/>
  <c r="B37" i="7"/>
  <c r="BZ116" i="14" l="1"/>
  <c r="BZ76" i="14"/>
  <c r="CC114" i="14"/>
  <c r="CC74" i="14"/>
  <c r="BZ73" i="13"/>
  <c r="BZ39" i="13"/>
  <c r="CA76" i="14"/>
  <c r="CA73" i="13"/>
  <c r="CA39" i="13"/>
  <c r="CC33" i="14"/>
  <c r="CC117" i="14"/>
  <c r="CC77" i="14"/>
  <c r="BZ77" i="14"/>
  <c r="CB33" i="14"/>
  <c r="CB114" i="14"/>
  <c r="CB74" i="14"/>
  <c r="CB116" i="14"/>
  <c r="CB76" i="14"/>
  <c r="BX39" i="14"/>
  <c r="BY113" i="14"/>
  <c r="BY39" i="14"/>
  <c r="CC116" i="14"/>
  <c r="CC76" i="14"/>
  <c r="CA33" i="14"/>
  <c r="CA114" i="14"/>
  <c r="CA74" i="14"/>
  <c r="CC78" i="14"/>
  <c r="CC118" i="14"/>
  <c r="CB118" i="14"/>
  <c r="CB78" i="14"/>
  <c r="CB39" i="13"/>
  <c r="CB113" i="13"/>
  <c r="CB73" i="13"/>
  <c r="CC73" i="13"/>
  <c r="CC113" i="13"/>
  <c r="CC39" i="13"/>
  <c r="CB117" i="14"/>
  <c r="CB77" i="14"/>
  <c r="BZ118" i="14"/>
  <c r="BZ78" i="14"/>
  <c r="BZ33" i="14"/>
  <c r="BZ114" i="14"/>
  <c r="BZ74" i="14"/>
  <c r="CA117" i="14"/>
  <c r="CA77" i="14"/>
  <c r="BY73" i="14"/>
  <c r="BY69" i="14"/>
  <c r="CA61" i="14"/>
  <c r="CC61" i="14"/>
  <c r="BY66" i="14"/>
  <c r="BV39" i="13"/>
  <c r="BV41" i="13" s="1"/>
  <c r="BX73" i="13"/>
  <c r="CA113" i="13"/>
  <c r="BX69" i="13"/>
  <c r="CA109" i="13"/>
  <c r="BY81" i="13"/>
  <c r="BY121" i="13"/>
  <c r="BY119" i="13"/>
  <c r="BY101" i="13"/>
  <c r="BY61" i="13"/>
  <c r="CA61" i="13"/>
  <c r="CB61" i="13"/>
  <c r="CA101" i="13"/>
  <c r="CA106" i="13"/>
  <c r="BX66" i="13"/>
  <c r="BX61" i="13"/>
  <c r="CB101" i="13"/>
  <c r="BZ101" i="13"/>
  <c r="BZ61" i="13"/>
  <c r="CC101" i="13"/>
  <c r="CC61" i="13"/>
  <c r="M59" i="26"/>
  <c r="B383" i="26"/>
  <c r="M58" i="26"/>
  <c r="B382" i="26"/>
  <c r="M57" i="26"/>
  <c r="B381" i="26"/>
  <c r="L112" i="26"/>
  <c r="C382" i="26" s="1"/>
  <c r="I85" i="26" a="1"/>
  <c r="I88" i="26" s="1"/>
  <c r="L222" i="26"/>
  <c r="C400" i="26" s="1"/>
  <c r="L223" i="26"/>
  <c r="C401" i="26" s="1"/>
  <c r="L111" i="26"/>
  <c r="C381" i="26" s="1"/>
  <c r="L76" i="26"/>
  <c r="L78" i="26"/>
  <c r="V59" i="26"/>
  <c r="C202" i="26"/>
  <c r="L199" i="26"/>
  <c r="L113" i="26"/>
  <c r="C383" i="26" s="1"/>
  <c r="H85" i="26" a="1"/>
  <c r="L77" i="26"/>
  <c r="V58" i="26"/>
  <c r="L198" i="26"/>
  <c r="V57" i="26"/>
  <c r="B9" i="7"/>
  <c r="B15" i="7"/>
  <c r="B40" i="7" s="1"/>
  <c r="B51" i="7" s="1"/>
  <c r="B62" i="7" s="1"/>
  <c r="B80" i="7" s="1"/>
  <c r="B91" i="7" s="1"/>
  <c r="B115" i="7" s="1"/>
  <c r="B28" i="7"/>
  <c r="B30" i="7"/>
  <c r="B55" i="7" s="1"/>
  <c r="B57" i="7" s="1"/>
  <c r="B32" i="7"/>
  <c r="B33" i="7"/>
  <c r="B34" i="7"/>
  <c r="B35" i="7"/>
  <c r="B36" i="7"/>
  <c r="B48" i="7"/>
  <c r="B50" i="7"/>
  <c r="B76" i="7"/>
  <c r="B77" i="7"/>
  <c r="B78" i="7"/>
  <c r="B107" i="7"/>
  <c r="B108" i="7"/>
  <c r="B119" i="7"/>
  <c r="E3" i="4"/>
  <c r="E4" i="4"/>
  <c r="E5" i="4"/>
  <c r="E6" i="4"/>
  <c r="CC41" i="13" l="1"/>
  <c r="CC119" i="13"/>
  <c r="CC79" i="13"/>
  <c r="CA39" i="14"/>
  <c r="CA113" i="14"/>
  <c r="CA73" i="14"/>
  <c r="BY119" i="14"/>
  <c r="BY41" i="14"/>
  <c r="BY121" i="14" s="1"/>
  <c r="CB39" i="14"/>
  <c r="CB113" i="14"/>
  <c r="CB73" i="14"/>
  <c r="CC39" i="14"/>
  <c r="CC113" i="14"/>
  <c r="CC73" i="14"/>
  <c r="BZ41" i="13"/>
  <c r="BZ81" i="13" s="1"/>
  <c r="BZ79" i="13"/>
  <c r="BZ73" i="14"/>
  <c r="BZ113" i="14"/>
  <c r="BZ39" i="14"/>
  <c r="BX41" i="14"/>
  <c r="CB119" i="13"/>
  <c r="CB41" i="13"/>
  <c r="CB79" i="13"/>
  <c r="CA41" i="13"/>
  <c r="CA79" i="13"/>
  <c r="BY79" i="14"/>
  <c r="BZ119" i="13"/>
  <c r="BX79" i="13"/>
  <c r="CA119" i="13"/>
  <c r="I93" i="26"/>
  <c r="CD61" i="14"/>
  <c r="B12" i="7"/>
  <c r="Q20" i="7"/>
  <c r="Q24" i="7"/>
  <c r="Q5" i="7"/>
  <c r="Q19" i="7"/>
  <c r="Q23" i="7"/>
  <c r="Q16" i="7"/>
  <c r="Q8" i="7"/>
  <c r="Q18" i="7"/>
  <c r="Q22" i="7"/>
  <c r="Q7" i="7"/>
  <c r="Q17" i="7"/>
  <c r="Q21" i="7"/>
  <c r="Q25" i="7"/>
  <c r="Q6" i="7"/>
  <c r="W57" i="26"/>
  <c r="E381" i="26"/>
  <c r="W58" i="26"/>
  <c r="E382" i="26"/>
  <c r="B401" i="26"/>
  <c r="B272" i="26"/>
  <c r="B271" i="26"/>
  <c r="B400" i="26"/>
  <c r="W59" i="26"/>
  <c r="E383" i="26"/>
  <c r="I90" i="26"/>
  <c r="I87" i="26"/>
  <c r="I85" i="26"/>
  <c r="I89" i="26"/>
  <c r="I86" i="26"/>
  <c r="I91" i="26"/>
  <c r="I92" i="26"/>
  <c r="H86" i="26"/>
  <c r="H88" i="26"/>
  <c r="H91" i="26"/>
  <c r="H87" i="26"/>
  <c r="H85" i="26"/>
  <c r="H90" i="26"/>
  <c r="H92" i="26"/>
  <c r="H93" i="26"/>
  <c r="H89" i="26"/>
  <c r="B59" i="7"/>
  <c r="B60" i="7"/>
  <c r="B31" i="7"/>
  <c r="B120" i="7"/>
  <c r="CB121" i="13" l="1"/>
  <c r="CB81" i="13"/>
  <c r="BZ41" i="14"/>
  <c r="BZ119" i="14"/>
  <c r="BZ79" i="14"/>
  <c r="CA81" i="13"/>
  <c r="CB119" i="14"/>
  <c r="CB41" i="14"/>
  <c r="CB79" i="14"/>
  <c r="CC81" i="13"/>
  <c r="CC121" i="13"/>
  <c r="CC41" i="14"/>
  <c r="CC79" i="14"/>
  <c r="CC119" i="14"/>
  <c r="CA41" i="14"/>
  <c r="CA119" i="14"/>
  <c r="CA79" i="14"/>
  <c r="BZ121" i="13"/>
  <c r="BY81" i="14"/>
  <c r="BX81" i="13"/>
  <c r="CA121" i="13"/>
  <c r="F27" i="4"/>
  <c r="G27" i="4"/>
  <c r="O27" i="4"/>
  <c r="F28" i="4"/>
  <c r="G28" i="4"/>
  <c r="O28" i="4"/>
  <c r="F29" i="4"/>
  <c r="G29" i="4"/>
  <c r="O29" i="4"/>
  <c r="F30" i="4"/>
  <c r="G30" i="4"/>
  <c r="O30" i="4"/>
  <c r="F31" i="4"/>
  <c r="G31" i="4"/>
  <c r="O31" i="4"/>
  <c r="D2" i="4"/>
  <c r="D11" i="4"/>
  <c r="J11" i="4" s="1"/>
  <c r="D12" i="4"/>
  <c r="D13" i="4"/>
  <c r="D14" i="4"/>
  <c r="D15" i="4"/>
  <c r="D32" i="4" s="1"/>
  <c r="C12" i="4"/>
  <c r="C13" i="4"/>
  <c r="C14" i="4"/>
  <c r="C15" i="4"/>
  <c r="C32" i="4" s="1"/>
  <c r="A51" i="17"/>
  <c r="D51" i="6"/>
  <c r="E51" i="6"/>
  <c r="BT87" i="14"/>
  <c r="BT88" i="14"/>
  <c r="BT90" i="14"/>
  <c r="BT91" i="14"/>
  <c r="BT92" i="14"/>
  <c r="BT94" i="14"/>
  <c r="BT95" i="14"/>
  <c r="BT96" i="14"/>
  <c r="BT97" i="14"/>
  <c r="BT98" i="14"/>
  <c r="BT100" i="14"/>
  <c r="BT47" i="14"/>
  <c r="BT48" i="14"/>
  <c r="BT50" i="14"/>
  <c r="BT51" i="14"/>
  <c r="BT52" i="14"/>
  <c r="BT54" i="14"/>
  <c r="BT55" i="14"/>
  <c r="BT56" i="14"/>
  <c r="BT57" i="14"/>
  <c r="BT58" i="14"/>
  <c r="BT60" i="14"/>
  <c r="BY6" i="14"/>
  <c r="BY9" i="14"/>
  <c r="BY13" i="14"/>
  <c r="A41" i="21"/>
  <c r="A50" i="17"/>
  <c r="D50" i="6"/>
  <c r="E50" i="6"/>
  <c r="BQ87" i="14"/>
  <c r="BS87" i="14"/>
  <c r="BS88" i="14"/>
  <c r="BS90" i="14"/>
  <c r="BS91" i="14"/>
  <c r="BS92" i="14"/>
  <c r="BS94" i="14"/>
  <c r="BS95" i="14"/>
  <c r="BS96" i="14"/>
  <c r="BS97" i="14"/>
  <c r="BS98" i="14"/>
  <c r="BS100" i="14"/>
  <c r="BS47" i="14"/>
  <c r="BS48" i="14"/>
  <c r="BS50" i="14"/>
  <c r="BS51" i="14"/>
  <c r="BS52" i="14"/>
  <c r="BS54" i="14"/>
  <c r="BS55" i="14"/>
  <c r="BS56" i="14"/>
  <c r="BS57" i="14"/>
  <c r="BS58" i="14"/>
  <c r="BS60" i="14"/>
  <c r="BS45" i="14"/>
  <c r="BS65" i="14" s="1"/>
  <c r="BS85" i="14" s="1"/>
  <c r="BS105" i="14" s="1"/>
  <c r="BT45" i="14"/>
  <c r="BT65" i="14" s="1"/>
  <c r="BT85" i="14" s="1"/>
  <c r="BT105" i="14" s="1"/>
  <c r="BU45" i="14"/>
  <c r="BU65" i="14" s="1"/>
  <c r="BU85" i="14" s="1"/>
  <c r="BU105" i="14" s="1"/>
  <c r="BW13" i="14"/>
  <c r="BW9" i="14"/>
  <c r="BW6" i="14"/>
  <c r="BR87" i="13"/>
  <c r="BS87" i="13"/>
  <c r="BR88" i="13"/>
  <c r="BS88" i="13"/>
  <c r="BR90" i="13"/>
  <c r="BS90" i="13"/>
  <c r="BR91" i="13"/>
  <c r="BS91" i="13"/>
  <c r="BR92" i="13"/>
  <c r="BS92" i="13"/>
  <c r="BR94" i="13"/>
  <c r="BS94" i="13"/>
  <c r="BR95" i="13"/>
  <c r="BS95" i="13"/>
  <c r="BR96" i="13"/>
  <c r="BS96" i="13"/>
  <c r="BR97" i="13"/>
  <c r="BS97" i="13"/>
  <c r="BR98" i="13"/>
  <c r="BS98" i="13"/>
  <c r="BR100" i="13"/>
  <c r="BS100" i="13"/>
  <c r="BR47" i="13"/>
  <c r="BS47" i="13"/>
  <c r="BR48" i="13"/>
  <c r="BS48" i="13"/>
  <c r="BR50" i="13"/>
  <c r="BS50" i="13"/>
  <c r="BR51" i="13"/>
  <c r="BS51" i="13"/>
  <c r="BR52" i="13"/>
  <c r="BS52" i="13"/>
  <c r="BR54" i="13"/>
  <c r="BS54" i="13"/>
  <c r="BR55" i="13"/>
  <c r="BS55" i="13"/>
  <c r="BR56" i="13"/>
  <c r="BS56" i="13"/>
  <c r="BR57" i="13"/>
  <c r="BS57" i="13"/>
  <c r="BR58" i="13"/>
  <c r="BS58" i="13"/>
  <c r="BR60" i="13"/>
  <c r="BS60" i="13"/>
  <c r="C5" i="4"/>
  <c r="C6" i="4"/>
  <c r="C7" i="4"/>
  <c r="C8" i="4"/>
  <c r="C9" i="4"/>
  <c r="C10" i="4"/>
  <c r="C11" i="4"/>
  <c r="A50" i="19"/>
  <c r="BV13" i="14"/>
  <c r="BV9" i="14"/>
  <c r="BV6" i="14"/>
  <c r="G34" i="4" l="1"/>
  <c r="G35" i="4"/>
  <c r="G36" i="4"/>
  <c r="G37" i="4"/>
  <c r="F35" i="4"/>
  <c r="F34" i="4"/>
  <c r="F36" i="4"/>
  <c r="F37" i="4"/>
  <c r="L13" i="4"/>
  <c r="K13" i="4"/>
  <c r="H13" i="4"/>
  <c r="I13" i="4"/>
  <c r="H12" i="4"/>
  <c r="L12" i="4"/>
  <c r="K12" i="4"/>
  <c r="I12" i="4"/>
  <c r="K11" i="4"/>
  <c r="L11" i="4"/>
  <c r="H11" i="4"/>
  <c r="I11" i="4"/>
  <c r="K15" i="4"/>
  <c r="K32" i="4" s="1"/>
  <c r="H15" i="4"/>
  <c r="H32" i="4" s="1"/>
  <c r="L15" i="4"/>
  <c r="I15" i="4"/>
  <c r="I32" i="4" s="1"/>
  <c r="M15" i="4"/>
  <c r="M32" i="4" s="1"/>
  <c r="J15" i="4"/>
  <c r="J32" i="4" s="1"/>
  <c r="I9" i="4"/>
  <c r="M13" i="4"/>
  <c r="J13" i="4"/>
  <c r="M12" i="4"/>
  <c r="J12" i="4"/>
  <c r="I10" i="4"/>
  <c r="K14" i="4"/>
  <c r="L14" i="4"/>
  <c r="H14" i="4"/>
  <c r="I14" i="4"/>
  <c r="M14" i="4"/>
  <c r="J14" i="4"/>
  <c r="CA121" i="14"/>
  <c r="CA81" i="14"/>
  <c r="BZ121" i="14"/>
  <c r="BZ81" i="14"/>
  <c r="CB121" i="14"/>
  <c r="CB81" i="14"/>
  <c r="CC81" i="14"/>
  <c r="CC121" i="14"/>
  <c r="BZ53" i="14"/>
  <c r="BZ49" i="14"/>
  <c r="BY46" i="14"/>
  <c r="BZ46" i="14"/>
  <c r="BW53" i="14"/>
  <c r="BW46" i="14"/>
  <c r="BW49" i="14"/>
  <c r="D51" i="20"/>
  <c r="E51" i="20"/>
  <c r="D50" i="17"/>
  <c r="E50" i="17"/>
  <c r="K6" i="4"/>
  <c r="L6" i="4"/>
  <c r="I6" i="4"/>
  <c r="C28" i="4"/>
  <c r="D89" i="4" s="1"/>
  <c r="N14" i="4"/>
  <c r="N12" i="4"/>
  <c r="D51" i="17"/>
  <c r="C27" i="4"/>
  <c r="K10" i="4"/>
  <c r="L10" i="4"/>
  <c r="K8" i="4"/>
  <c r="L8" i="4"/>
  <c r="I8" i="4"/>
  <c r="L9" i="4"/>
  <c r="K9" i="4"/>
  <c r="L7" i="4"/>
  <c r="K7" i="4"/>
  <c r="I7" i="4"/>
  <c r="L5" i="4"/>
  <c r="K5" i="4"/>
  <c r="I5" i="4"/>
  <c r="C31" i="4"/>
  <c r="C29" i="4"/>
  <c r="D31" i="4"/>
  <c r="N15" i="4"/>
  <c r="N32" i="4" s="1"/>
  <c r="D29" i="4"/>
  <c r="N13" i="4"/>
  <c r="D28" i="4"/>
  <c r="E89" i="4" s="1"/>
  <c r="N11" i="4"/>
  <c r="M11" i="4"/>
  <c r="H51" i="6"/>
  <c r="E51" i="17"/>
  <c r="D30" i="4"/>
  <c r="C30" i="4"/>
  <c r="BV19" i="14"/>
  <c r="BY19" i="14"/>
  <c r="BW19" i="14"/>
  <c r="H50" i="6"/>
  <c r="A94" i="23"/>
  <c r="A95" i="23"/>
  <c r="A96" i="23"/>
  <c r="A46" i="20"/>
  <c r="A47" i="20"/>
  <c r="A48" i="20"/>
  <c r="A49" i="20"/>
  <c r="A50" i="20"/>
  <c r="A49" i="19"/>
  <c r="A47" i="18"/>
  <c r="A48" i="18"/>
  <c r="A49" i="18"/>
  <c r="A50" i="18"/>
  <c r="A48" i="17"/>
  <c r="A49" i="17"/>
  <c r="D47" i="6"/>
  <c r="E47" i="6"/>
  <c r="D48" i="6"/>
  <c r="E48" i="6"/>
  <c r="D49" i="6"/>
  <c r="E49" i="6"/>
  <c r="B79" i="15"/>
  <c r="BR47" i="14"/>
  <c r="BR48" i="14"/>
  <c r="BR50" i="14"/>
  <c r="BR51" i="14"/>
  <c r="BR52" i="14"/>
  <c r="BR54" i="14"/>
  <c r="BR55" i="14"/>
  <c r="BR56" i="14"/>
  <c r="BR57" i="14"/>
  <c r="BR58" i="14"/>
  <c r="BR60" i="14"/>
  <c r="BR87" i="14"/>
  <c r="BR88" i="14"/>
  <c r="BR90" i="14"/>
  <c r="BR91" i="14"/>
  <c r="BR92" i="14"/>
  <c r="BR94" i="14"/>
  <c r="BR95" i="14"/>
  <c r="BR96" i="14"/>
  <c r="BR97" i="14"/>
  <c r="BR98" i="14"/>
  <c r="BR100" i="14"/>
  <c r="BU13" i="14"/>
  <c r="BU9" i="14"/>
  <c r="BV49" i="14" s="1"/>
  <c r="BU6" i="14"/>
  <c r="BV46" i="14" s="1"/>
  <c r="A39" i="23"/>
  <c r="A40" i="23"/>
  <c r="A93" i="23" s="1"/>
  <c r="A36" i="21"/>
  <c r="A37" i="21"/>
  <c r="A38" i="21"/>
  <c r="A39" i="21"/>
  <c r="A40" i="21"/>
  <c r="A41" i="20"/>
  <c r="A42" i="20"/>
  <c r="A43" i="20"/>
  <c r="A44" i="20"/>
  <c r="A45" i="20"/>
  <c r="A41" i="19"/>
  <c r="A42" i="19"/>
  <c r="A43" i="19"/>
  <c r="A44" i="19"/>
  <c r="A45" i="19"/>
  <c r="A46" i="19"/>
  <c r="A47" i="19"/>
  <c r="A48" i="19"/>
  <c r="I34" i="19"/>
  <c r="I35" i="19"/>
  <c r="I36" i="19"/>
  <c r="I37" i="19"/>
  <c r="I38" i="19"/>
  <c r="A44" i="17"/>
  <c r="A45" i="17"/>
  <c r="A46" i="17"/>
  <c r="A47" i="17"/>
  <c r="C66" i="12"/>
  <c r="BN47" i="14"/>
  <c r="BO47" i="14"/>
  <c r="BP47" i="14"/>
  <c r="BQ47" i="14"/>
  <c r="BN48" i="14"/>
  <c r="BO48" i="14"/>
  <c r="BP48" i="14"/>
  <c r="BQ48" i="14"/>
  <c r="BN50" i="14"/>
  <c r="BO50" i="14"/>
  <c r="BP50" i="14"/>
  <c r="BQ50" i="14"/>
  <c r="BN51" i="14"/>
  <c r="BO51" i="14"/>
  <c r="BP51" i="14"/>
  <c r="BQ51" i="14"/>
  <c r="BN52" i="14"/>
  <c r="BO52" i="14"/>
  <c r="BP52" i="14"/>
  <c r="BQ52" i="14"/>
  <c r="BN54" i="14"/>
  <c r="BO54" i="14"/>
  <c r="BP54" i="14"/>
  <c r="BQ54" i="14"/>
  <c r="BN55" i="14"/>
  <c r="BO55" i="14"/>
  <c r="BP55" i="14"/>
  <c r="BQ55" i="14"/>
  <c r="BN56" i="14"/>
  <c r="BO56" i="14"/>
  <c r="BP56" i="14"/>
  <c r="BQ56" i="14"/>
  <c r="BN57" i="14"/>
  <c r="BO57" i="14"/>
  <c r="BP57" i="14"/>
  <c r="BQ57" i="14"/>
  <c r="BN58" i="14"/>
  <c r="BO58" i="14"/>
  <c r="BP58" i="14"/>
  <c r="BQ58" i="14"/>
  <c r="BN60" i="14"/>
  <c r="BO60" i="14"/>
  <c r="BP60" i="14"/>
  <c r="BQ60" i="14"/>
  <c r="BN87" i="14"/>
  <c r="BO87" i="14"/>
  <c r="BP87" i="14"/>
  <c r="BN88" i="14"/>
  <c r="BO88" i="14"/>
  <c r="BP88" i="14"/>
  <c r="BQ88" i="14"/>
  <c r="BN90" i="14"/>
  <c r="BO90" i="14"/>
  <c r="BP90" i="14"/>
  <c r="BQ90" i="14"/>
  <c r="BN91" i="14"/>
  <c r="BO91" i="14"/>
  <c r="BP91" i="14"/>
  <c r="BQ91" i="14"/>
  <c r="BN92" i="14"/>
  <c r="BO92" i="14"/>
  <c r="BP92" i="14"/>
  <c r="BQ92" i="14"/>
  <c r="BN94" i="14"/>
  <c r="BO94" i="14"/>
  <c r="BP94" i="14"/>
  <c r="BQ94" i="14"/>
  <c r="BN95" i="14"/>
  <c r="BO95" i="14"/>
  <c r="BP95" i="14"/>
  <c r="BQ95" i="14"/>
  <c r="BN96" i="14"/>
  <c r="BO96" i="14"/>
  <c r="BP96" i="14"/>
  <c r="BQ96" i="14"/>
  <c r="BN97" i="14"/>
  <c r="BO97" i="14"/>
  <c r="BP97" i="14"/>
  <c r="BQ97" i="14"/>
  <c r="BN98" i="14"/>
  <c r="BO98" i="14"/>
  <c r="BP98" i="14"/>
  <c r="BQ98" i="14"/>
  <c r="BN100" i="14"/>
  <c r="BO100" i="14"/>
  <c r="BP100" i="14"/>
  <c r="BQ100" i="14"/>
  <c r="BM90" i="14"/>
  <c r="BM47" i="14"/>
  <c r="BX6" i="14"/>
  <c r="BX9" i="14"/>
  <c r="BX13" i="14"/>
  <c r="BT13" i="14"/>
  <c r="BT9" i="14"/>
  <c r="BT6" i="14"/>
  <c r="BT25" i="13"/>
  <c r="BT45" i="13" s="1"/>
  <c r="BT65" i="13" s="1"/>
  <c r="BT85" i="13" s="1"/>
  <c r="BT105" i="13" s="1"/>
  <c r="BT13" i="13"/>
  <c r="BX93" i="13" s="1"/>
  <c r="BT9" i="13"/>
  <c r="BX89" i="13" s="1"/>
  <c r="BT6" i="13"/>
  <c r="BX86" i="13" s="1"/>
  <c r="R6" i="12"/>
  <c r="R45" i="12" s="1"/>
  <c r="R13" i="12"/>
  <c r="BQ27" i="13"/>
  <c r="BQ31" i="13"/>
  <c r="L31" i="4" l="1"/>
  <c r="L32" i="4"/>
  <c r="K31" i="4"/>
  <c r="R52" i="12"/>
  <c r="W33" i="12"/>
  <c r="BY53" i="14"/>
  <c r="BY49" i="14"/>
  <c r="BZ59" i="14"/>
  <c r="BX46" i="14"/>
  <c r="BW59" i="14"/>
  <c r="BV53" i="14"/>
  <c r="BX53" i="14"/>
  <c r="BX49" i="14"/>
  <c r="BU53" i="14"/>
  <c r="BU49" i="14"/>
  <c r="BW21" i="14"/>
  <c r="BU46" i="14"/>
  <c r="BU53" i="13"/>
  <c r="BU49" i="13"/>
  <c r="BU46" i="13"/>
  <c r="BU19" i="14"/>
  <c r="BV59" i="14" s="1"/>
  <c r="BY21" i="14"/>
  <c r="E48" i="17"/>
  <c r="BN40" i="13"/>
  <c r="BO37" i="13"/>
  <c r="BO37" i="14" s="1"/>
  <c r="BP35" i="13"/>
  <c r="BP35" i="14" s="1"/>
  <c r="BN32" i="13"/>
  <c r="BP30" i="13"/>
  <c r="BN28" i="13"/>
  <c r="BO38" i="13"/>
  <c r="BO38" i="14" s="1"/>
  <c r="BQ36" i="13"/>
  <c r="BQ36" i="14" s="1"/>
  <c r="BO34" i="13"/>
  <c r="BO34" i="14" s="1"/>
  <c r="BO33" i="14" s="1"/>
  <c r="BO39" i="14" s="1"/>
  <c r="BO41" i="14" s="1"/>
  <c r="BQ30" i="13"/>
  <c r="BN30" i="13"/>
  <c r="D49" i="20"/>
  <c r="E50" i="19"/>
  <c r="E49" i="17"/>
  <c r="D49" i="18"/>
  <c r="D49" i="17"/>
  <c r="D47" i="18"/>
  <c r="D47" i="20"/>
  <c r="D50" i="19"/>
  <c r="D49" i="19"/>
  <c r="BX19" i="14"/>
  <c r="BT19" i="14"/>
  <c r="BP38" i="13"/>
  <c r="BP38" i="14" s="1"/>
  <c r="BP34" i="13"/>
  <c r="BP34" i="14" s="1"/>
  <c r="BQ35" i="13"/>
  <c r="BQ35" i="14" s="1"/>
  <c r="BO32" i="13"/>
  <c r="BO30" i="13"/>
  <c r="BN27" i="13"/>
  <c r="BO40" i="13"/>
  <c r="BQ40" i="13"/>
  <c r="BP40" i="13"/>
  <c r="BN37" i="13"/>
  <c r="BN37" i="14" s="1"/>
  <c r="BN38" i="13"/>
  <c r="BN38" i="14" s="1"/>
  <c r="BQ38" i="13"/>
  <c r="BQ38" i="14" s="1"/>
  <c r="BP37" i="13"/>
  <c r="BP37" i="14" s="1"/>
  <c r="BO36" i="13"/>
  <c r="BO36" i="14" s="1"/>
  <c r="BQ34" i="13"/>
  <c r="BQ34" i="14" s="1"/>
  <c r="BN34" i="13"/>
  <c r="BN34" i="14" s="1"/>
  <c r="BN35" i="13"/>
  <c r="BN35" i="14" s="1"/>
  <c r="BQ37" i="13"/>
  <c r="BQ37" i="14" s="1"/>
  <c r="BP36" i="13"/>
  <c r="BP36" i="14" s="1"/>
  <c r="BO35" i="13"/>
  <c r="BO35" i="14" s="1"/>
  <c r="BN36" i="13"/>
  <c r="BN36" i="14" s="1"/>
  <c r="BP32" i="13"/>
  <c r="BO31" i="13"/>
  <c r="BQ32" i="13"/>
  <c r="BP31" i="13"/>
  <c r="BN31" i="13"/>
  <c r="BP28" i="13"/>
  <c r="BO27" i="13"/>
  <c r="BQ28" i="13"/>
  <c r="BQ26" i="13" s="1"/>
  <c r="BP27" i="13"/>
  <c r="BO28" i="13"/>
  <c r="D48" i="17"/>
  <c r="D50" i="18"/>
  <c r="D48" i="18"/>
  <c r="D50" i="20"/>
  <c r="D48" i="20"/>
  <c r="E47" i="18"/>
  <c r="E49" i="20"/>
  <c r="E47" i="19"/>
  <c r="H49" i="6"/>
  <c r="E50" i="18"/>
  <c r="E48" i="20"/>
  <c r="E49" i="18"/>
  <c r="E49" i="19"/>
  <c r="E47" i="20"/>
  <c r="H47" i="6"/>
  <c r="E48" i="18"/>
  <c r="E50" i="20"/>
  <c r="BV21" i="14"/>
  <c r="H48" i="6"/>
  <c r="D47" i="17"/>
  <c r="D48" i="19"/>
  <c r="E47" i="17"/>
  <c r="E48" i="19"/>
  <c r="D47" i="19"/>
  <c r="BT19" i="13"/>
  <c r="BX99" i="13" s="1"/>
  <c r="R19" i="12"/>
  <c r="BS6" i="14"/>
  <c r="BW86" i="14" s="1"/>
  <c r="BS9" i="14"/>
  <c r="BW89" i="14" s="1"/>
  <c r="BS13" i="14"/>
  <c r="BW93" i="14" s="1"/>
  <c r="BJ87" i="13"/>
  <c r="BK87" i="13"/>
  <c r="BL87" i="13"/>
  <c r="BM87" i="13"/>
  <c r="BN87" i="13"/>
  <c r="BO87" i="13"/>
  <c r="BP87" i="13"/>
  <c r="BQ87" i="13"/>
  <c r="BJ88" i="13"/>
  <c r="BK88" i="13"/>
  <c r="BL88" i="13"/>
  <c r="BM88" i="13"/>
  <c r="BN88" i="13"/>
  <c r="BO88" i="13"/>
  <c r="BP88" i="13"/>
  <c r="BQ88" i="13"/>
  <c r="BJ90" i="13"/>
  <c r="BK90" i="13"/>
  <c r="BL90" i="13"/>
  <c r="BM90" i="13"/>
  <c r="BN90" i="13"/>
  <c r="BO90" i="13"/>
  <c r="BP90" i="13"/>
  <c r="BQ90" i="13"/>
  <c r="BJ91" i="13"/>
  <c r="BK91" i="13"/>
  <c r="BL91" i="13"/>
  <c r="BM91" i="13"/>
  <c r="BN91" i="13"/>
  <c r="BO91" i="13"/>
  <c r="BP91" i="13"/>
  <c r="BQ91" i="13"/>
  <c r="BJ92" i="13"/>
  <c r="BK92" i="13"/>
  <c r="BL92" i="13"/>
  <c r="BM92" i="13"/>
  <c r="BN92" i="13"/>
  <c r="BO92" i="13"/>
  <c r="BP92" i="13"/>
  <c r="BQ92" i="13"/>
  <c r="BJ94" i="13"/>
  <c r="BK94" i="13"/>
  <c r="BL94" i="13"/>
  <c r="BM94" i="13"/>
  <c r="BN94" i="13"/>
  <c r="BO94" i="13"/>
  <c r="BP94" i="13"/>
  <c r="BQ94" i="13"/>
  <c r="BJ95" i="13"/>
  <c r="BK95" i="13"/>
  <c r="BL95" i="13"/>
  <c r="BM95" i="13"/>
  <c r="BN95" i="13"/>
  <c r="BO95" i="13"/>
  <c r="BP95" i="13"/>
  <c r="BQ95" i="13"/>
  <c r="BJ96" i="13"/>
  <c r="BK96" i="13"/>
  <c r="BL96" i="13"/>
  <c r="BM96" i="13"/>
  <c r="BN96" i="13"/>
  <c r="BO96" i="13"/>
  <c r="BP96" i="13"/>
  <c r="BQ96" i="13"/>
  <c r="BJ97" i="13"/>
  <c r="BK97" i="13"/>
  <c r="BL97" i="13"/>
  <c r="BM97" i="13"/>
  <c r="BN97" i="13"/>
  <c r="BO97" i="13"/>
  <c r="BP97" i="13"/>
  <c r="BQ97" i="13"/>
  <c r="BJ98" i="13"/>
  <c r="BK98" i="13"/>
  <c r="BL98" i="13"/>
  <c r="BM98" i="13"/>
  <c r="BN98" i="13"/>
  <c r="BO98" i="13"/>
  <c r="BP98" i="13"/>
  <c r="BQ98" i="13"/>
  <c r="BJ100" i="13"/>
  <c r="BK100" i="13"/>
  <c r="BL100" i="13"/>
  <c r="BM100" i="13"/>
  <c r="BN100" i="13"/>
  <c r="BO100" i="13"/>
  <c r="BP100" i="13"/>
  <c r="BQ100" i="13"/>
  <c r="BJ47" i="13"/>
  <c r="BK47" i="13"/>
  <c r="BL47" i="13"/>
  <c r="BM47" i="13"/>
  <c r="BN47" i="13"/>
  <c r="BO47" i="13"/>
  <c r="BP47" i="13"/>
  <c r="BQ47" i="13"/>
  <c r="BJ48" i="13"/>
  <c r="BK48" i="13"/>
  <c r="BL48" i="13"/>
  <c r="BM48" i="13"/>
  <c r="BN48" i="13"/>
  <c r="BO48" i="13"/>
  <c r="BP48" i="13"/>
  <c r="BQ48" i="13"/>
  <c r="BJ50" i="13"/>
  <c r="BK50" i="13"/>
  <c r="BL50" i="13"/>
  <c r="BM50" i="13"/>
  <c r="BN50" i="13"/>
  <c r="BO50" i="13"/>
  <c r="BP50" i="13"/>
  <c r="BQ50" i="13"/>
  <c r="BJ51" i="13"/>
  <c r="BK51" i="13"/>
  <c r="BL51" i="13"/>
  <c r="BM51" i="13"/>
  <c r="BN51" i="13"/>
  <c r="BO51" i="13"/>
  <c r="BP51" i="13"/>
  <c r="BQ51" i="13"/>
  <c r="BJ52" i="13"/>
  <c r="BK52" i="13"/>
  <c r="BL52" i="13"/>
  <c r="BM52" i="13"/>
  <c r="BN52" i="13"/>
  <c r="BO52" i="13"/>
  <c r="BP52" i="13"/>
  <c r="BQ52" i="13"/>
  <c r="BJ54" i="13"/>
  <c r="BK54" i="13"/>
  <c r="BL54" i="13"/>
  <c r="BM54" i="13"/>
  <c r="BN54" i="13"/>
  <c r="BO54" i="13"/>
  <c r="BP54" i="13"/>
  <c r="BQ54" i="13"/>
  <c r="BJ55" i="13"/>
  <c r="BK55" i="13"/>
  <c r="BL55" i="13"/>
  <c r="BM55" i="13"/>
  <c r="BN55" i="13"/>
  <c r="BO55" i="13"/>
  <c r="BP55" i="13"/>
  <c r="BQ55" i="13"/>
  <c r="BJ56" i="13"/>
  <c r="BK56" i="13"/>
  <c r="BL56" i="13"/>
  <c r="BM56" i="13"/>
  <c r="BN56" i="13"/>
  <c r="BO56" i="13"/>
  <c r="BP56" i="13"/>
  <c r="BQ56" i="13"/>
  <c r="BJ57" i="13"/>
  <c r="BK57" i="13"/>
  <c r="BL57" i="13"/>
  <c r="BM57" i="13"/>
  <c r="BN57" i="13"/>
  <c r="BO57" i="13"/>
  <c r="BP57" i="13"/>
  <c r="BQ57" i="13"/>
  <c r="BJ58" i="13"/>
  <c r="BK58" i="13"/>
  <c r="BL58" i="13"/>
  <c r="BM58" i="13"/>
  <c r="BN58" i="13"/>
  <c r="BO58" i="13"/>
  <c r="BP58" i="13"/>
  <c r="BQ58" i="13"/>
  <c r="BJ60" i="13"/>
  <c r="BK60" i="13"/>
  <c r="BL60" i="13"/>
  <c r="BM60" i="13"/>
  <c r="BN60" i="13"/>
  <c r="BO60" i="13"/>
  <c r="BP60" i="13"/>
  <c r="BQ60" i="13"/>
  <c r="BS25" i="13"/>
  <c r="BS45" i="13" s="1"/>
  <c r="BS65" i="13" s="1"/>
  <c r="BS85" i="13" s="1"/>
  <c r="BS105" i="13" s="1"/>
  <c r="BS13" i="13"/>
  <c r="BW93" i="13" s="1"/>
  <c r="BS9" i="13"/>
  <c r="BW89" i="13" s="1"/>
  <c r="BS6" i="13"/>
  <c r="BW86" i="13" s="1"/>
  <c r="V25" i="26"/>
  <c r="V26" i="26"/>
  <c r="V27" i="26"/>
  <c r="V28" i="26"/>
  <c r="V29" i="26"/>
  <c r="V30" i="26"/>
  <c r="V31" i="26"/>
  <c r="V32" i="26"/>
  <c r="V33" i="26"/>
  <c r="V34" i="26"/>
  <c r="V35" i="26"/>
  <c r="V36" i="26"/>
  <c r="V24" i="26"/>
  <c r="W25" i="26"/>
  <c r="W26" i="26"/>
  <c r="W27" i="26"/>
  <c r="W28" i="26"/>
  <c r="W29" i="26"/>
  <c r="W30" i="26"/>
  <c r="W31" i="26"/>
  <c r="W32" i="26"/>
  <c r="W33" i="26"/>
  <c r="W34" i="26"/>
  <c r="W35" i="26"/>
  <c r="W36" i="26"/>
  <c r="X37" i="26" s="1"/>
  <c r="W24" i="26"/>
  <c r="C278" i="26"/>
  <c r="D278" i="26"/>
  <c r="E278" i="26"/>
  <c r="F278" i="26"/>
  <c r="G278" i="26"/>
  <c r="H278" i="26"/>
  <c r="I278" i="26"/>
  <c r="J278" i="26"/>
  <c r="K278" i="26"/>
  <c r="C279" i="26"/>
  <c r="D279" i="26"/>
  <c r="E279" i="26"/>
  <c r="F279" i="26"/>
  <c r="G279" i="26"/>
  <c r="H279" i="26"/>
  <c r="I279" i="26"/>
  <c r="J279" i="26"/>
  <c r="K279" i="26"/>
  <c r="C280" i="26"/>
  <c r="D280" i="26"/>
  <c r="E280" i="26"/>
  <c r="F280" i="26"/>
  <c r="G280" i="26"/>
  <c r="H280" i="26"/>
  <c r="I280" i="26"/>
  <c r="J280" i="26"/>
  <c r="K280" i="26"/>
  <c r="C281" i="26"/>
  <c r="D281" i="26"/>
  <c r="E281" i="26"/>
  <c r="F281" i="26"/>
  <c r="G281" i="26"/>
  <c r="H281" i="26"/>
  <c r="I281" i="26"/>
  <c r="J281" i="26"/>
  <c r="K281" i="26"/>
  <c r="C282" i="26"/>
  <c r="D282" i="26"/>
  <c r="E282" i="26"/>
  <c r="F282" i="26"/>
  <c r="G282" i="26"/>
  <c r="H282" i="26"/>
  <c r="I282" i="26"/>
  <c r="J282" i="26"/>
  <c r="K282" i="26"/>
  <c r="C283" i="26"/>
  <c r="D283" i="26"/>
  <c r="E283" i="26"/>
  <c r="F283" i="26"/>
  <c r="G283" i="26"/>
  <c r="H283" i="26"/>
  <c r="I283" i="26"/>
  <c r="J283" i="26"/>
  <c r="K283" i="26"/>
  <c r="C284" i="26"/>
  <c r="D284" i="26"/>
  <c r="E284" i="26"/>
  <c r="F284" i="26"/>
  <c r="G284" i="26"/>
  <c r="H284" i="26"/>
  <c r="I284" i="26"/>
  <c r="J284" i="26"/>
  <c r="K284" i="26"/>
  <c r="C285" i="26"/>
  <c r="D285" i="26"/>
  <c r="E285" i="26"/>
  <c r="F285" i="26"/>
  <c r="G285" i="26"/>
  <c r="H285" i="26"/>
  <c r="I285" i="26"/>
  <c r="J285" i="26"/>
  <c r="K285" i="26"/>
  <c r="C286" i="26"/>
  <c r="D286" i="26"/>
  <c r="E286" i="26"/>
  <c r="F286" i="26"/>
  <c r="G286" i="26"/>
  <c r="H286" i="26"/>
  <c r="I286" i="26"/>
  <c r="J286" i="26"/>
  <c r="K286" i="26"/>
  <c r="C287" i="26"/>
  <c r="D287" i="26"/>
  <c r="E287" i="26"/>
  <c r="F287" i="26"/>
  <c r="G287" i="26"/>
  <c r="H287" i="26"/>
  <c r="I287" i="26"/>
  <c r="J287" i="26"/>
  <c r="K287" i="26"/>
  <c r="C288" i="26"/>
  <c r="D288" i="26"/>
  <c r="E288" i="26"/>
  <c r="F288" i="26"/>
  <c r="G288" i="26"/>
  <c r="H288" i="26"/>
  <c r="I288" i="26"/>
  <c r="J288" i="26"/>
  <c r="K288" i="26"/>
  <c r="C289" i="26"/>
  <c r="D289" i="26"/>
  <c r="E289" i="26"/>
  <c r="F289" i="26"/>
  <c r="G289" i="26"/>
  <c r="H289" i="26"/>
  <c r="I289" i="26"/>
  <c r="J289" i="26"/>
  <c r="K289" i="26"/>
  <c r="C290" i="26"/>
  <c r="D290" i="26"/>
  <c r="E290" i="26"/>
  <c r="F290" i="26"/>
  <c r="G290" i="26"/>
  <c r="H290" i="26"/>
  <c r="I290" i="26"/>
  <c r="J290" i="26"/>
  <c r="K290" i="26"/>
  <c r="L293" i="26"/>
  <c r="D293" i="26"/>
  <c r="E293" i="26"/>
  <c r="F293" i="26"/>
  <c r="G293" i="26"/>
  <c r="H293" i="26"/>
  <c r="I293" i="26"/>
  <c r="J293" i="26"/>
  <c r="K293" i="26"/>
  <c r="D295" i="26"/>
  <c r="E295" i="26"/>
  <c r="F295" i="26"/>
  <c r="G295" i="26"/>
  <c r="H295" i="26"/>
  <c r="I295" i="26"/>
  <c r="J295" i="26"/>
  <c r="K295" i="26"/>
  <c r="D296" i="26"/>
  <c r="E296" i="26"/>
  <c r="F296" i="26"/>
  <c r="G296" i="26"/>
  <c r="H296" i="26"/>
  <c r="I296" i="26"/>
  <c r="J296" i="26"/>
  <c r="K296" i="26"/>
  <c r="D297" i="26"/>
  <c r="E297" i="26"/>
  <c r="F297" i="26"/>
  <c r="G297" i="26"/>
  <c r="H297" i="26"/>
  <c r="I297" i="26"/>
  <c r="J297" i="26"/>
  <c r="K297" i="26"/>
  <c r="D298" i="26"/>
  <c r="E298" i="26"/>
  <c r="F298" i="26"/>
  <c r="G298" i="26"/>
  <c r="H298" i="26"/>
  <c r="I298" i="26"/>
  <c r="J298" i="26"/>
  <c r="K298" i="26"/>
  <c r="D299" i="26"/>
  <c r="E299" i="26"/>
  <c r="F299" i="26"/>
  <c r="G299" i="26"/>
  <c r="H299" i="26"/>
  <c r="I299" i="26"/>
  <c r="J299" i="26"/>
  <c r="K299" i="26"/>
  <c r="D300" i="26"/>
  <c r="E300" i="26"/>
  <c r="F300" i="26"/>
  <c r="G300" i="26"/>
  <c r="H300" i="26"/>
  <c r="I300" i="26"/>
  <c r="J300" i="26"/>
  <c r="K300" i="26"/>
  <c r="D301" i="26"/>
  <c r="E301" i="26"/>
  <c r="F301" i="26"/>
  <c r="G301" i="26"/>
  <c r="H301" i="26"/>
  <c r="I301" i="26"/>
  <c r="J301" i="26"/>
  <c r="K301" i="26"/>
  <c r="D302" i="26"/>
  <c r="E302" i="26"/>
  <c r="F302" i="26"/>
  <c r="G302" i="26"/>
  <c r="H302" i="26"/>
  <c r="I302" i="26"/>
  <c r="J302" i="26"/>
  <c r="K302" i="26"/>
  <c r="D303" i="26"/>
  <c r="E303" i="26"/>
  <c r="F303" i="26"/>
  <c r="G303" i="26"/>
  <c r="H303" i="26"/>
  <c r="I303" i="26"/>
  <c r="J303" i="26"/>
  <c r="K303" i="26"/>
  <c r="D304" i="26"/>
  <c r="E304" i="26"/>
  <c r="F304" i="26"/>
  <c r="G304" i="26"/>
  <c r="H304" i="26"/>
  <c r="I304" i="26"/>
  <c r="J304" i="26"/>
  <c r="K304" i="26"/>
  <c r="D305" i="26"/>
  <c r="E305" i="26"/>
  <c r="F305" i="26"/>
  <c r="G305" i="26"/>
  <c r="H305" i="26"/>
  <c r="I305" i="26"/>
  <c r="J305" i="26"/>
  <c r="K305" i="26"/>
  <c r="C233" i="26"/>
  <c r="D233" i="26"/>
  <c r="E233" i="26"/>
  <c r="F233" i="26"/>
  <c r="G233" i="26"/>
  <c r="H233" i="26"/>
  <c r="I233" i="26"/>
  <c r="J233" i="26"/>
  <c r="K233" i="26"/>
  <c r="C234" i="26"/>
  <c r="D234" i="26"/>
  <c r="E234" i="26"/>
  <c r="F234" i="26"/>
  <c r="G234" i="26"/>
  <c r="H234" i="26"/>
  <c r="I234" i="26"/>
  <c r="J234" i="26"/>
  <c r="K234" i="26"/>
  <c r="C235" i="26"/>
  <c r="D235" i="26"/>
  <c r="E235" i="26"/>
  <c r="F235" i="26"/>
  <c r="G235" i="26"/>
  <c r="H235" i="26"/>
  <c r="I235" i="26"/>
  <c r="J235" i="26"/>
  <c r="K235" i="26"/>
  <c r="C236" i="26"/>
  <c r="D236" i="26"/>
  <c r="E236" i="26"/>
  <c r="F236" i="26"/>
  <c r="G236" i="26"/>
  <c r="H236" i="26"/>
  <c r="I236" i="26"/>
  <c r="J236" i="26"/>
  <c r="K236" i="26"/>
  <c r="C237" i="26"/>
  <c r="D237" i="26"/>
  <c r="E237" i="26"/>
  <c r="F237" i="26"/>
  <c r="G237" i="26"/>
  <c r="H237" i="26"/>
  <c r="I237" i="26"/>
  <c r="J237" i="26"/>
  <c r="K237" i="26"/>
  <c r="C238" i="26"/>
  <c r="D238" i="26"/>
  <c r="E238" i="26"/>
  <c r="F238" i="26"/>
  <c r="G238" i="26"/>
  <c r="H238" i="26"/>
  <c r="I238" i="26"/>
  <c r="J238" i="26"/>
  <c r="K238" i="26"/>
  <c r="C239" i="26"/>
  <c r="D239" i="26"/>
  <c r="E239" i="26"/>
  <c r="F239" i="26"/>
  <c r="G239" i="26"/>
  <c r="H239" i="26"/>
  <c r="I239" i="26"/>
  <c r="J239" i="26"/>
  <c r="K239" i="26"/>
  <c r="C240" i="26"/>
  <c r="D240" i="26"/>
  <c r="E240" i="26"/>
  <c r="F240" i="26"/>
  <c r="G240" i="26"/>
  <c r="H240" i="26"/>
  <c r="I240" i="26"/>
  <c r="J240" i="26"/>
  <c r="K240" i="26"/>
  <c r="C241" i="26"/>
  <c r="D241" i="26"/>
  <c r="E241" i="26"/>
  <c r="F241" i="26"/>
  <c r="G241" i="26"/>
  <c r="H241" i="26"/>
  <c r="I241" i="26"/>
  <c r="J241" i="26"/>
  <c r="K241" i="26"/>
  <c r="C242" i="26"/>
  <c r="D242" i="26"/>
  <c r="E242" i="26"/>
  <c r="F242" i="26"/>
  <c r="G242" i="26"/>
  <c r="H242" i="26"/>
  <c r="I242" i="26"/>
  <c r="J242" i="26"/>
  <c r="K242" i="26"/>
  <c r="C243" i="26"/>
  <c r="D243" i="26"/>
  <c r="E243" i="26"/>
  <c r="F243" i="26"/>
  <c r="G243" i="26"/>
  <c r="H243" i="26"/>
  <c r="I243" i="26"/>
  <c r="J243" i="26"/>
  <c r="K243" i="26"/>
  <c r="D250" i="26"/>
  <c r="E250" i="26"/>
  <c r="F250" i="26"/>
  <c r="G250" i="26"/>
  <c r="H250" i="26"/>
  <c r="I250" i="26"/>
  <c r="J250" i="26"/>
  <c r="K250" i="26"/>
  <c r="C142" i="26"/>
  <c r="D142" i="26"/>
  <c r="E142" i="26"/>
  <c r="F142" i="26"/>
  <c r="G142" i="26"/>
  <c r="H142" i="26"/>
  <c r="I142" i="26"/>
  <c r="J142" i="26"/>
  <c r="K142" i="26"/>
  <c r="C143" i="26"/>
  <c r="D143" i="26"/>
  <c r="E143" i="26"/>
  <c r="F143" i="26"/>
  <c r="G143" i="26"/>
  <c r="H143" i="26"/>
  <c r="I143" i="26"/>
  <c r="J143" i="26"/>
  <c r="K143" i="26"/>
  <c r="C144" i="26"/>
  <c r="D144" i="26"/>
  <c r="E144" i="26"/>
  <c r="F144" i="26"/>
  <c r="G144" i="26"/>
  <c r="H144" i="26"/>
  <c r="I144" i="26"/>
  <c r="J144" i="26"/>
  <c r="K144" i="26"/>
  <c r="C145" i="26"/>
  <c r="D145" i="26"/>
  <c r="E145" i="26"/>
  <c r="F145" i="26"/>
  <c r="G145" i="26"/>
  <c r="H145" i="26"/>
  <c r="I145" i="26"/>
  <c r="J145" i="26"/>
  <c r="K145" i="26"/>
  <c r="C146" i="26"/>
  <c r="D146" i="26"/>
  <c r="E146" i="26"/>
  <c r="F146" i="26"/>
  <c r="G146" i="26"/>
  <c r="H146" i="26"/>
  <c r="I146" i="26"/>
  <c r="J146" i="26"/>
  <c r="K146" i="26"/>
  <c r="C147" i="26"/>
  <c r="L147" i="26" s="1"/>
  <c r="D373" i="26" s="1"/>
  <c r="D147" i="26"/>
  <c r="E147" i="26"/>
  <c r="F147" i="26"/>
  <c r="G147" i="26"/>
  <c r="H147" i="26"/>
  <c r="I147" i="26"/>
  <c r="J147" i="26"/>
  <c r="K147" i="26"/>
  <c r="C148" i="26"/>
  <c r="D148" i="26"/>
  <c r="E148" i="26"/>
  <c r="F148" i="26"/>
  <c r="G148" i="26"/>
  <c r="H148" i="26"/>
  <c r="I148" i="26"/>
  <c r="J148" i="26"/>
  <c r="K148" i="26"/>
  <c r="C149" i="26"/>
  <c r="D149" i="26"/>
  <c r="E149" i="26"/>
  <c r="F149" i="26"/>
  <c r="G149" i="26"/>
  <c r="H149" i="26"/>
  <c r="I149" i="26"/>
  <c r="J149" i="26"/>
  <c r="K149" i="26"/>
  <c r="C150" i="26"/>
  <c r="D150" i="26"/>
  <c r="E150" i="26"/>
  <c r="F150" i="26"/>
  <c r="G150" i="26"/>
  <c r="H150" i="26"/>
  <c r="I150" i="26"/>
  <c r="J150" i="26"/>
  <c r="K150" i="26"/>
  <c r="C151" i="26"/>
  <c r="D151" i="26"/>
  <c r="E151" i="26"/>
  <c r="F151" i="26"/>
  <c r="G151" i="26"/>
  <c r="H151" i="26"/>
  <c r="I151" i="26"/>
  <c r="J151" i="26"/>
  <c r="K151" i="26"/>
  <c r="C152" i="26"/>
  <c r="D152" i="26"/>
  <c r="E152" i="26"/>
  <c r="F152" i="26"/>
  <c r="G152" i="26"/>
  <c r="H152" i="26"/>
  <c r="I152" i="26"/>
  <c r="J152" i="26"/>
  <c r="K152" i="26"/>
  <c r="C153" i="26"/>
  <c r="D153" i="26"/>
  <c r="E153" i="26"/>
  <c r="F153" i="26"/>
  <c r="G153" i="26"/>
  <c r="H153" i="26"/>
  <c r="I153" i="26"/>
  <c r="J153" i="26"/>
  <c r="K153" i="26"/>
  <c r="C154" i="26"/>
  <c r="D154" i="26"/>
  <c r="E154" i="26"/>
  <c r="F154" i="26"/>
  <c r="G154" i="26"/>
  <c r="H154" i="26"/>
  <c r="I154" i="26"/>
  <c r="J154" i="26"/>
  <c r="K154" i="26"/>
  <c r="V123" i="26"/>
  <c r="W123" i="26"/>
  <c r="V124" i="26"/>
  <c r="W124" i="26"/>
  <c r="V125" i="26"/>
  <c r="W125" i="26"/>
  <c r="V126" i="26"/>
  <c r="W126" i="26"/>
  <c r="V127" i="26"/>
  <c r="W127" i="26"/>
  <c r="V128" i="26"/>
  <c r="W128" i="26"/>
  <c r="V129" i="26"/>
  <c r="W129" i="26"/>
  <c r="V130" i="26"/>
  <c r="W130" i="26"/>
  <c r="V131" i="26"/>
  <c r="W131" i="26"/>
  <c r="V132" i="26"/>
  <c r="W132" i="26"/>
  <c r="V133" i="26"/>
  <c r="W133" i="26"/>
  <c r="V134" i="26"/>
  <c r="W134" i="26"/>
  <c r="BP33" i="14" l="1"/>
  <c r="BP39" i="14" s="1"/>
  <c r="BP41" i="14" s="1"/>
  <c r="BQ33" i="14"/>
  <c r="BQ39" i="14" s="1"/>
  <c r="BQ41" i="14" s="1"/>
  <c r="R58" i="12"/>
  <c r="W39" i="12"/>
  <c r="BN33" i="14"/>
  <c r="BN39" i="14" s="1"/>
  <c r="BN41" i="14" s="1"/>
  <c r="BY59" i="14"/>
  <c r="BZ61" i="14"/>
  <c r="L285" i="26"/>
  <c r="BW61" i="14"/>
  <c r="L153" i="26"/>
  <c r="D379" i="26" s="1"/>
  <c r="BX59" i="14"/>
  <c r="BT49" i="13"/>
  <c r="BU59" i="14"/>
  <c r="BT53" i="13"/>
  <c r="BU59" i="13"/>
  <c r="BT46" i="13"/>
  <c r="BQ29" i="13"/>
  <c r="BO33" i="13"/>
  <c r="BT49" i="14"/>
  <c r="L299" i="26"/>
  <c r="L143" i="26"/>
  <c r="D369" i="26" s="1"/>
  <c r="L303" i="26"/>
  <c r="L151" i="26"/>
  <c r="D377" i="26" s="1"/>
  <c r="L281" i="26"/>
  <c r="L149" i="26"/>
  <c r="D375" i="26" s="1"/>
  <c r="L305" i="26"/>
  <c r="L297" i="26"/>
  <c r="L295" i="26"/>
  <c r="L283" i="26"/>
  <c r="L145" i="26"/>
  <c r="D371" i="26" s="1"/>
  <c r="L301" i="26"/>
  <c r="L287" i="26"/>
  <c r="L279" i="26"/>
  <c r="BS19" i="14"/>
  <c r="BW99" i="14" s="1"/>
  <c r="L150" i="26"/>
  <c r="D376" i="26" s="1"/>
  <c r="L146" i="26"/>
  <c r="D372" i="26" s="1"/>
  <c r="L142" i="26"/>
  <c r="D368" i="26" s="1"/>
  <c r="L243" i="26"/>
  <c r="D397" i="26" s="1"/>
  <c r="L241" i="26"/>
  <c r="D395" i="26" s="1"/>
  <c r="L239" i="26"/>
  <c r="D393" i="26" s="1"/>
  <c r="L237" i="26"/>
  <c r="D391" i="26" s="1"/>
  <c r="L235" i="26"/>
  <c r="D389" i="26" s="1"/>
  <c r="L233" i="26"/>
  <c r="D387" i="26" s="1"/>
  <c r="L302" i="26"/>
  <c r="L298" i="26"/>
  <c r="L288" i="26"/>
  <c r="L284" i="26"/>
  <c r="L280" i="26"/>
  <c r="BT53" i="14"/>
  <c r="BT46" i="14"/>
  <c r="L152" i="26"/>
  <c r="D378" i="26" s="1"/>
  <c r="L148" i="26"/>
  <c r="D374" i="26" s="1"/>
  <c r="L144" i="26"/>
  <c r="D370" i="26" s="1"/>
  <c r="L242" i="26"/>
  <c r="D396" i="26" s="1"/>
  <c r="L240" i="26"/>
  <c r="D394" i="26" s="1"/>
  <c r="L238" i="26"/>
  <c r="D392" i="26" s="1"/>
  <c r="L236" i="26"/>
  <c r="D390" i="26" s="1"/>
  <c r="L234" i="26"/>
  <c r="D388" i="26" s="1"/>
  <c r="L304" i="26"/>
  <c r="L300" i="26"/>
  <c r="L296" i="26"/>
  <c r="L286" i="26"/>
  <c r="L282" i="26"/>
  <c r="L278" i="26"/>
  <c r="BP29" i="13"/>
  <c r="BP26" i="13"/>
  <c r="BQ66" i="13" s="1"/>
  <c r="BO26" i="13"/>
  <c r="BP33" i="13"/>
  <c r="BO29" i="13"/>
  <c r="BU21" i="14"/>
  <c r="BV61" i="14" s="1"/>
  <c r="BQ33" i="13"/>
  <c r="BX21" i="14"/>
  <c r="BT21" i="14"/>
  <c r="BT21" i="13"/>
  <c r="BX101" i="13" s="1"/>
  <c r="R21" i="12"/>
  <c r="BS19" i="13"/>
  <c r="BW99" i="13" s="1"/>
  <c r="L290" i="26"/>
  <c r="L154" i="26"/>
  <c r="D380" i="26" s="1"/>
  <c r="L289" i="26"/>
  <c r="D398" i="26"/>
  <c r="R60" i="12" l="1"/>
  <c r="W41" i="12"/>
  <c r="BY61" i="14"/>
  <c r="BQ39" i="13"/>
  <c r="BQ41" i="13" s="1"/>
  <c r="BX61" i="14"/>
  <c r="BT59" i="14"/>
  <c r="BU61" i="14"/>
  <c r="BU61" i="13"/>
  <c r="BP39" i="13"/>
  <c r="BP41" i="13" s="1"/>
  <c r="BT59" i="13"/>
  <c r="BO39" i="13"/>
  <c r="BO41" i="13" s="1"/>
  <c r="BS21" i="14"/>
  <c r="BW101" i="14" s="1"/>
  <c r="BS21" i="13"/>
  <c r="BW101" i="13" s="1"/>
  <c r="L250" i="26"/>
  <c r="BT61" i="13" l="1"/>
  <c r="BT61" i="14"/>
  <c r="C63" i="26"/>
  <c r="C64" i="26"/>
  <c r="C65" i="26"/>
  <c r="C66" i="26"/>
  <c r="C67" i="26"/>
  <c r="C68" i="26"/>
  <c r="C69" i="26"/>
  <c r="C70" i="26"/>
  <c r="C71" i="26"/>
  <c r="C72" i="26"/>
  <c r="C73" i="26"/>
  <c r="C74" i="26"/>
  <c r="X26" i="26"/>
  <c r="X27" i="26"/>
  <c r="X28" i="26"/>
  <c r="X29" i="26"/>
  <c r="X30" i="26"/>
  <c r="X31" i="26"/>
  <c r="X32" i="26"/>
  <c r="X33" i="26"/>
  <c r="X34" i="26"/>
  <c r="X35" i="26"/>
  <c r="X36" i="26"/>
  <c r="V5" i="26"/>
  <c r="W5" i="26"/>
  <c r="V6" i="26"/>
  <c r="W6" i="26"/>
  <c r="V7" i="26"/>
  <c r="W7" i="26"/>
  <c r="V8" i="26"/>
  <c r="W8" i="26"/>
  <c r="V9" i="26"/>
  <c r="W9" i="26"/>
  <c r="V10" i="26"/>
  <c r="W10" i="26"/>
  <c r="V11" i="26"/>
  <c r="W11" i="26"/>
  <c r="V12" i="26"/>
  <c r="W12" i="26"/>
  <c r="V13" i="26"/>
  <c r="W13" i="26"/>
  <c r="V14" i="26"/>
  <c r="W14" i="26"/>
  <c r="V15" i="26"/>
  <c r="W15" i="26"/>
  <c r="W16" i="26"/>
  <c r="W17" i="26"/>
  <c r="X18" i="26" s="1"/>
  <c r="C81" i="26" l="1"/>
  <c r="C82" i="26"/>
  <c r="C54" i="26"/>
  <c r="M54" i="26" s="1"/>
  <c r="I108" i="26"/>
  <c r="D108" i="26"/>
  <c r="H108" i="26"/>
  <c r="F108" i="26"/>
  <c r="C108" i="26"/>
  <c r="G108" i="26"/>
  <c r="K108" i="26"/>
  <c r="J108" i="26"/>
  <c r="E108" i="26"/>
  <c r="D52" i="26"/>
  <c r="N52" i="26" s="1"/>
  <c r="K106" i="26"/>
  <c r="F106" i="26"/>
  <c r="J106" i="26"/>
  <c r="H106" i="26"/>
  <c r="C106" i="26"/>
  <c r="E106" i="26"/>
  <c r="I106" i="26"/>
  <c r="D106" i="26"/>
  <c r="G106" i="26"/>
  <c r="C50" i="26"/>
  <c r="I104" i="26"/>
  <c r="D104" i="26"/>
  <c r="H104" i="26"/>
  <c r="F104" i="26"/>
  <c r="C104" i="26"/>
  <c r="G104" i="26"/>
  <c r="K104" i="26"/>
  <c r="J104" i="26"/>
  <c r="E104" i="26"/>
  <c r="D48" i="26"/>
  <c r="N48" i="26" s="1"/>
  <c r="K102" i="26"/>
  <c r="F102" i="26"/>
  <c r="J102" i="26"/>
  <c r="D102" i="26"/>
  <c r="C102" i="26"/>
  <c r="E102" i="26"/>
  <c r="I102" i="26"/>
  <c r="H102" i="26"/>
  <c r="G102" i="26"/>
  <c r="C46" i="26"/>
  <c r="J100" i="26"/>
  <c r="E100" i="26"/>
  <c r="D100" i="26"/>
  <c r="H100" i="26"/>
  <c r="F100" i="26"/>
  <c r="I100" i="26"/>
  <c r="C100" i="26"/>
  <c r="G100" i="26"/>
  <c r="K100" i="26"/>
  <c r="D44" i="26"/>
  <c r="N44" i="26" s="1"/>
  <c r="H98" i="26"/>
  <c r="C98" i="26"/>
  <c r="G98" i="26"/>
  <c r="K98" i="26"/>
  <c r="F98" i="26"/>
  <c r="J98" i="26"/>
  <c r="D98" i="26"/>
  <c r="E98" i="26"/>
  <c r="I98" i="26"/>
  <c r="C55" i="26"/>
  <c r="M55" i="26" s="1"/>
  <c r="E109" i="26"/>
  <c r="H109" i="26"/>
  <c r="C109" i="26"/>
  <c r="G109" i="26"/>
  <c r="K109" i="26"/>
  <c r="I109" i="26"/>
  <c r="D109" i="26"/>
  <c r="F109" i="26"/>
  <c r="J109" i="26"/>
  <c r="D53" i="26"/>
  <c r="N53" i="26" s="1"/>
  <c r="G107" i="26"/>
  <c r="J107" i="26"/>
  <c r="E107" i="26"/>
  <c r="I107" i="26"/>
  <c r="F107" i="26"/>
  <c r="D107" i="26"/>
  <c r="H107" i="26"/>
  <c r="C107" i="26"/>
  <c r="K107" i="26"/>
  <c r="C51" i="26"/>
  <c r="E105" i="26"/>
  <c r="H105" i="26"/>
  <c r="C105" i="26"/>
  <c r="G105" i="26"/>
  <c r="K105" i="26"/>
  <c r="I105" i="26"/>
  <c r="D105" i="26"/>
  <c r="F105" i="26"/>
  <c r="J105" i="26"/>
  <c r="D49" i="26"/>
  <c r="N49" i="26" s="1"/>
  <c r="C103" i="26"/>
  <c r="J103" i="26"/>
  <c r="E103" i="26"/>
  <c r="I103" i="26"/>
  <c r="G103" i="26"/>
  <c r="F103" i="26"/>
  <c r="D103" i="26"/>
  <c r="H103" i="26"/>
  <c r="K103" i="26"/>
  <c r="C47" i="26"/>
  <c r="H101" i="26"/>
  <c r="D101" i="26"/>
  <c r="C101" i="26"/>
  <c r="G101" i="26"/>
  <c r="K101" i="26"/>
  <c r="E101" i="26"/>
  <c r="F101" i="26"/>
  <c r="J101" i="26"/>
  <c r="I101" i="26"/>
  <c r="D45" i="26"/>
  <c r="N45" i="26" s="1"/>
  <c r="F99" i="26"/>
  <c r="E99" i="26"/>
  <c r="I99" i="26"/>
  <c r="G99" i="26"/>
  <c r="D99" i="26"/>
  <c r="H99" i="26"/>
  <c r="C99" i="26"/>
  <c r="K99" i="26"/>
  <c r="J99" i="26"/>
  <c r="D56" i="26"/>
  <c r="N56" i="26" s="1"/>
  <c r="D110" i="26"/>
  <c r="F110" i="26"/>
  <c r="H110" i="26"/>
  <c r="J110" i="26"/>
  <c r="C110" i="26"/>
  <c r="E110" i="26"/>
  <c r="G110" i="26"/>
  <c r="I110" i="26"/>
  <c r="K110" i="26"/>
  <c r="K56" i="26"/>
  <c r="U56" i="26" s="1"/>
  <c r="I56" i="26"/>
  <c r="S56" i="26" s="1"/>
  <c r="G56" i="26"/>
  <c r="Q56" i="26" s="1"/>
  <c r="E56" i="26"/>
  <c r="O56" i="26" s="1"/>
  <c r="C56" i="26"/>
  <c r="M56" i="26" s="1"/>
  <c r="J55" i="26"/>
  <c r="T55" i="26" s="1"/>
  <c r="H55" i="26"/>
  <c r="R55" i="26" s="1"/>
  <c r="F55" i="26"/>
  <c r="P55" i="26" s="1"/>
  <c r="D55" i="26"/>
  <c r="N55" i="26" s="1"/>
  <c r="J54" i="26"/>
  <c r="T54" i="26" s="1"/>
  <c r="H54" i="26"/>
  <c r="R54" i="26" s="1"/>
  <c r="F54" i="26"/>
  <c r="P54" i="26" s="1"/>
  <c r="D54" i="26"/>
  <c r="N54" i="26" s="1"/>
  <c r="K53" i="26"/>
  <c r="U53" i="26" s="1"/>
  <c r="I53" i="26"/>
  <c r="S53" i="26" s="1"/>
  <c r="G53" i="26"/>
  <c r="Q53" i="26" s="1"/>
  <c r="E53" i="26"/>
  <c r="O53" i="26" s="1"/>
  <c r="C53" i="26"/>
  <c r="M53" i="26" s="1"/>
  <c r="K52" i="26"/>
  <c r="U52" i="26" s="1"/>
  <c r="I52" i="26"/>
  <c r="S52" i="26" s="1"/>
  <c r="G52" i="26"/>
  <c r="Q52" i="26" s="1"/>
  <c r="E52" i="26"/>
  <c r="O52" i="26" s="1"/>
  <c r="C52" i="26"/>
  <c r="J51" i="26"/>
  <c r="T51" i="26" s="1"/>
  <c r="H51" i="26"/>
  <c r="R51" i="26" s="1"/>
  <c r="F51" i="26"/>
  <c r="P51" i="26" s="1"/>
  <c r="D51" i="26"/>
  <c r="N51" i="26" s="1"/>
  <c r="J50" i="26"/>
  <c r="T50" i="26" s="1"/>
  <c r="H50" i="26"/>
  <c r="R50" i="26" s="1"/>
  <c r="F50" i="26"/>
  <c r="P50" i="26" s="1"/>
  <c r="D50" i="26"/>
  <c r="N50" i="26" s="1"/>
  <c r="K49" i="26"/>
  <c r="U49" i="26" s="1"/>
  <c r="I49" i="26"/>
  <c r="S49" i="26" s="1"/>
  <c r="G49" i="26"/>
  <c r="Q49" i="26" s="1"/>
  <c r="E49" i="26"/>
  <c r="O49" i="26" s="1"/>
  <c r="C49" i="26"/>
  <c r="K48" i="26"/>
  <c r="U48" i="26" s="1"/>
  <c r="I48" i="26"/>
  <c r="S48" i="26" s="1"/>
  <c r="G48" i="26"/>
  <c r="Q48" i="26" s="1"/>
  <c r="E48" i="26"/>
  <c r="O48" i="26" s="1"/>
  <c r="C48" i="26"/>
  <c r="J47" i="26"/>
  <c r="T47" i="26" s="1"/>
  <c r="H47" i="26"/>
  <c r="R47" i="26" s="1"/>
  <c r="F47" i="26"/>
  <c r="P47" i="26" s="1"/>
  <c r="D47" i="26"/>
  <c r="N47" i="26" s="1"/>
  <c r="J46" i="26"/>
  <c r="T46" i="26" s="1"/>
  <c r="H46" i="26"/>
  <c r="R46" i="26" s="1"/>
  <c r="F46" i="26"/>
  <c r="P46" i="26" s="1"/>
  <c r="D46" i="26"/>
  <c r="N46" i="26" s="1"/>
  <c r="K45" i="26"/>
  <c r="U45" i="26" s="1"/>
  <c r="I45" i="26"/>
  <c r="S45" i="26" s="1"/>
  <c r="G45" i="26"/>
  <c r="Q45" i="26" s="1"/>
  <c r="E45" i="26"/>
  <c r="O45" i="26" s="1"/>
  <c r="C45" i="26"/>
  <c r="K44" i="26"/>
  <c r="U44" i="26" s="1"/>
  <c r="I44" i="26"/>
  <c r="S44" i="26" s="1"/>
  <c r="G44" i="26"/>
  <c r="Q44" i="26" s="1"/>
  <c r="E44" i="26"/>
  <c r="O44" i="26" s="1"/>
  <c r="C44" i="26"/>
  <c r="J75" i="26"/>
  <c r="H75" i="26"/>
  <c r="F75" i="26"/>
  <c r="D75" i="26"/>
  <c r="J74" i="26"/>
  <c r="H74" i="26"/>
  <c r="F74" i="26"/>
  <c r="D74" i="26"/>
  <c r="J73" i="26"/>
  <c r="H73" i="26"/>
  <c r="F73" i="26"/>
  <c r="D73" i="26"/>
  <c r="J72" i="26"/>
  <c r="H72" i="26"/>
  <c r="F72" i="26"/>
  <c r="D72" i="26"/>
  <c r="J71" i="26"/>
  <c r="H71" i="26"/>
  <c r="F71" i="26"/>
  <c r="D71" i="26"/>
  <c r="J70" i="26"/>
  <c r="H70" i="26"/>
  <c r="F70" i="26"/>
  <c r="D70" i="26"/>
  <c r="J69" i="26"/>
  <c r="H69" i="26"/>
  <c r="F69" i="26"/>
  <c r="D69" i="26"/>
  <c r="J68" i="26"/>
  <c r="H68" i="26"/>
  <c r="F68" i="26"/>
  <c r="D68" i="26"/>
  <c r="J67" i="26"/>
  <c r="H67" i="26"/>
  <c r="F67" i="26"/>
  <c r="D67" i="26"/>
  <c r="J66" i="26"/>
  <c r="H66" i="26"/>
  <c r="F66" i="26"/>
  <c r="D66" i="26"/>
  <c r="J65" i="26"/>
  <c r="H65" i="26"/>
  <c r="F65" i="26"/>
  <c r="D65" i="26"/>
  <c r="J64" i="26"/>
  <c r="J82" i="26" s="1"/>
  <c r="H64" i="26"/>
  <c r="H82" i="26" s="1"/>
  <c r="F64" i="26"/>
  <c r="F82" i="26" s="1"/>
  <c r="D64" i="26"/>
  <c r="D82" i="26" s="1"/>
  <c r="J63" i="26"/>
  <c r="J81" i="26" s="1"/>
  <c r="H63" i="26"/>
  <c r="H81" i="26" s="1"/>
  <c r="F63" i="26"/>
  <c r="F81" i="26" s="1"/>
  <c r="D63" i="26"/>
  <c r="D81" i="26" s="1"/>
  <c r="J56" i="26"/>
  <c r="T56" i="26" s="1"/>
  <c r="H56" i="26"/>
  <c r="R56" i="26" s="1"/>
  <c r="F56" i="26"/>
  <c r="P56" i="26" s="1"/>
  <c r="K55" i="26"/>
  <c r="U55" i="26" s="1"/>
  <c r="I55" i="26"/>
  <c r="S55" i="26" s="1"/>
  <c r="G55" i="26"/>
  <c r="Q55" i="26" s="1"/>
  <c r="E55" i="26"/>
  <c r="O55" i="26" s="1"/>
  <c r="K54" i="26"/>
  <c r="U54" i="26" s="1"/>
  <c r="I54" i="26"/>
  <c r="S54" i="26" s="1"/>
  <c r="G54" i="26"/>
  <c r="Q54" i="26" s="1"/>
  <c r="E54" i="26"/>
  <c r="O54" i="26" s="1"/>
  <c r="J53" i="26"/>
  <c r="T53" i="26" s="1"/>
  <c r="H53" i="26"/>
  <c r="R53" i="26" s="1"/>
  <c r="F53" i="26"/>
  <c r="P53" i="26" s="1"/>
  <c r="J52" i="26"/>
  <c r="T52" i="26" s="1"/>
  <c r="H52" i="26"/>
  <c r="R52" i="26" s="1"/>
  <c r="F52" i="26"/>
  <c r="P52" i="26" s="1"/>
  <c r="K51" i="26"/>
  <c r="U51" i="26" s="1"/>
  <c r="I51" i="26"/>
  <c r="S51" i="26" s="1"/>
  <c r="G51" i="26"/>
  <c r="Q51" i="26" s="1"/>
  <c r="E51" i="26"/>
  <c r="O51" i="26" s="1"/>
  <c r="K50" i="26"/>
  <c r="U50" i="26" s="1"/>
  <c r="I50" i="26"/>
  <c r="S50" i="26" s="1"/>
  <c r="G50" i="26"/>
  <c r="Q50" i="26" s="1"/>
  <c r="E50" i="26"/>
  <c r="O50" i="26" s="1"/>
  <c r="J49" i="26"/>
  <c r="T49" i="26" s="1"/>
  <c r="H49" i="26"/>
  <c r="R49" i="26" s="1"/>
  <c r="F49" i="26"/>
  <c r="P49" i="26" s="1"/>
  <c r="J48" i="26"/>
  <c r="T48" i="26" s="1"/>
  <c r="H48" i="26"/>
  <c r="R48" i="26" s="1"/>
  <c r="F48" i="26"/>
  <c r="P48" i="26" s="1"/>
  <c r="K47" i="26"/>
  <c r="U47" i="26" s="1"/>
  <c r="I47" i="26"/>
  <c r="S47" i="26" s="1"/>
  <c r="G47" i="26"/>
  <c r="Q47" i="26" s="1"/>
  <c r="E47" i="26"/>
  <c r="O47" i="26" s="1"/>
  <c r="K46" i="26"/>
  <c r="U46" i="26" s="1"/>
  <c r="I46" i="26"/>
  <c r="S46" i="26" s="1"/>
  <c r="G46" i="26"/>
  <c r="Q46" i="26" s="1"/>
  <c r="E46" i="26"/>
  <c r="O46" i="26" s="1"/>
  <c r="J45" i="26"/>
  <c r="T45" i="26" s="1"/>
  <c r="H45" i="26"/>
  <c r="R45" i="26" s="1"/>
  <c r="F45" i="26"/>
  <c r="P45" i="26" s="1"/>
  <c r="J44" i="26"/>
  <c r="T44" i="26" s="1"/>
  <c r="H44" i="26"/>
  <c r="R44" i="26" s="1"/>
  <c r="F44" i="26"/>
  <c r="P44" i="26" s="1"/>
  <c r="K75" i="26"/>
  <c r="I75" i="26"/>
  <c r="G75" i="26"/>
  <c r="E75" i="26"/>
  <c r="K74" i="26"/>
  <c r="I74" i="26"/>
  <c r="G74" i="26"/>
  <c r="E74" i="26"/>
  <c r="K73" i="26"/>
  <c r="I73" i="26"/>
  <c r="G73" i="26"/>
  <c r="E73" i="26"/>
  <c r="K72" i="26"/>
  <c r="I72" i="26"/>
  <c r="G72" i="26"/>
  <c r="E72" i="26"/>
  <c r="K71" i="26"/>
  <c r="I71" i="26"/>
  <c r="G71" i="26"/>
  <c r="E71" i="26"/>
  <c r="K70" i="26"/>
  <c r="I70" i="26"/>
  <c r="G70" i="26"/>
  <c r="E70" i="26"/>
  <c r="K69" i="26"/>
  <c r="I69" i="26"/>
  <c r="G69" i="26"/>
  <c r="E69" i="26"/>
  <c r="K68" i="26"/>
  <c r="I68" i="26"/>
  <c r="G68" i="26"/>
  <c r="E68" i="26"/>
  <c r="K67" i="26"/>
  <c r="I67" i="26"/>
  <c r="G67" i="26"/>
  <c r="E67" i="26"/>
  <c r="K66" i="26"/>
  <c r="I66" i="26"/>
  <c r="G66" i="26"/>
  <c r="E66" i="26"/>
  <c r="K65" i="26"/>
  <c r="I65" i="26"/>
  <c r="G65" i="26"/>
  <c r="E65" i="26"/>
  <c r="K64" i="26"/>
  <c r="K82" i="26" s="1"/>
  <c r="I64" i="26"/>
  <c r="I82" i="26" s="1"/>
  <c r="G64" i="26"/>
  <c r="G82" i="26" s="1"/>
  <c r="E64" i="26"/>
  <c r="E82" i="26" s="1"/>
  <c r="K63" i="26"/>
  <c r="K81" i="26" s="1"/>
  <c r="I63" i="26"/>
  <c r="I81" i="26" s="1"/>
  <c r="G63" i="26"/>
  <c r="G81" i="26" s="1"/>
  <c r="E63" i="26"/>
  <c r="E81" i="26" s="1"/>
  <c r="A92" i="23"/>
  <c r="A46" i="18"/>
  <c r="A43" i="17"/>
  <c r="BM87" i="14"/>
  <c r="BM88" i="14"/>
  <c r="BM91" i="14"/>
  <c r="BM92" i="14"/>
  <c r="BM94" i="14"/>
  <c r="BM95" i="14"/>
  <c r="BM96" i="14"/>
  <c r="BM97" i="14"/>
  <c r="BM98" i="14"/>
  <c r="BM100" i="14"/>
  <c r="L107" i="26" l="1"/>
  <c r="C377" i="26" s="1"/>
  <c r="M48" i="26"/>
  <c r="B372" i="26"/>
  <c r="M45" i="26"/>
  <c r="B369" i="26"/>
  <c r="B377" i="26"/>
  <c r="L101" i="26"/>
  <c r="C371" i="26" s="1"/>
  <c r="L103" i="26"/>
  <c r="C373" i="26" s="1"/>
  <c r="L105" i="26"/>
  <c r="C375" i="26" s="1"/>
  <c r="L109" i="26"/>
  <c r="C379" i="26" s="1"/>
  <c r="L100" i="26"/>
  <c r="C370" i="26" s="1"/>
  <c r="L102" i="26"/>
  <c r="C372" i="26" s="1"/>
  <c r="L106" i="26"/>
  <c r="C376" i="26" s="1"/>
  <c r="M44" i="26"/>
  <c r="B368" i="26"/>
  <c r="M52" i="26"/>
  <c r="B376" i="26"/>
  <c r="M47" i="26"/>
  <c r="V47" i="26" s="1"/>
  <c r="B371" i="26"/>
  <c r="M51" i="26"/>
  <c r="V51" i="26" s="1"/>
  <c r="B375" i="26"/>
  <c r="V55" i="26"/>
  <c r="B379" i="26"/>
  <c r="M46" i="26"/>
  <c r="V46" i="26" s="1"/>
  <c r="B370" i="26"/>
  <c r="M50" i="26"/>
  <c r="B374" i="26"/>
  <c r="V54" i="26"/>
  <c r="B378" i="26"/>
  <c r="V50" i="26"/>
  <c r="L98" i="26"/>
  <c r="C368" i="26" s="1"/>
  <c r="M49" i="26"/>
  <c r="B373" i="26"/>
  <c r="L99" i="26"/>
  <c r="C369" i="26" s="1"/>
  <c r="L104" i="26"/>
  <c r="C374" i="26" s="1"/>
  <c r="L108" i="26"/>
  <c r="C378" i="26" s="1"/>
  <c r="L65" i="26"/>
  <c r="L66" i="26"/>
  <c r="L67" i="26"/>
  <c r="L68" i="26"/>
  <c r="L69" i="26"/>
  <c r="L70" i="26"/>
  <c r="L71" i="26"/>
  <c r="L72" i="26"/>
  <c r="L73" i="26"/>
  <c r="L74" i="26"/>
  <c r="E85" i="26" a="1"/>
  <c r="G85" i="26" a="1"/>
  <c r="D85" i="26" a="1"/>
  <c r="F85" i="26" a="1"/>
  <c r="L75" i="26"/>
  <c r="L110" i="26"/>
  <c r="C380" i="26" s="1"/>
  <c r="B380" i="26"/>
  <c r="V45" i="26"/>
  <c r="V49" i="26"/>
  <c r="V53" i="26"/>
  <c r="V44" i="26"/>
  <c r="V48" i="26"/>
  <c r="V52" i="26"/>
  <c r="V56" i="26"/>
  <c r="L63" i="26"/>
  <c r="L64" i="26"/>
  <c r="W54" i="26" l="1"/>
  <c r="E378" i="26"/>
  <c r="W55" i="26"/>
  <c r="E379" i="26"/>
  <c r="W46" i="26"/>
  <c r="E370" i="26"/>
  <c r="W48" i="26"/>
  <c r="E372" i="26"/>
  <c r="W45" i="26"/>
  <c r="E369" i="26"/>
  <c r="W50" i="26"/>
  <c r="E374" i="26"/>
  <c r="W52" i="26"/>
  <c r="E376" i="26"/>
  <c r="W49" i="26"/>
  <c r="E373" i="26"/>
  <c r="W51" i="26"/>
  <c r="E375" i="26"/>
  <c r="W47" i="26"/>
  <c r="E371" i="26"/>
  <c r="W44" i="26"/>
  <c r="E368" i="26"/>
  <c r="W53" i="26"/>
  <c r="E377" i="26"/>
  <c r="F88" i="26"/>
  <c r="F86" i="26"/>
  <c r="F93" i="26"/>
  <c r="F89" i="26"/>
  <c r="F85" i="26"/>
  <c r="F92" i="26"/>
  <c r="F90" i="26"/>
  <c r="F91" i="26"/>
  <c r="F87" i="26"/>
  <c r="G85" i="26"/>
  <c r="G90" i="26"/>
  <c r="G92" i="26"/>
  <c r="G93" i="26"/>
  <c r="G89" i="26"/>
  <c r="G86" i="26"/>
  <c r="G88" i="26"/>
  <c r="G91" i="26"/>
  <c r="G87" i="26"/>
  <c r="D86" i="26"/>
  <c r="D90" i="26"/>
  <c r="D85" i="26"/>
  <c r="D89" i="26"/>
  <c r="D93" i="26"/>
  <c r="D88" i="26"/>
  <c r="D92" i="26"/>
  <c r="D87" i="26"/>
  <c r="D91" i="26"/>
  <c r="E86" i="26"/>
  <c r="E88" i="26"/>
  <c r="E93" i="26"/>
  <c r="E89" i="26"/>
  <c r="E85" i="26"/>
  <c r="E90" i="26"/>
  <c r="E92" i="26"/>
  <c r="E91" i="26"/>
  <c r="E87" i="26"/>
  <c r="W56" i="26"/>
  <c r="E380" i="26"/>
  <c r="BM48" i="14"/>
  <c r="BM50" i="14"/>
  <c r="BM51" i="14"/>
  <c r="BM52" i="14"/>
  <c r="BM54" i="14"/>
  <c r="BM55" i="14"/>
  <c r="BM56" i="14"/>
  <c r="BM57" i="14"/>
  <c r="BM58" i="14"/>
  <c r="BM60" i="14"/>
  <c r="BR6" i="14"/>
  <c r="BV86" i="14" s="1"/>
  <c r="BR9" i="14"/>
  <c r="BV89" i="14" s="1"/>
  <c r="BR13" i="14"/>
  <c r="BV93" i="14" s="1"/>
  <c r="BR45" i="14"/>
  <c r="BR65" i="14" s="1"/>
  <c r="BR85" i="14" s="1"/>
  <c r="BR105" i="14" s="1"/>
  <c r="BR25" i="13"/>
  <c r="BR45" i="13" s="1"/>
  <c r="BR65" i="13" s="1"/>
  <c r="BR85" i="13" s="1"/>
  <c r="BR105" i="13" s="1"/>
  <c r="BR13" i="13"/>
  <c r="BV93" i="13" s="1"/>
  <c r="BR9" i="13"/>
  <c r="BV89" i="13" s="1"/>
  <c r="BR6" i="13"/>
  <c r="BV86" i="13" s="1"/>
  <c r="BP45" i="14"/>
  <c r="BP65" i="14" s="1"/>
  <c r="BP85" i="14" s="1"/>
  <c r="BP105" i="14" s="1"/>
  <c r="BQ45" i="14"/>
  <c r="BQ65" i="14" s="1"/>
  <c r="BQ85" i="14" s="1"/>
  <c r="BQ105" i="14" s="1"/>
  <c r="A36" i="23"/>
  <c r="A89" i="23" s="1"/>
  <c r="A37" i="23"/>
  <c r="A90" i="23" s="1"/>
  <c r="A38" i="23"/>
  <c r="A91" i="23" s="1"/>
  <c r="A24" i="21"/>
  <c r="A25" i="21"/>
  <c r="A26" i="21"/>
  <c r="A27" i="21"/>
  <c r="A28" i="21"/>
  <c r="A29" i="21"/>
  <c r="A30" i="21"/>
  <c r="A31" i="21"/>
  <c r="A32" i="21"/>
  <c r="A33" i="21"/>
  <c r="A34" i="21"/>
  <c r="A35" i="21"/>
  <c r="A23" i="21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11" i="20"/>
  <c r="A12" i="19"/>
  <c r="A13" i="19"/>
  <c r="A14" i="19"/>
  <c r="A15" i="19"/>
  <c r="A16" i="19"/>
  <c r="A17" i="19"/>
  <c r="A18" i="19"/>
  <c r="A19" i="19"/>
  <c r="A20" i="19"/>
  <c r="A21" i="19"/>
  <c r="A22" i="19"/>
  <c r="A23" i="19"/>
  <c r="A24" i="19"/>
  <c r="A25" i="19"/>
  <c r="A26" i="19"/>
  <c r="A27" i="19"/>
  <c r="A28" i="19"/>
  <c r="A29" i="19"/>
  <c r="A30" i="19"/>
  <c r="A31" i="19"/>
  <c r="A32" i="19"/>
  <c r="A33" i="19"/>
  <c r="A34" i="19"/>
  <c r="A35" i="19"/>
  <c r="A36" i="19"/>
  <c r="A37" i="19"/>
  <c r="A38" i="19"/>
  <c r="A39" i="19"/>
  <c r="A40" i="19"/>
  <c r="A11" i="19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11" i="18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11" i="17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M45" i="13" s="1"/>
  <c r="BM65" i="13" s="1"/>
  <c r="BM85" i="13" s="1"/>
  <c r="BM105" i="13" s="1"/>
  <c r="BN25" i="13"/>
  <c r="BN45" i="13" s="1"/>
  <c r="BN65" i="13" s="1"/>
  <c r="BN85" i="13" s="1"/>
  <c r="BN105" i="13" s="1"/>
  <c r="BO25" i="13"/>
  <c r="BO45" i="13" s="1"/>
  <c r="BO65" i="13" s="1"/>
  <c r="BO85" i="13" s="1"/>
  <c r="BO105" i="13" s="1"/>
  <c r="BP25" i="13"/>
  <c r="BP45" i="13" s="1"/>
  <c r="BP65" i="13" s="1"/>
  <c r="BP85" i="13" s="1"/>
  <c r="BP105" i="13" s="1"/>
  <c r="BQ25" i="13"/>
  <c r="BQ45" i="13" s="1"/>
  <c r="BQ65" i="13" s="1"/>
  <c r="BQ85" i="13" s="1"/>
  <c r="BQ105" i="13" s="1"/>
  <c r="D46" i="6"/>
  <c r="B42" i="21" s="1"/>
  <c r="E46" i="6"/>
  <c r="C42" i="21" s="1"/>
  <c r="BQ13" i="14"/>
  <c r="BU93" i="14" s="1"/>
  <c r="BQ9" i="14"/>
  <c r="BU89" i="14" s="1"/>
  <c r="BQ6" i="14"/>
  <c r="BU86" i="14" s="1"/>
  <c r="BQ13" i="13"/>
  <c r="BU93" i="13" s="1"/>
  <c r="BQ9" i="13"/>
  <c r="BU89" i="13" s="1"/>
  <c r="BQ6" i="13"/>
  <c r="BU86" i="13" s="1"/>
  <c r="BR19" i="14" l="1"/>
  <c r="BV99" i="14" s="1"/>
  <c r="BQ19" i="14"/>
  <c r="BU99" i="14" s="1"/>
  <c r="BR53" i="14"/>
  <c r="BS53" i="14"/>
  <c r="BR49" i="14"/>
  <c r="BS49" i="14"/>
  <c r="BR46" i="14"/>
  <c r="BS46" i="14"/>
  <c r="BR53" i="13"/>
  <c r="BS53" i="13"/>
  <c r="BR49" i="13"/>
  <c r="BS49" i="13"/>
  <c r="BR46" i="13"/>
  <c r="BS46" i="13"/>
  <c r="D46" i="20"/>
  <c r="E46" i="20"/>
  <c r="D46" i="19"/>
  <c r="D46" i="17"/>
  <c r="E46" i="17"/>
  <c r="E46" i="19"/>
  <c r="H46" i="6"/>
  <c r="BO76" i="13"/>
  <c r="BO68" i="13"/>
  <c r="BP76" i="13"/>
  <c r="BO75" i="13"/>
  <c r="BQ68" i="13"/>
  <c r="BP67" i="13"/>
  <c r="BQ71" i="13"/>
  <c r="BP70" i="13"/>
  <c r="BP78" i="13"/>
  <c r="BO77" i="13"/>
  <c r="BQ75" i="13"/>
  <c r="BP74" i="13"/>
  <c r="BQ67" i="13"/>
  <c r="BO72" i="13"/>
  <c r="BQ70" i="13"/>
  <c r="BQ78" i="13"/>
  <c r="BP77" i="13"/>
  <c r="BQ74" i="13"/>
  <c r="BP72" i="13"/>
  <c r="BO71" i="13"/>
  <c r="BQ77" i="13"/>
  <c r="BP68" i="13"/>
  <c r="BO67" i="13"/>
  <c r="BQ72" i="13"/>
  <c r="BP71" i="13"/>
  <c r="BO70" i="13"/>
  <c r="BO78" i="13"/>
  <c r="BQ76" i="13"/>
  <c r="BP75" i="13"/>
  <c r="BO74" i="13"/>
  <c r="D46" i="18"/>
  <c r="E46" i="18"/>
  <c r="BR19" i="13"/>
  <c r="BV99" i="13" s="1"/>
  <c r="BQ19" i="13"/>
  <c r="BU99" i="13" s="1"/>
  <c r="A27" i="23"/>
  <c r="A28" i="23"/>
  <c r="A81" i="23" s="1"/>
  <c r="A29" i="23"/>
  <c r="A82" i="23" s="1"/>
  <c r="A30" i="23"/>
  <c r="A83" i="23" s="1"/>
  <c r="A31" i="23"/>
  <c r="A84" i="23" s="1"/>
  <c r="A32" i="23"/>
  <c r="A85" i="23" s="1"/>
  <c r="A33" i="23"/>
  <c r="A86" i="23" s="1"/>
  <c r="A34" i="23"/>
  <c r="A87" i="23" s="1"/>
  <c r="A35" i="23"/>
  <c r="A88" i="23" s="1"/>
  <c r="S13" i="12"/>
  <c r="S9" i="12"/>
  <c r="S6" i="12"/>
  <c r="D44" i="6"/>
  <c r="B40" i="21" s="1"/>
  <c r="E44" i="6"/>
  <c r="C40" i="21" s="1"/>
  <c r="D45" i="6"/>
  <c r="B41" i="21" s="1"/>
  <c r="E45" i="6"/>
  <c r="C41" i="21" s="1"/>
  <c r="N22" i="3"/>
  <c r="BP6" i="14"/>
  <c r="BT86" i="14" s="1"/>
  <c r="BP9" i="14"/>
  <c r="BP13" i="14"/>
  <c r="BP6" i="13"/>
  <c r="BT86" i="13" s="1"/>
  <c r="BP9" i="13"/>
  <c r="BP13" i="13"/>
  <c r="BT93" i="13" s="1"/>
  <c r="D41" i="6"/>
  <c r="D42" i="6"/>
  <c r="B38" i="21" s="1"/>
  <c r="D43" i="6"/>
  <c r="B39" i="21" s="1"/>
  <c r="E43" i="6"/>
  <c r="C39" i="21" s="1"/>
  <c r="BN45" i="14"/>
  <c r="BN65" i="14" s="1"/>
  <c r="BN85" i="14" s="1"/>
  <c r="BN105" i="14" s="1"/>
  <c r="BN13" i="14"/>
  <c r="BR93" i="14" s="1"/>
  <c r="BN9" i="14"/>
  <c r="BN6" i="14"/>
  <c r="BO6" i="13"/>
  <c r="BO9" i="13"/>
  <c r="BO13" i="13"/>
  <c r="A207" i="26"/>
  <c r="A231" i="26" s="1"/>
  <c r="A256" i="26" s="1"/>
  <c r="A184" i="26"/>
  <c r="A185" i="26" s="1"/>
  <c r="A123" i="26"/>
  <c r="A124" i="26"/>
  <c r="A125" i="26"/>
  <c r="A126" i="26"/>
  <c r="A127" i="26"/>
  <c r="A128" i="26"/>
  <c r="A129" i="26"/>
  <c r="A130" i="26"/>
  <c r="A131" i="26"/>
  <c r="A132" i="26"/>
  <c r="A133" i="26"/>
  <c r="A134" i="26"/>
  <c r="A135" i="26"/>
  <c r="A24" i="26"/>
  <c r="Y17" i="26"/>
  <c r="A5" i="26"/>
  <c r="A25" i="26" s="1"/>
  <c r="E42" i="6"/>
  <c r="C38" i="21" s="1"/>
  <c r="BO45" i="14"/>
  <c r="BO65" i="14" s="1"/>
  <c r="BO85" i="14" s="1"/>
  <c r="BO105" i="14" s="1"/>
  <c r="BO6" i="14"/>
  <c r="BO9" i="14"/>
  <c r="BO13" i="14"/>
  <c r="BN6" i="13"/>
  <c r="BR86" i="13" s="1"/>
  <c r="BN9" i="13"/>
  <c r="BN13" i="13"/>
  <c r="BR93" i="13" s="1"/>
  <c r="C21" i="9"/>
  <c r="C58" i="9"/>
  <c r="B52" i="9"/>
  <c r="A53" i="9"/>
  <c r="A54" i="9"/>
  <c r="A55" i="9"/>
  <c r="A56" i="9"/>
  <c r="A57" i="9"/>
  <c r="A58" i="9"/>
  <c r="A59" i="9"/>
  <c r="A60" i="9"/>
  <c r="A61" i="9"/>
  <c r="A52" i="9"/>
  <c r="B19" i="9"/>
  <c r="A20" i="9"/>
  <c r="A21" i="9"/>
  <c r="A22" i="9"/>
  <c r="A23" i="9"/>
  <c r="A24" i="9"/>
  <c r="A25" i="9"/>
  <c r="A26" i="9"/>
  <c r="A27" i="9"/>
  <c r="A28" i="9"/>
  <c r="A19" i="9"/>
  <c r="B56" i="12"/>
  <c r="D36" i="9"/>
  <c r="D5" i="9" s="1"/>
  <c r="A36" i="9"/>
  <c r="A5" i="9" s="1"/>
  <c r="B34" i="4"/>
  <c r="B35" i="4"/>
  <c r="B36" i="4"/>
  <c r="B37" i="4"/>
  <c r="S72" i="12" l="1"/>
  <c r="X33" i="12"/>
  <c r="Z33" i="12" s="1"/>
  <c r="T72" i="12"/>
  <c r="S52" i="12"/>
  <c r="S48" i="12"/>
  <c r="S45" i="12"/>
  <c r="BQ49" i="13"/>
  <c r="BT89" i="13"/>
  <c r="C221" i="26"/>
  <c r="H221" i="26"/>
  <c r="D221" i="26"/>
  <c r="K221" i="26"/>
  <c r="G221" i="26"/>
  <c r="J221" i="26"/>
  <c r="F221" i="26"/>
  <c r="I221" i="26"/>
  <c r="E221" i="26"/>
  <c r="C197" i="26"/>
  <c r="E197" i="26"/>
  <c r="G197" i="26"/>
  <c r="I197" i="26"/>
  <c r="K197" i="26"/>
  <c r="D197" i="26"/>
  <c r="F197" i="26"/>
  <c r="H197" i="26"/>
  <c r="J197" i="26"/>
  <c r="BQ49" i="14"/>
  <c r="BT89" i="14"/>
  <c r="BQ53" i="14"/>
  <c r="BT93" i="14"/>
  <c r="E29" i="4"/>
  <c r="E30" i="4"/>
  <c r="N29" i="4"/>
  <c r="N30" i="4"/>
  <c r="J30" i="4"/>
  <c r="K30" i="4"/>
  <c r="L30" i="4"/>
  <c r="B37" i="21"/>
  <c r="BN19" i="14"/>
  <c r="BR99" i="14" s="1"/>
  <c r="BO19" i="14"/>
  <c r="BP19" i="14"/>
  <c r="BO53" i="14"/>
  <c r="BS93" i="14"/>
  <c r="BP53" i="14"/>
  <c r="BO49" i="14"/>
  <c r="BS89" i="14"/>
  <c r="BP49" i="14"/>
  <c r="BR89" i="14"/>
  <c r="BO46" i="14"/>
  <c r="BS86" i="14"/>
  <c r="BP46" i="14"/>
  <c r="BR59" i="14"/>
  <c r="BS59" i="14"/>
  <c r="BR86" i="14"/>
  <c r="BQ46" i="14"/>
  <c r="BR40" i="13"/>
  <c r="BS40" i="13"/>
  <c r="BT40" i="13"/>
  <c r="BX120" i="13" s="1"/>
  <c r="BT36" i="13"/>
  <c r="BS36" i="13"/>
  <c r="BS36" i="14" s="1"/>
  <c r="BR36" i="13"/>
  <c r="BR36" i="14" s="1"/>
  <c r="BR37" i="13"/>
  <c r="BR37" i="14" s="1"/>
  <c r="BT37" i="13"/>
  <c r="BS37" i="13"/>
  <c r="BS37" i="14" s="1"/>
  <c r="BT35" i="13"/>
  <c r="BS35" i="13"/>
  <c r="BS35" i="14" s="1"/>
  <c r="BR35" i="13"/>
  <c r="BR35" i="14" s="1"/>
  <c r="BS34" i="13"/>
  <c r="BS34" i="14" s="1"/>
  <c r="BS33" i="14" s="1"/>
  <c r="BS39" i="14" s="1"/>
  <c r="BS41" i="14" s="1"/>
  <c r="BR34" i="13"/>
  <c r="BR34" i="14" s="1"/>
  <c r="BT34" i="13"/>
  <c r="BS38" i="13"/>
  <c r="BS38" i="14" s="1"/>
  <c r="BR38" i="13"/>
  <c r="BR38" i="14" s="1"/>
  <c r="BT38" i="13"/>
  <c r="BR30" i="13"/>
  <c r="BT30" i="13"/>
  <c r="BX110" i="13" s="1"/>
  <c r="BS30" i="13"/>
  <c r="BS31" i="13"/>
  <c r="BR31" i="13"/>
  <c r="BT31" i="13"/>
  <c r="BX111" i="13" s="1"/>
  <c r="BT32" i="13"/>
  <c r="BX112" i="13" s="1"/>
  <c r="BS32" i="13"/>
  <c r="BR32" i="13"/>
  <c r="BT27" i="13"/>
  <c r="BX107" i="13" s="1"/>
  <c r="BS27" i="13"/>
  <c r="BR27" i="13"/>
  <c r="BR28" i="13"/>
  <c r="BT28" i="13"/>
  <c r="BX108" i="13" s="1"/>
  <c r="BS28" i="13"/>
  <c r="BO53" i="13"/>
  <c r="BS93" i="13"/>
  <c r="BP53" i="13"/>
  <c r="BQ53" i="13"/>
  <c r="BO49" i="13"/>
  <c r="BS89" i="13"/>
  <c r="BP49" i="13"/>
  <c r="BR89" i="13"/>
  <c r="BR59" i="13"/>
  <c r="BS59" i="13"/>
  <c r="BO46" i="13"/>
  <c r="BS86" i="13"/>
  <c r="BP46" i="13"/>
  <c r="BQ46" i="13"/>
  <c r="D43" i="19"/>
  <c r="D43" i="20"/>
  <c r="D44" i="20"/>
  <c r="D44" i="19"/>
  <c r="D44" i="17"/>
  <c r="E43" i="19"/>
  <c r="E43" i="20"/>
  <c r="B39" i="23"/>
  <c r="B40" i="23"/>
  <c r="E44" i="19"/>
  <c r="E44" i="17"/>
  <c r="E44" i="20"/>
  <c r="D41" i="20"/>
  <c r="D41" i="19"/>
  <c r="D45" i="17"/>
  <c r="D45" i="20"/>
  <c r="D45" i="19"/>
  <c r="E42" i="20"/>
  <c r="E42" i="19"/>
  <c r="D42" i="19"/>
  <c r="D42" i="20"/>
  <c r="E45" i="20"/>
  <c r="E45" i="19"/>
  <c r="E45" i="17"/>
  <c r="BQ75" i="14"/>
  <c r="BP78" i="14"/>
  <c r="BP76" i="14"/>
  <c r="BO76" i="14"/>
  <c r="BP75" i="14"/>
  <c r="BO78" i="14"/>
  <c r="BP71" i="14"/>
  <c r="BO67" i="14"/>
  <c r="BQ77" i="14"/>
  <c r="BP72" i="14"/>
  <c r="BP77" i="14"/>
  <c r="BQ70" i="14"/>
  <c r="BQ68" i="14"/>
  <c r="BP74" i="14"/>
  <c r="BO77" i="14"/>
  <c r="BP70" i="14"/>
  <c r="BP67" i="14"/>
  <c r="BQ67" i="14"/>
  <c r="BO75" i="14"/>
  <c r="BO68" i="14"/>
  <c r="BQ71" i="14"/>
  <c r="BO74" i="14"/>
  <c r="BQ76" i="14"/>
  <c r="BO70" i="14"/>
  <c r="BQ72" i="14"/>
  <c r="BP68" i="14"/>
  <c r="BO71" i="14"/>
  <c r="BQ74" i="14"/>
  <c r="BQ78" i="14"/>
  <c r="BO72" i="14"/>
  <c r="H45" i="6"/>
  <c r="BR21" i="14"/>
  <c r="BV101" i="14" s="1"/>
  <c r="D43" i="17"/>
  <c r="A276" i="26"/>
  <c r="A296" i="26" s="1"/>
  <c r="A277" i="26"/>
  <c r="A297" i="26" s="1"/>
  <c r="E43" i="17"/>
  <c r="A6" i="26"/>
  <c r="A26" i="26" s="1"/>
  <c r="D41" i="17"/>
  <c r="D41" i="18"/>
  <c r="D42" i="18"/>
  <c r="D42" i="17"/>
  <c r="D44" i="18"/>
  <c r="D43" i="18"/>
  <c r="D45" i="18"/>
  <c r="E44" i="18"/>
  <c r="B38" i="23"/>
  <c r="E42" i="18"/>
  <c r="E42" i="17"/>
  <c r="E45" i="18"/>
  <c r="E43" i="18"/>
  <c r="BR21" i="13"/>
  <c r="BV101" i="13" s="1"/>
  <c r="BQ21" i="14"/>
  <c r="BU101" i="14" s="1"/>
  <c r="BQ21" i="13"/>
  <c r="BU101" i="13" s="1"/>
  <c r="S19" i="12"/>
  <c r="H44" i="6"/>
  <c r="BP19" i="13"/>
  <c r="A209" i="26"/>
  <c r="A233" i="26" s="1"/>
  <c r="A258" i="26" s="1"/>
  <c r="A279" i="26" s="1"/>
  <c r="A299" i="26" s="1"/>
  <c r="A186" i="26"/>
  <c r="Z17" i="26"/>
  <c r="A208" i="26"/>
  <c r="A232" i="26" s="1"/>
  <c r="A257" i="26" s="1"/>
  <c r="A278" i="26" s="1"/>
  <c r="A298" i="26" s="1"/>
  <c r="H43" i="6"/>
  <c r="H42" i="6"/>
  <c r="BO19" i="13"/>
  <c r="BN19" i="13"/>
  <c r="BR99" i="13" s="1"/>
  <c r="O20" i="4"/>
  <c r="O21" i="4"/>
  <c r="O22" i="4"/>
  <c r="O23" i="4"/>
  <c r="O24" i="4"/>
  <c r="O25" i="4"/>
  <c r="O26" i="4"/>
  <c r="O19" i="4"/>
  <c r="E27" i="4"/>
  <c r="E2" i="4"/>
  <c r="D3" i="4"/>
  <c r="D4" i="4"/>
  <c r="D5" i="4"/>
  <c r="D6" i="4"/>
  <c r="D7" i="4"/>
  <c r="D8" i="4"/>
  <c r="D9" i="4"/>
  <c r="H9" i="4" s="1"/>
  <c r="D10" i="4"/>
  <c r="A4" i="8"/>
  <c r="A5" i="8" s="1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G179" i="12"/>
  <c r="H179" i="12"/>
  <c r="I179" i="12"/>
  <c r="J179" i="12"/>
  <c r="K179" i="12"/>
  <c r="L179" i="12"/>
  <c r="M179" i="12"/>
  <c r="N179" i="12"/>
  <c r="O179" i="12"/>
  <c r="P179" i="12"/>
  <c r="G180" i="12"/>
  <c r="H180" i="12"/>
  <c r="I180" i="12"/>
  <c r="J180" i="12"/>
  <c r="K180" i="12"/>
  <c r="L180" i="12"/>
  <c r="M180" i="12"/>
  <c r="N180" i="12"/>
  <c r="O180" i="12"/>
  <c r="P180" i="12"/>
  <c r="G181" i="12"/>
  <c r="H181" i="12"/>
  <c r="I181" i="12"/>
  <c r="J181" i="12"/>
  <c r="K181" i="12"/>
  <c r="L181" i="12"/>
  <c r="M181" i="12"/>
  <c r="N181" i="12"/>
  <c r="O181" i="12"/>
  <c r="P181" i="1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BM6" i="14"/>
  <c r="BQ86" i="14" s="1"/>
  <c r="BM9" i="14"/>
  <c r="BQ89" i="14" s="1"/>
  <c r="BM13" i="14"/>
  <c r="BM45" i="14"/>
  <c r="BM65" i="14" s="1"/>
  <c r="BM85" i="14" s="1"/>
  <c r="BM105" i="14" s="1"/>
  <c r="BF27" i="13"/>
  <c r="BF28" i="13"/>
  <c r="BF30" i="13"/>
  <c r="BF31" i="13"/>
  <c r="BF32" i="13"/>
  <c r="BF34" i="13"/>
  <c r="BF35" i="13"/>
  <c r="BF36" i="13"/>
  <c r="BF37" i="13"/>
  <c r="BF38" i="13"/>
  <c r="BF40" i="13"/>
  <c r="BM6" i="13"/>
  <c r="BM9" i="13"/>
  <c r="BN49" i="13" s="1"/>
  <c r="BM13" i="13"/>
  <c r="Q6" i="12"/>
  <c r="Q45" i="12" s="1"/>
  <c r="Q13" i="12"/>
  <c r="J144" i="4"/>
  <c r="J10" i="4" l="1"/>
  <c r="H10" i="4"/>
  <c r="BX116" i="13"/>
  <c r="BT36" i="14"/>
  <c r="BX116" i="14" s="1"/>
  <c r="BX114" i="13"/>
  <c r="BT34" i="14"/>
  <c r="BX117" i="13"/>
  <c r="BT37" i="14"/>
  <c r="BX117" i="14" s="1"/>
  <c r="Q52" i="12"/>
  <c r="Q72" i="12"/>
  <c r="R72" i="12"/>
  <c r="S78" i="12"/>
  <c r="X39" i="12"/>
  <c r="Z39" i="12" s="1"/>
  <c r="T78" i="12"/>
  <c r="BX118" i="13"/>
  <c r="BT38" i="14"/>
  <c r="BX118" i="14" s="1"/>
  <c r="BR33" i="14"/>
  <c r="BR39" i="14" s="1"/>
  <c r="BR41" i="14" s="1"/>
  <c r="BX115" i="13"/>
  <c r="BT35" i="14"/>
  <c r="BX115" i="14" s="1"/>
  <c r="S58" i="12"/>
  <c r="BQ59" i="13"/>
  <c r="BT99" i="13"/>
  <c r="BU108" i="13"/>
  <c r="BU68" i="13"/>
  <c r="BU77" i="13"/>
  <c r="BU117" i="13"/>
  <c r="BU116" i="13"/>
  <c r="BU76" i="13"/>
  <c r="BT68" i="13"/>
  <c r="BT108" i="13"/>
  <c r="BU107" i="13"/>
  <c r="BU67" i="13"/>
  <c r="BT71" i="13"/>
  <c r="BT111" i="13"/>
  <c r="BU74" i="13"/>
  <c r="BU114" i="13"/>
  <c r="BT76" i="13"/>
  <c r="BT116" i="13"/>
  <c r="BT72" i="13"/>
  <c r="BT112" i="13"/>
  <c r="BT110" i="13"/>
  <c r="BT70" i="13"/>
  <c r="BU118" i="13"/>
  <c r="BU78" i="13"/>
  <c r="BT115" i="13"/>
  <c r="BT75" i="13"/>
  <c r="BT80" i="13"/>
  <c r="BT120" i="13"/>
  <c r="BT107" i="13"/>
  <c r="BT67" i="13"/>
  <c r="BU112" i="13"/>
  <c r="BU72" i="13"/>
  <c r="BU111" i="13"/>
  <c r="BU71" i="13"/>
  <c r="BU70" i="13"/>
  <c r="BU110" i="13"/>
  <c r="BT118" i="13"/>
  <c r="BT78" i="13"/>
  <c r="BT114" i="13"/>
  <c r="BT74" i="13"/>
  <c r="BU115" i="13"/>
  <c r="BU75" i="13"/>
  <c r="BT77" i="13"/>
  <c r="BT117" i="13"/>
  <c r="BU120" i="13"/>
  <c r="BU80" i="13"/>
  <c r="A7" i="26"/>
  <c r="C270" i="26"/>
  <c r="E399" i="26" s="1"/>
  <c r="L221" i="26"/>
  <c r="C399" i="26" s="1"/>
  <c r="L197" i="26"/>
  <c r="D27" i="4"/>
  <c r="E88" i="4" s="1"/>
  <c r="M10" i="4"/>
  <c r="K53" i="4" s="1"/>
  <c r="N10" i="4"/>
  <c r="N27" i="4" s="1"/>
  <c r="J27" i="4"/>
  <c r="M8" i="4"/>
  <c r="K51" i="4" s="1"/>
  <c r="N8" i="4"/>
  <c r="L51" i="4" s="1"/>
  <c r="J8" i="4"/>
  <c r="H8" i="4"/>
  <c r="M6" i="4"/>
  <c r="K49" i="4" s="1"/>
  <c r="N6" i="4"/>
  <c r="L49" i="4" s="1"/>
  <c r="J6" i="4"/>
  <c r="H6" i="4"/>
  <c r="M4" i="4"/>
  <c r="N4" i="4"/>
  <c r="L47" i="4" s="1"/>
  <c r="J4" i="4"/>
  <c r="BQ59" i="14"/>
  <c r="BT99" i="14"/>
  <c r="N9" i="4"/>
  <c r="L52" i="4" s="1"/>
  <c r="M9" i="4"/>
  <c r="J9" i="4"/>
  <c r="N7" i="4"/>
  <c r="M7" i="4"/>
  <c r="J7" i="4"/>
  <c r="H7" i="4"/>
  <c r="N5" i="4"/>
  <c r="L48" i="4" s="1"/>
  <c r="M5" i="4"/>
  <c r="K48" i="4" s="1"/>
  <c r="J5" i="4"/>
  <c r="H5" i="4"/>
  <c r="N3" i="4"/>
  <c r="M3" i="4"/>
  <c r="K46" i="4" s="1"/>
  <c r="J3" i="4"/>
  <c r="E28" i="4"/>
  <c r="K28" i="4"/>
  <c r="H30" i="4"/>
  <c r="K29" i="4"/>
  <c r="L29" i="4"/>
  <c r="I30" i="4"/>
  <c r="M30" i="4"/>
  <c r="M56" i="4"/>
  <c r="BQ93" i="14"/>
  <c r="BM19" i="14"/>
  <c r="BQ99" i="14" s="1"/>
  <c r="BN53" i="14"/>
  <c r="BN49" i="14"/>
  <c r="BO59" i="14"/>
  <c r="BS99" i="14"/>
  <c r="BP59" i="14"/>
  <c r="BR61" i="14"/>
  <c r="BS61" i="14"/>
  <c r="BN46" i="14"/>
  <c r="BR80" i="13"/>
  <c r="BR120" i="13"/>
  <c r="BS80" i="13"/>
  <c r="BS120" i="13"/>
  <c r="BR74" i="14"/>
  <c r="BR74" i="13"/>
  <c r="BR114" i="13"/>
  <c r="BR33" i="13"/>
  <c r="BR73" i="13" s="1"/>
  <c r="E31" i="4"/>
  <c r="BR75" i="14"/>
  <c r="BR115" i="13"/>
  <c r="BR75" i="13"/>
  <c r="BR76" i="14"/>
  <c r="BR76" i="13"/>
  <c r="BR116" i="13"/>
  <c r="BS78" i="13"/>
  <c r="BS118" i="13"/>
  <c r="BS75" i="13"/>
  <c r="BS115" i="13"/>
  <c r="BS77" i="13"/>
  <c r="BS117" i="13"/>
  <c r="BR118" i="13"/>
  <c r="BR78" i="13"/>
  <c r="BR78" i="14"/>
  <c r="BS74" i="13"/>
  <c r="BS114" i="13"/>
  <c r="BS33" i="13"/>
  <c r="BT33" i="13"/>
  <c r="BX113" i="13" s="1"/>
  <c r="BR77" i="13"/>
  <c r="BR77" i="14"/>
  <c r="BR117" i="13"/>
  <c r="BS76" i="13"/>
  <c r="BS116" i="13"/>
  <c r="BS112" i="13"/>
  <c r="BS72" i="13"/>
  <c r="BR70" i="13"/>
  <c r="BR29" i="13"/>
  <c r="BR69" i="13" s="1"/>
  <c r="BR70" i="14"/>
  <c r="BR110" i="13"/>
  <c r="BR71" i="13"/>
  <c r="BR111" i="13"/>
  <c r="BR71" i="14"/>
  <c r="BR112" i="13"/>
  <c r="BR72" i="14"/>
  <c r="BR72" i="13"/>
  <c r="BS70" i="13"/>
  <c r="BS110" i="13"/>
  <c r="BS29" i="13"/>
  <c r="BS111" i="13"/>
  <c r="BS71" i="13"/>
  <c r="BT29" i="13"/>
  <c r="BX109" i="13" s="1"/>
  <c r="BT26" i="13"/>
  <c r="BX106" i="13" s="1"/>
  <c r="BS108" i="13"/>
  <c r="BS68" i="13"/>
  <c r="BR108" i="13"/>
  <c r="BR68" i="14"/>
  <c r="BR68" i="13"/>
  <c r="BS107" i="13"/>
  <c r="BS67" i="13"/>
  <c r="BS26" i="13"/>
  <c r="BR67" i="13"/>
  <c r="BR26" i="13"/>
  <c r="BR107" i="13"/>
  <c r="BR67" i="14"/>
  <c r="BQ93" i="13"/>
  <c r="BN53" i="13"/>
  <c r="BQ89" i="13"/>
  <c r="BQ86" i="13"/>
  <c r="BO59" i="13"/>
  <c r="BS99" i="13"/>
  <c r="BR61" i="13"/>
  <c r="BS61" i="13"/>
  <c r="BP59" i="13"/>
  <c r="BN46" i="13"/>
  <c r="BO66" i="14"/>
  <c r="BP66" i="14"/>
  <c r="BQ69" i="14"/>
  <c r="BP73" i="14"/>
  <c r="BQ66" i="14"/>
  <c r="BO69" i="14"/>
  <c r="BO73" i="14"/>
  <c r="BP69" i="14"/>
  <c r="BQ73" i="14"/>
  <c r="S21" i="12"/>
  <c r="BN21" i="13"/>
  <c r="BR101" i="13" s="1"/>
  <c r="BP21" i="14"/>
  <c r="BT101" i="14" s="1"/>
  <c r="BP21" i="13"/>
  <c r="BO21" i="14"/>
  <c r="A187" i="26"/>
  <c r="A210" i="26"/>
  <c r="A234" i="26" s="1"/>
  <c r="A259" i="26" s="1"/>
  <c r="A280" i="26" s="1"/>
  <c r="A300" i="26" s="1"/>
  <c r="A8" i="26"/>
  <c r="A27" i="26"/>
  <c r="BN21" i="14"/>
  <c r="BR101" i="14" s="1"/>
  <c r="BO21" i="13"/>
  <c r="Q19" i="12"/>
  <c r="BM19" i="13"/>
  <c r="BN59" i="13" s="1"/>
  <c r="E385" i="26"/>
  <c r="D385" i="26"/>
  <c r="C385" i="26"/>
  <c r="B385" i="26"/>
  <c r="E366" i="26"/>
  <c r="D366" i="26"/>
  <c r="A368" i="26"/>
  <c r="A386" i="26" s="1"/>
  <c r="C366" i="26"/>
  <c r="B366" i="26"/>
  <c r="A44" i="26"/>
  <c r="M167" i="26"/>
  <c r="M169" i="26"/>
  <c r="M171" i="26"/>
  <c r="M175" i="26"/>
  <c r="M177" i="26"/>
  <c r="Y6" i="26"/>
  <c r="Y7" i="26"/>
  <c r="Y8" i="26"/>
  <c r="Y9" i="26"/>
  <c r="Y10" i="26"/>
  <c r="Y11" i="26"/>
  <c r="Y12" i="26"/>
  <c r="Y13" i="26"/>
  <c r="Y14" i="26"/>
  <c r="Y15" i="26"/>
  <c r="Y16" i="26"/>
  <c r="A136" i="26"/>
  <c r="A122" i="26"/>
  <c r="K277" i="26"/>
  <c r="J277" i="26"/>
  <c r="I277" i="26"/>
  <c r="H277" i="26"/>
  <c r="G277" i="26"/>
  <c r="F277" i="26"/>
  <c r="E277" i="26"/>
  <c r="D277" i="26"/>
  <c r="C277" i="26"/>
  <c r="K232" i="26"/>
  <c r="J232" i="26"/>
  <c r="I232" i="26"/>
  <c r="H232" i="26"/>
  <c r="G232" i="26"/>
  <c r="F232" i="26"/>
  <c r="E232" i="26"/>
  <c r="D232" i="26"/>
  <c r="C232" i="26"/>
  <c r="K177" i="26"/>
  <c r="J177" i="26"/>
  <c r="I177" i="26"/>
  <c r="H177" i="26"/>
  <c r="G177" i="26"/>
  <c r="F177" i="26"/>
  <c r="E177" i="26"/>
  <c r="D177" i="26"/>
  <c r="K176" i="26"/>
  <c r="J176" i="26"/>
  <c r="I176" i="26"/>
  <c r="H176" i="26"/>
  <c r="G176" i="26"/>
  <c r="F176" i="26"/>
  <c r="E176" i="26"/>
  <c r="D176" i="26"/>
  <c r="K175" i="26"/>
  <c r="J175" i="26"/>
  <c r="I175" i="26"/>
  <c r="H175" i="26"/>
  <c r="G175" i="26"/>
  <c r="F175" i="26"/>
  <c r="E175" i="26"/>
  <c r="D175" i="26"/>
  <c r="K174" i="26"/>
  <c r="J174" i="26"/>
  <c r="I174" i="26"/>
  <c r="H174" i="26"/>
  <c r="G174" i="26"/>
  <c r="F174" i="26"/>
  <c r="E174" i="26"/>
  <c r="D174" i="26"/>
  <c r="K173" i="26"/>
  <c r="J173" i="26"/>
  <c r="I173" i="26"/>
  <c r="H173" i="26"/>
  <c r="G173" i="26"/>
  <c r="F173" i="26"/>
  <c r="E173" i="26"/>
  <c r="D173" i="26"/>
  <c r="K172" i="26"/>
  <c r="J172" i="26"/>
  <c r="I172" i="26"/>
  <c r="H172" i="26"/>
  <c r="G172" i="26"/>
  <c r="F172" i="26"/>
  <c r="E172" i="26"/>
  <c r="D172" i="26"/>
  <c r="K171" i="26"/>
  <c r="J171" i="26"/>
  <c r="I171" i="26"/>
  <c r="H171" i="26"/>
  <c r="G171" i="26"/>
  <c r="F171" i="26"/>
  <c r="E171" i="26"/>
  <c r="D171" i="26"/>
  <c r="K170" i="26"/>
  <c r="J170" i="26"/>
  <c r="I170" i="26"/>
  <c r="H170" i="26"/>
  <c r="G170" i="26"/>
  <c r="F170" i="26"/>
  <c r="E170" i="26"/>
  <c r="D170" i="26"/>
  <c r="K169" i="26"/>
  <c r="J169" i="26"/>
  <c r="I169" i="26"/>
  <c r="H169" i="26"/>
  <c r="G169" i="26"/>
  <c r="F169" i="26"/>
  <c r="E169" i="26"/>
  <c r="D169" i="26"/>
  <c r="K168" i="26"/>
  <c r="J168" i="26"/>
  <c r="I168" i="26"/>
  <c r="H168" i="26"/>
  <c r="G168" i="26"/>
  <c r="F168" i="26"/>
  <c r="E168" i="26"/>
  <c r="D168" i="26"/>
  <c r="K167" i="26"/>
  <c r="J167" i="26"/>
  <c r="I167" i="26"/>
  <c r="H167" i="26"/>
  <c r="G167" i="26"/>
  <c r="F167" i="26"/>
  <c r="E167" i="26"/>
  <c r="D167" i="26"/>
  <c r="K166" i="26"/>
  <c r="J166" i="26"/>
  <c r="I166" i="26"/>
  <c r="H166" i="26"/>
  <c r="G166" i="26"/>
  <c r="F166" i="26"/>
  <c r="E166" i="26"/>
  <c r="D166" i="26"/>
  <c r="K141" i="26"/>
  <c r="J141" i="26"/>
  <c r="I141" i="26"/>
  <c r="H141" i="26"/>
  <c r="G141" i="26"/>
  <c r="F141" i="26"/>
  <c r="E141" i="26"/>
  <c r="D141" i="26"/>
  <c r="C141" i="26"/>
  <c r="W122" i="26"/>
  <c r="V122" i="26"/>
  <c r="E121" i="26"/>
  <c r="G121" i="26" s="1"/>
  <c r="I121" i="26" s="1"/>
  <c r="K121" i="26" s="1"/>
  <c r="M121" i="26" s="1"/>
  <c r="O121" i="26" s="1"/>
  <c r="Q121" i="26" s="1"/>
  <c r="S121" i="26" s="1"/>
  <c r="A63" i="26"/>
  <c r="A62" i="26"/>
  <c r="L43" i="26"/>
  <c r="C23" i="26"/>
  <c r="Y5" i="26"/>
  <c r="W4" i="26"/>
  <c r="V4" i="26"/>
  <c r="Y4" i="26" s="1"/>
  <c r="E3" i="26"/>
  <c r="E23" i="26" s="1"/>
  <c r="D294" i="26" s="1"/>
  <c r="E41" i="6"/>
  <c r="C37" i="21" s="1"/>
  <c r="BK87" i="14"/>
  <c r="BL6" i="14"/>
  <c r="BP86" i="14" s="1"/>
  <c r="BL9" i="14"/>
  <c r="BP89" i="14" s="1"/>
  <c r="BL13" i="14"/>
  <c r="BL45" i="14"/>
  <c r="BL65" i="14" s="1"/>
  <c r="BL85" i="14" s="1"/>
  <c r="BL105" i="14" s="1"/>
  <c r="BL47" i="14"/>
  <c r="BL48" i="14"/>
  <c r="BL50" i="14"/>
  <c r="BL51" i="14"/>
  <c r="BL52" i="14"/>
  <c r="BL54" i="14"/>
  <c r="BL55" i="14"/>
  <c r="BL56" i="14"/>
  <c r="BL57" i="14"/>
  <c r="BL58" i="14"/>
  <c r="BL60" i="14"/>
  <c r="BL87" i="14"/>
  <c r="BL88" i="14"/>
  <c r="BL90" i="14"/>
  <c r="BL91" i="14"/>
  <c r="BL92" i="14"/>
  <c r="BL94" i="14"/>
  <c r="BL95" i="14"/>
  <c r="BL96" i="14"/>
  <c r="BL97" i="14"/>
  <c r="BL98" i="14"/>
  <c r="BL100" i="14"/>
  <c r="BL6" i="13"/>
  <c r="BM46" i="13" s="1"/>
  <c r="BL9" i="13"/>
  <c r="BM49" i="13" s="1"/>
  <c r="BL13" i="13"/>
  <c r="BM53" i="13" s="1"/>
  <c r="BL45" i="13"/>
  <c r="BL65" i="13" s="1"/>
  <c r="BL85" i="13" s="1"/>
  <c r="BL105" i="13" s="1"/>
  <c r="E40" i="6"/>
  <c r="D40" i="6"/>
  <c r="BI87" i="14"/>
  <c r="BJ87" i="14"/>
  <c r="BI88" i="14"/>
  <c r="BJ88" i="14"/>
  <c r="BK88" i="14"/>
  <c r="BI90" i="14"/>
  <c r="BJ90" i="14"/>
  <c r="BK90" i="14"/>
  <c r="BI91" i="14"/>
  <c r="BJ91" i="14"/>
  <c r="BK91" i="14"/>
  <c r="BI92" i="14"/>
  <c r="BJ92" i="14"/>
  <c r="BK92" i="14"/>
  <c r="BI94" i="14"/>
  <c r="BJ94" i="14"/>
  <c r="BK94" i="14"/>
  <c r="BI95" i="14"/>
  <c r="BJ95" i="14"/>
  <c r="BK95" i="14"/>
  <c r="BI96" i="14"/>
  <c r="BJ96" i="14"/>
  <c r="BK96" i="14"/>
  <c r="BI97" i="14"/>
  <c r="BJ97" i="14"/>
  <c r="BK97" i="14"/>
  <c r="BI98" i="14"/>
  <c r="BJ98" i="14"/>
  <c r="BK98" i="14"/>
  <c r="BI100" i="14"/>
  <c r="BJ100" i="14"/>
  <c r="BK100" i="14"/>
  <c r="BI47" i="14"/>
  <c r="BJ47" i="14"/>
  <c r="BK47" i="14"/>
  <c r="BI48" i="14"/>
  <c r="BJ48" i="14"/>
  <c r="BK48" i="14"/>
  <c r="BI50" i="14"/>
  <c r="BJ50" i="14"/>
  <c r="BK50" i="14"/>
  <c r="BI51" i="14"/>
  <c r="BJ51" i="14"/>
  <c r="BK51" i="14"/>
  <c r="BI52" i="14"/>
  <c r="BJ52" i="14"/>
  <c r="BK52" i="14"/>
  <c r="BI54" i="14"/>
  <c r="BJ54" i="14"/>
  <c r="BK54" i="14"/>
  <c r="BI55" i="14"/>
  <c r="BJ55" i="14"/>
  <c r="BK55" i="14"/>
  <c r="BI56" i="14"/>
  <c r="BJ56" i="14"/>
  <c r="BK56" i="14"/>
  <c r="BI57" i="14"/>
  <c r="BJ57" i="14"/>
  <c r="BK57" i="14"/>
  <c r="BI58" i="14"/>
  <c r="BJ58" i="14"/>
  <c r="BK58" i="14"/>
  <c r="BI60" i="14"/>
  <c r="BJ60" i="14"/>
  <c r="BK60" i="14"/>
  <c r="BJ45" i="14"/>
  <c r="BJ65" i="14" s="1"/>
  <c r="BJ85" i="14" s="1"/>
  <c r="BJ105" i="14" s="1"/>
  <c r="BJ13" i="14"/>
  <c r="BJ9" i="14"/>
  <c r="BN89" i="14" s="1"/>
  <c r="BJ6" i="14"/>
  <c r="BN86" i="14" s="1"/>
  <c r="BH87" i="13"/>
  <c r="BI87" i="13"/>
  <c r="BH88" i="13"/>
  <c r="BI88" i="13"/>
  <c r="BH90" i="13"/>
  <c r="BI90" i="13"/>
  <c r="BH91" i="13"/>
  <c r="BI91" i="13"/>
  <c r="BH92" i="13"/>
  <c r="BI92" i="13"/>
  <c r="BH94" i="13"/>
  <c r="BI94" i="13"/>
  <c r="BH95" i="13"/>
  <c r="BI95" i="13"/>
  <c r="BH96" i="13"/>
  <c r="BI96" i="13"/>
  <c r="BH97" i="13"/>
  <c r="BI97" i="13"/>
  <c r="BH98" i="13"/>
  <c r="BI98" i="13"/>
  <c r="BH100" i="13"/>
  <c r="BI100" i="13"/>
  <c r="BH47" i="13"/>
  <c r="BI47" i="13"/>
  <c r="BH48" i="13"/>
  <c r="BI48" i="13"/>
  <c r="BH50" i="13"/>
  <c r="BI50" i="13"/>
  <c r="BH51" i="13"/>
  <c r="BI51" i="13"/>
  <c r="BH52" i="13"/>
  <c r="BI52" i="13"/>
  <c r="BH54" i="13"/>
  <c r="BI54" i="13"/>
  <c r="BH55" i="13"/>
  <c r="BI55" i="13"/>
  <c r="BH56" i="13"/>
  <c r="BI56" i="13"/>
  <c r="BH57" i="13"/>
  <c r="BI57" i="13"/>
  <c r="BH58" i="13"/>
  <c r="BI58" i="13"/>
  <c r="BH60" i="13"/>
  <c r="BI60" i="13"/>
  <c r="BJ45" i="13"/>
  <c r="BJ65" i="13" s="1"/>
  <c r="BJ85" i="13" s="1"/>
  <c r="BJ105" i="13" s="1"/>
  <c r="BJ13" i="13"/>
  <c r="BJ9" i="13"/>
  <c r="BJ6" i="13"/>
  <c r="C79" i="15"/>
  <c r="D79" i="15"/>
  <c r="E79" i="15"/>
  <c r="F79" i="15"/>
  <c r="G79" i="15"/>
  <c r="H79" i="15"/>
  <c r="I79" i="15"/>
  <c r="J79" i="15"/>
  <c r="K79" i="15"/>
  <c r="L79" i="15"/>
  <c r="M79" i="15"/>
  <c r="N79" i="15"/>
  <c r="O79" i="15"/>
  <c r="P79" i="15"/>
  <c r="Q79" i="15"/>
  <c r="I39" i="6"/>
  <c r="E4" i="6"/>
  <c r="E5" i="6"/>
  <c r="E6" i="6"/>
  <c r="E7" i="6"/>
  <c r="E8" i="6"/>
  <c r="E9" i="6"/>
  <c r="E10" i="6"/>
  <c r="E11" i="6"/>
  <c r="E11" i="19" s="1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4" i="19" s="1"/>
  <c r="E35" i="6"/>
  <c r="E35" i="19" s="1"/>
  <c r="E36" i="6"/>
  <c r="E36" i="19" s="1"/>
  <c r="E37" i="6"/>
  <c r="E37" i="19" s="1"/>
  <c r="E38" i="6"/>
  <c r="E38" i="19" s="1"/>
  <c r="E39" i="6"/>
  <c r="E39" i="19" s="1"/>
  <c r="E3" i="6"/>
  <c r="D4" i="6"/>
  <c r="D5" i="6"/>
  <c r="D6" i="6"/>
  <c r="D7" i="6"/>
  <c r="D8" i="6"/>
  <c r="D9" i="6"/>
  <c r="D10" i="6"/>
  <c r="D11" i="6"/>
  <c r="D11" i="19" s="1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4" i="19" s="1"/>
  <c r="J34" i="19" s="1"/>
  <c r="D35" i="6"/>
  <c r="D35" i="19" s="1"/>
  <c r="J35" i="19" s="1"/>
  <c r="D36" i="6"/>
  <c r="D36" i="19" s="1"/>
  <c r="J36" i="19" s="1"/>
  <c r="D37" i="6"/>
  <c r="D37" i="19" s="1"/>
  <c r="J37" i="19" s="1"/>
  <c r="D38" i="6"/>
  <c r="D38" i="19" s="1"/>
  <c r="J38" i="19" s="1"/>
  <c r="D39" i="6"/>
  <c r="D39" i="19" s="1"/>
  <c r="D3" i="6"/>
  <c r="BK45" i="14"/>
  <c r="BK65" i="14" s="1"/>
  <c r="BK85" i="14" s="1"/>
  <c r="BK105" i="14" s="1"/>
  <c r="BK6" i="14"/>
  <c r="BO86" i="14" s="1"/>
  <c r="BK9" i="14"/>
  <c r="BO89" i="14" s="1"/>
  <c r="BK13" i="14"/>
  <c r="BK6" i="13"/>
  <c r="BK9" i="13"/>
  <c r="BK13" i="13"/>
  <c r="BK45" i="13"/>
  <c r="BK65" i="13" s="1"/>
  <c r="BK85" i="13" s="1"/>
  <c r="BK105" i="13" s="1"/>
  <c r="R13" i="6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24" i="6" s="1"/>
  <c r="R13" i="17"/>
  <c r="R14" i="17" s="1"/>
  <c r="R15" i="17" s="1"/>
  <c r="R16" i="17" s="1"/>
  <c r="R17" i="17" s="1"/>
  <c r="R18" i="17" s="1"/>
  <c r="R19" i="17" s="1"/>
  <c r="R20" i="17" s="1"/>
  <c r="R21" i="17" s="1"/>
  <c r="R22" i="17" s="1"/>
  <c r="R23" i="17" s="1"/>
  <c r="R24" i="17" s="1"/>
  <c r="R13" i="18"/>
  <c r="R14" i="18" s="1"/>
  <c r="R15" i="18" s="1"/>
  <c r="R16" i="18" s="1"/>
  <c r="R17" i="18" s="1"/>
  <c r="R18" i="18" s="1"/>
  <c r="R19" i="18" s="1"/>
  <c r="R20" i="18" s="1"/>
  <c r="R21" i="18" s="1"/>
  <c r="R22" i="18" s="1"/>
  <c r="R23" i="18" s="1"/>
  <c r="R24" i="18" s="1"/>
  <c r="R13" i="20"/>
  <c r="R14" i="20" s="1"/>
  <c r="R15" i="20" s="1"/>
  <c r="R16" i="20" s="1"/>
  <c r="R17" i="20" s="1"/>
  <c r="R18" i="20" s="1"/>
  <c r="R19" i="20" s="1"/>
  <c r="R20" i="20" s="1"/>
  <c r="R21" i="20" s="1"/>
  <c r="R22" i="20" s="1"/>
  <c r="R23" i="20" s="1"/>
  <c r="R24" i="20" s="1"/>
  <c r="I38" i="20"/>
  <c r="R13" i="19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I38" i="18"/>
  <c r="I38" i="17"/>
  <c r="I38" i="6"/>
  <c r="L15" i="17"/>
  <c r="L16" i="17"/>
  <c r="L17" i="17"/>
  <c r="L18" i="17"/>
  <c r="L19" i="17"/>
  <c r="L20" i="17"/>
  <c r="L14" i="17"/>
  <c r="L19" i="6"/>
  <c r="L20" i="6"/>
  <c r="L21" i="6"/>
  <c r="L22" i="6"/>
  <c r="L23" i="6"/>
  <c r="L24" i="6"/>
  <c r="L18" i="6"/>
  <c r="L25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L25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37" i="6"/>
  <c r="C23" i="8"/>
  <c r="D23" i="8"/>
  <c r="E23" i="8"/>
  <c r="F23" i="8"/>
  <c r="G23" i="8"/>
  <c r="H23" i="8"/>
  <c r="I23" i="8"/>
  <c r="J23" i="8"/>
  <c r="K23" i="8"/>
  <c r="L23" i="8"/>
  <c r="M23" i="8"/>
  <c r="N23" i="8"/>
  <c r="B23" i="8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C158" i="12"/>
  <c r="D158" i="12"/>
  <c r="E158" i="12"/>
  <c r="F158" i="12"/>
  <c r="G158" i="12"/>
  <c r="H158" i="12"/>
  <c r="I158" i="12"/>
  <c r="J158" i="12"/>
  <c r="K158" i="12"/>
  <c r="L158" i="12"/>
  <c r="M158" i="12"/>
  <c r="N158" i="12"/>
  <c r="O158" i="12"/>
  <c r="C159" i="12"/>
  <c r="D159" i="12"/>
  <c r="E159" i="12"/>
  <c r="F159" i="12"/>
  <c r="G159" i="12"/>
  <c r="H159" i="12"/>
  <c r="I159" i="12"/>
  <c r="J159" i="12"/>
  <c r="K159" i="12"/>
  <c r="L159" i="12"/>
  <c r="M159" i="12"/>
  <c r="N159" i="12"/>
  <c r="O159" i="12"/>
  <c r="C160" i="12"/>
  <c r="D160" i="12"/>
  <c r="E160" i="12"/>
  <c r="F160" i="12"/>
  <c r="G160" i="12"/>
  <c r="H160" i="12"/>
  <c r="I160" i="12"/>
  <c r="J160" i="12"/>
  <c r="K160" i="12"/>
  <c r="L160" i="12"/>
  <c r="M160" i="12"/>
  <c r="N160" i="12"/>
  <c r="O160" i="12"/>
  <c r="B160" i="12"/>
  <c r="B149" i="12"/>
  <c r="B150" i="12"/>
  <c r="B152" i="12"/>
  <c r="B153" i="12"/>
  <c r="B154" i="12"/>
  <c r="B156" i="12"/>
  <c r="B157" i="12"/>
  <c r="B158" i="12"/>
  <c r="B159" i="12"/>
  <c r="Q22" i="2"/>
  <c r="P22" i="2"/>
  <c r="O22" i="2"/>
  <c r="K22" i="2"/>
  <c r="L22" i="2"/>
  <c r="M22" i="2"/>
  <c r="N22" i="2"/>
  <c r="J22" i="2"/>
  <c r="I22" i="2"/>
  <c r="G22" i="2"/>
  <c r="H22" i="2"/>
  <c r="F22" i="2"/>
  <c r="E22" i="2"/>
  <c r="D22" i="2"/>
  <c r="C22" i="2"/>
  <c r="B22" i="2"/>
  <c r="BI6" i="14"/>
  <c r="BM86" i="14" s="1"/>
  <c r="BI9" i="14"/>
  <c r="BM89" i="14" s="1"/>
  <c r="BI13" i="14"/>
  <c r="BI45" i="13"/>
  <c r="BI65" i="13" s="1"/>
  <c r="BI85" i="13" s="1"/>
  <c r="BI105" i="13" s="1"/>
  <c r="BI6" i="13"/>
  <c r="BM86" i="13" s="1"/>
  <c r="BI9" i="13"/>
  <c r="BM89" i="13" s="1"/>
  <c r="BI13" i="13"/>
  <c r="BM93" i="13" s="1"/>
  <c r="O67" i="12"/>
  <c r="J143" i="4"/>
  <c r="J142" i="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AS100" i="14"/>
  <c r="AR100" i="14"/>
  <c r="AQ100" i="14"/>
  <c r="AP100" i="14"/>
  <c r="AO100" i="14"/>
  <c r="AN100" i="14"/>
  <c r="AM100" i="14"/>
  <c r="AL100" i="14"/>
  <c r="AK100" i="14"/>
  <c r="AJ100" i="14"/>
  <c r="AI100" i="14"/>
  <c r="AH100" i="14"/>
  <c r="AG100" i="14"/>
  <c r="AF100" i="14"/>
  <c r="AE100" i="14"/>
  <c r="AD100" i="14"/>
  <c r="AC100" i="14"/>
  <c r="AB100" i="14"/>
  <c r="AA100" i="14"/>
  <c r="Z100" i="14"/>
  <c r="Y100" i="14"/>
  <c r="X100" i="14"/>
  <c r="W100" i="14"/>
  <c r="V100" i="14"/>
  <c r="U100" i="14"/>
  <c r="T100" i="14"/>
  <c r="S100" i="14"/>
  <c r="R100" i="14"/>
  <c r="Q100" i="14"/>
  <c r="P100" i="14"/>
  <c r="O100" i="14"/>
  <c r="N100" i="14"/>
  <c r="M100" i="14"/>
  <c r="L100" i="14"/>
  <c r="K100" i="14"/>
  <c r="J100" i="14"/>
  <c r="I100" i="14"/>
  <c r="H100" i="14"/>
  <c r="G100" i="14"/>
  <c r="F100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AS98" i="14"/>
  <c r="AR98" i="14"/>
  <c r="AQ98" i="14"/>
  <c r="AP98" i="14"/>
  <c r="AO98" i="14"/>
  <c r="AN98" i="14"/>
  <c r="AM98" i="14"/>
  <c r="AL98" i="14"/>
  <c r="AK98" i="14"/>
  <c r="AJ98" i="14"/>
  <c r="AI98" i="14"/>
  <c r="AH98" i="14"/>
  <c r="AG98" i="14"/>
  <c r="AF98" i="14"/>
  <c r="AE98" i="14"/>
  <c r="AD98" i="14"/>
  <c r="AC98" i="14"/>
  <c r="AB98" i="14"/>
  <c r="AA98" i="14"/>
  <c r="Z98" i="14"/>
  <c r="Y98" i="14"/>
  <c r="X98" i="14"/>
  <c r="W98" i="14"/>
  <c r="V98" i="14"/>
  <c r="U98" i="14"/>
  <c r="T98" i="14"/>
  <c r="S98" i="14"/>
  <c r="R98" i="14"/>
  <c r="Q98" i="14"/>
  <c r="P98" i="14"/>
  <c r="O98" i="14"/>
  <c r="N98" i="14"/>
  <c r="M98" i="14"/>
  <c r="L98" i="14"/>
  <c r="K98" i="14"/>
  <c r="J98" i="14"/>
  <c r="I98" i="14"/>
  <c r="H98" i="14"/>
  <c r="G98" i="14"/>
  <c r="F98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AS97" i="14"/>
  <c r="AR97" i="14"/>
  <c r="AQ97" i="14"/>
  <c r="AP97" i="14"/>
  <c r="AO97" i="14"/>
  <c r="AN97" i="14"/>
  <c r="AM97" i="14"/>
  <c r="AL97" i="14"/>
  <c r="AK97" i="14"/>
  <c r="AJ97" i="14"/>
  <c r="AI97" i="14"/>
  <c r="AH97" i="14"/>
  <c r="AG97" i="14"/>
  <c r="AF97" i="14"/>
  <c r="AE97" i="14"/>
  <c r="AD97" i="14"/>
  <c r="AC97" i="14"/>
  <c r="AB97" i="14"/>
  <c r="AA97" i="14"/>
  <c r="Z97" i="14"/>
  <c r="Y97" i="14"/>
  <c r="X97" i="14"/>
  <c r="W97" i="14"/>
  <c r="V97" i="14"/>
  <c r="U97" i="14"/>
  <c r="T97" i="14"/>
  <c r="S97" i="14"/>
  <c r="R97" i="14"/>
  <c r="Q97" i="14"/>
  <c r="P97" i="14"/>
  <c r="O97" i="14"/>
  <c r="N97" i="14"/>
  <c r="M97" i="14"/>
  <c r="L97" i="14"/>
  <c r="K97" i="14"/>
  <c r="J97" i="14"/>
  <c r="I97" i="14"/>
  <c r="H97" i="14"/>
  <c r="G97" i="14"/>
  <c r="F97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AS96" i="14"/>
  <c r="AR96" i="14"/>
  <c r="AQ96" i="14"/>
  <c r="AP96" i="14"/>
  <c r="AO96" i="14"/>
  <c r="AN96" i="14"/>
  <c r="AM96" i="14"/>
  <c r="AL96" i="14"/>
  <c r="AK96" i="14"/>
  <c r="AJ96" i="14"/>
  <c r="AI96" i="14"/>
  <c r="AH96" i="14"/>
  <c r="AG96" i="14"/>
  <c r="AF96" i="14"/>
  <c r="AE96" i="14"/>
  <c r="AD96" i="14"/>
  <c r="AC96" i="14"/>
  <c r="AB96" i="14"/>
  <c r="AA96" i="14"/>
  <c r="Z96" i="14"/>
  <c r="Y96" i="14"/>
  <c r="X96" i="14"/>
  <c r="W96" i="14"/>
  <c r="V96" i="14"/>
  <c r="U96" i="14"/>
  <c r="T96" i="14"/>
  <c r="S96" i="14"/>
  <c r="R96" i="14"/>
  <c r="Q96" i="14"/>
  <c r="P96" i="14"/>
  <c r="O96" i="14"/>
  <c r="N96" i="14"/>
  <c r="M96" i="14"/>
  <c r="L96" i="14"/>
  <c r="K96" i="14"/>
  <c r="J96" i="14"/>
  <c r="I96" i="14"/>
  <c r="H96" i="14"/>
  <c r="G96" i="14"/>
  <c r="F96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AS95" i="14"/>
  <c r="AR95" i="14"/>
  <c r="AQ95" i="14"/>
  <c r="AP95" i="14"/>
  <c r="AO95" i="14"/>
  <c r="AN95" i="14"/>
  <c r="AM95" i="14"/>
  <c r="AL95" i="14"/>
  <c r="AK95" i="14"/>
  <c r="AJ95" i="14"/>
  <c r="AI95" i="14"/>
  <c r="AH95" i="14"/>
  <c r="AG95" i="14"/>
  <c r="AF95" i="14"/>
  <c r="AE95" i="14"/>
  <c r="AD95" i="14"/>
  <c r="AC95" i="14"/>
  <c r="AB95" i="14"/>
  <c r="AA95" i="14"/>
  <c r="Z95" i="14"/>
  <c r="Y95" i="14"/>
  <c r="X95" i="14"/>
  <c r="W95" i="14"/>
  <c r="V95" i="14"/>
  <c r="U95" i="14"/>
  <c r="T95" i="14"/>
  <c r="S95" i="14"/>
  <c r="R95" i="14"/>
  <c r="Q95" i="14"/>
  <c r="P95" i="14"/>
  <c r="O95" i="14"/>
  <c r="N95" i="14"/>
  <c r="M95" i="14"/>
  <c r="L95" i="14"/>
  <c r="K95" i="14"/>
  <c r="J95" i="14"/>
  <c r="I95" i="14"/>
  <c r="H95" i="14"/>
  <c r="G95" i="14"/>
  <c r="F95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AS94" i="14"/>
  <c r="AR94" i="14"/>
  <c r="AQ94" i="14"/>
  <c r="AP94" i="14"/>
  <c r="AO94" i="14"/>
  <c r="AN94" i="14"/>
  <c r="AM94" i="14"/>
  <c r="AL94" i="14"/>
  <c r="AK94" i="14"/>
  <c r="AJ94" i="14"/>
  <c r="AI94" i="14"/>
  <c r="AH94" i="14"/>
  <c r="AG94" i="14"/>
  <c r="AF94" i="14"/>
  <c r="AE94" i="14"/>
  <c r="AD94" i="14"/>
  <c r="AC94" i="14"/>
  <c r="AB94" i="14"/>
  <c r="AA94" i="14"/>
  <c r="Z94" i="14"/>
  <c r="Y94" i="14"/>
  <c r="X94" i="14"/>
  <c r="W94" i="14"/>
  <c r="V94" i="14"/>
  <c r="U94" i="14"/>
  <c r="T94" i="14"/>
  <c r="S94" i="14"/>
  <c r="R94" i="14"/>
  <c r="Q94" i="14"/>
  <c r="P94" i="14"/>
  <c r="O94" i="14"/>
  <c r="N94" i="14"/>
  <c r="M94" i="14"/>
  <c r="L94" i="14"/>
  <c r="K94" i="14"/>
  <c r="J94" i="14"/>
  <c r="I94" i="14"/>
  <c r="H94" i="14"/>
  <c r="G94" i="14"/>
  <c r="F94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AS92" i="14"/>
  <c r="AR92" i="14"/>
  <c r="AQ92" i="14"/>
  <c r="AP92" i="14"/>
  <c r="AO92" i="14"/>
  <c r="AN92" i="14"/>
  <c r="AM92" i="14"/>
  <c r="AL92" i="14"/>
  <c r="AK92" i="14"/>
  <c r="AJ92" i="14"/>
  <c r="AI92" i="14"/>
  <c r="AH92" i="14"/>
  <c r="AG92" i="14"/>
  <c r="AF92" i="14"/>
  <c r="AE92" i="14"/>
  <c r="AD92" i="14"/>
  <c r="AC92" i="14"/>
  <c r="AB92" i="14"/>
  <c r="AA92" i="14"/>
  <c r="Z92" i="14"/>
  <c r="Y92" i="14"/>
  <c r="X92" i="14"/>
  <c r="W92" i="14"/>
  <c r="V92" i="14"/>
  <c r="U92" i="14"/>
  <c r="T92" i="14"/>
  <c r="S92" i="14"/>
  <c r="R92" i="14"/>
  <c r="Q92" i="14"/>
  <c r="P92" i="14"/>
  <c r="O92" i="14"/>
  <c r="N92" i="14"/>
  <c r="M92" i="14"/>
  <c r="L92" i="14"/>
  <c r="K92" i="14"/>
  <c r="J92" i="14"/>
  <c r="I92" i="14"/>
  <c r="H92" i="14"/>
  <c r="G92" i="14"/>
  <c r="F92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AS91" i="14"/>
  <c r="AR91" i="14"/>
  <c r="AQ91" i="14"/>
  <c r="AP91" i="14"/>
  <c r="AO91" i="14"/>
  <c r="AN91" i="14"/>
  <c r="AM91" i="14"/>
  <c r="AL91" i="14"/>
  <c r="AK91" i="14"/>
  <c r="AJ91" i="14"/>
  <c r="AI91" i="14"/>
  <c r="AH91" i="14"/>
  <c r="AG91" i="14"/>
  <c r="AF91" i="14"/>
  <c r="AE91" i="14"/>
  <c r="AD91" i="14"/>
  <c r="AC91" i="14"/>
  <c r="AB91" i="14"/>
  <c r="AA91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F91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AS90" i="14"/>
  <c r="AR90" i="14"/>
  <c r="AQ90" i="14"/>
  <c r="AP90" i="14"/>
  <c r="AO90" i="14"/>
  <c r="AN90" i="14"/>
  <c r="AM90" i="14"/>
  <c r="AL90" i="14"/>
  <c r="AK90" i="14"/>
  <c r="AJ90" i="14"/>
  <c r="AI90" i="14"/>
  <c r="AH90" i="14"/>
  <c r="AG90" i="14"/>
  <c r="AF90" i="14"/>
  <c r="AE90" i="14"/>
  <c r="AD90" i="14"/>
  <c r="AC90" i="14"/>
  <c r="AB90" i="14"/>
  <c r="AA90" i="14"/>
  <c r="Z90" i="14"/>
  <c r="Y90" i="14"/>
  <c r="X90" i="14"/>
  <c r="W90" i="14"/>
  <c r="V90" i="14"/>
  <c r="U90" i="14"/>
  <c r="T90" i="14"/>
  <c r="S90" i="14"/>
  <c r="R90" i="14"/>
  <c r="Q90" i="14"/>
  <c r="P90" i="14"/>
  <c r="O90" i="14"/>
  <c r="N90" i="14"/>
  <c r="M90" i="14"/>
  <c r="L90" i="14"/>
  <c r="K90" i="14"/>
  <c r="J90" i="14"/>
  <c r="I90" i="14"/>
  <c r="H90" i="14"/>
  <c r="G90" i="14"/>
  <c r="F90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AS88" i="14"/>
  <c r="AR88" i="14"/>
  <c r="AQ88" i="14"/>
  <c r="AP88" i="14"/>
  <c r="AO88" i="14"/>
  <c r="AN88" i="14"/>
  <c r="AM88" i="14"/>
  <c r="AL88" i="14"/>
  <c r="AK88" i="14"/>
  <c r="AJ88" i="14"/>
  <c r="AI88" i="14"/>
  <c r="AH88" i="14"/>
  <c r="AG88" i="14"/>
  <c r="AF88" i="14"/>
  <c r="AE88" i="14"/>
  <c r="AD88" i="14"/>
  <c r="AC88" i="14"/>
  <c r="AB88" i="14"/>
  <c r="AA88" i="14"/>
  <c r="Z88" i="14"/>
  <c r="Y88" i="14"/>
  <c r="X88" i="14"/>
  <c r="W88" i="14"/>
  <c r="V88" i="14"/>
  <c r="U88" i="14"/>
  <c r="T88" i="14"/>
  <c r="S88" i="14"/>
  <c r="R88" i="14"/>
  <c r="Q88" i="14"/>
  <c r="P88" i="14"/>
  <c r="O88" i="14"/>
  <c r="N88" i="14"/>
  <c r="M88" i="14"/>
  <c r="L88" i="14"/>
  <c r="K88" i="14"/>
  <c r="J88" i="14"/>
  <c r="I88" i="14"/>
  <c r="H88" i="14"/>
  <c r="G88" i="14"/>
  <c r="F88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AS87" i="14"/>
  <c r="AR87" i="14"/>
  <c r="AQ87" i="14"/>
  <c r="AP87" i="14"/>
  <c r="AO87" i="14"/>
  <c r="AN87" i="14"/>
  <c r="AM87" i="14"/>
  <c r="AL87" i="14"/>
  <c r="AK87" i="14"/>
  <c r="AJ87" i="14"/>
  <c r="AI87" i="14"/>
  <c r="AH87" i="14"/>
  <c r="AG87" i="14"/>
  <c r="AF87" i="14"/>
  <c r="AE87" i="14"/>
  <c r="AD87" i="14"/>
  <c r="AC87" i="14"/>
  <c r="AB87" i="14"/>
  <c r="AA87" i="14"/>
  <c r="Z87" i="14"/>
  <c r="Y87" i="14"/>
  <c r="X87" i="14"/>
  <c r="W87" i="14"/>
  <c r="V87" i="14"/>
  <c r="U87" i="14"/>
  <c r="T87" i="14"/>
  <c r="S87" i="14"/>
  <c r="R87" i="14"/>
  <c r="Q87" i="14"/>
  <c r="P87" i="14"/>
  <c r="O87" i="14"/>
  <c r="N87" i="14"/>
  <c r="M87" i="14"/>
  <c r="L87" i="14"/>
  <c r="K87" i="14"/>
  <c r="J87" i="14"/>
  <c r="I87" i="14"/>
  <c r="H87" i="14"/>
  <c r="G87" i="14"/>
  <c r="F87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C48" i="14"/>
  <c r="D48" i="14"/>
  <c r="E48" i="14"/>
  <c r="F48" i="14"/>
  <c r="G48" i="14"/>
  <c r="H48" i="14"/>
  <c r="I48" i="14"/>
  <c r="J48" i="14"/>
  <c r="K48" i="14"/>
  <c r="L48" i="14"/>
  <c r="M48" i="14"/>
  <c r="N48" i="14"/>
  <c r="O48" i="14"/>
  <c r="P48" i="14"/>
  <c r="Q48" i="14"/>
  <c r="R48" i="14"/>
  <c r="S48" i="14"/>
  <c r="T48" i="14"/>
  <c r="U48" i="14"/>
  <c r="V48" i="14"/>
  <c r="W48" i="14"/>
  <c r="X48" i="14"/>
  <c r="Y48" i="14"/>
  <c r="Z48" i="14"/>
  <c r="C50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C51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O52" i="14"/>
  <c r="P52" i="14"/>
  <c r="Q52" i="14"/>
  <c r="R52" i="14"/>
  <c r="S52" i="14"/>
  <c r="T52" i="14"/>
  <c r="U52" i="14"/>
  <c r="V52" i="14"/>
  <c r="W52" i="14"/>
  <c r="X52" i="14"/>
  <c r="Y52" i="14"/>
  <c r="Z52" i="14"/>
  <c r="C54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C55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C56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C57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C58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C60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B6" i="14"/>
  <c r="C6" i="14"/>
  <c r="D6" i="14"/>
  <c r="E6" i="14"/>
  <c r="F6" i="14"/>
  <c r="G6" i="14"/>
  <c r="H6" i="14"/>
  <c r="H86" i="14" s="1"/>
  <c r="I6" i="14"/>
  <c r="J6" i="14"/>
  <c r="J86" i="14" s="1"/>
  <c r="K6" i="14"/>
  <c r="L6" i="14"/>
  <c r="M6" i="14"/>
  <c r="N6" i="14"/>
  <c r="N86" i="14" s="1"/>
  <c r="O6" i="14"/>
  <c r="P6" i="14"/>
  <c r="P86" i="14" s="1"/>
  <c r="Q6" i="14"/>
  <c r="R6" i="14"/>
  <c r="S6" i="14"/>
  <c r="T6" i="14"/>
  <c r="U6" i="14"/>
  <c r="V6" i="14"/>
  <c r="V86" i="14" s="1"/>
  <c r="W6" i="14"/>
  <c r="X6" i="14"/>
  <c r="X86" i="14" s="1"/>
  <c r="Y6" i="14"/>
  <c r="Z6" i="14"/>
  <c r="B9" i="14"/>
  <c r="C9" i="14"/>
  <c r="D9" i="14"/>
  <c r="E9" i="14"/>
  <c r="F9" i="14"/>
  <c r="F89" i="14" s="1"/>
  <c r="G9" i="14"/>
  <c r="H9" i="14"/>
  <c r="I9" i="14"/>
  <c r="J9" i="14"/>
  <c r="K9" i="14"/>
  <c r="L9" i="14"/>
  <c r="L89" i="14" s="1"/>
  <c r="M9" i="14"/>
  <c r="N9" i="14"/>
  <c r="N89" i="14" s="1"/>
  <c r="O9" i="14"/>
  <c r="O89" i="14" s="1"/>
  <c r="P9" i="14"/>
  <c r="P89" i="14" s="1"/>
  <c r="Q9" i="14"/>
  <c r="R9" i="14"/>
  <c r="S9" i="14"/>
  <c r="S89" i="14" s="1"/>
  <c r="T9" i="14"/>
  <c r="U9" i="14"/>
  <c r="V9" i="14"/>
  <c r="W9" i="14"/>
  <c r="X9" i="14"/>
  <c r="Y9" i="14"/>
  <c r="Z9" i="14"/>
  <c r="Z89" i="14" s="1"/>
  <c r="B13" i="14"/>
  <c r="C13" i="14"/>
  <c r="D13" i="14"/>
  <c r="E13" i="14"/>
  <c r="F13" i="14"/>
  <c r="G13" i="14"/>
  <c r="H13" i="14"/>
  <c r="H93" i="14" s="1"/>
  <c r="I13" i="14"/>
  <c r="J13" i="14"/>
  <c r="J93" i="14" s="1"/>
  <c r="K13" i="14"/>
  <c r="L13" i="14"/>
  <c r="M13" i="14"/>
  <c r="N13" i="14"/>
  <c r="O13" i="14"/>
  <c r="P13" i="14"/>
  <c r="Q13" i="14"/>
  <c r="R13" i="14"/>
  <c r="R93" i="14" s="1"/>
  <c r="S13" i="14"/>
  <c r="T13" i="14"/>
  <c r="T93" i="14" s="1"/>
  <c r="U13" i="14"/>
  <c r="V13" i="14"/>
  <c r="V93" i="14" s="1"/>
  <c r="W13" i="14"/>
  <c r="X13" i="14"/>
  <c r="Y13" i="14"/>
  <c r="Z13" i="14"/>
  <c r="Z93" i="14" s="1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G100" i="13"/>
  <c r="H100" i="13"/>
  <c r="I100" i="13"/>
  <c r="J100" i="13"/>
  <c r="K100" i="13"/>
  <c r="L100" i="13"/>
  <c r="M100" i="13"/>
  <c r="N100" i="13"/>
  <c r="O100" i="13"/>
  <c r="P100" i="13"/>
  <c r="Q100" i="13"/>
  <c r="R100" i="13"/>
  <c r="S100" i="13"/>
  <c r="T100" i="13"/>
  <c r="U100" i="13"/>
  <c r="V100" i="13"/>
  <c r="W100" i="13"/>
  <c r="X100" i="13"/>
  <c r="Y100" i="13"/>
  <c r="Z100" i="13"/>
  <c r="AA100" i="13"/>
  <c r="AB100" i="13"/>
  <c r="AC100" i="13"/>
  <c r="AD100" i="13"/>
  <c r="AE100" i="13"/>
  <c r="AF100" i="13"/>
  <c r="AG100" i="13"/>
  <c r="AH100" i="13"/>
  <c r="AI100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Z100" i="13"/>
  <c r="BA100" i="13"/>
  <c r="BB100" i="13"/>
  <c r="BC100" i="13"/>
  <c r="BD100" i="13"/>
  <c r="BE100" i="13"/>
  <c r="BF100" i="13"/>
  <c r="BG100" i="13"/>
  <c r="F100" i="13"/>
  <c r="F97" i="13"/>
  <c r="F98" i="13"/>
  <c r="F96" i="13"/>
  <c r="F95" i="13"/>
  <c r="F94" i="13"/>
  <c r="F90" i="13"/>
  <c r="F91" i="13"/>
  <c r="F92" i="13"/>
  <c r="F87" i="13"/>
  <c r="F88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C48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C50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C52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C60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BE40" i="13"/>
  <c r="BD34" i="13"/>
  <c r="BB35" i="13"/>
  <c r="BB35" i="14" s="1"/>
  <c r="BD36" i="13"/>
  <c r="P96" i="12"/>
  <c r="BB38" i="13"/>
  <c r="BB38" i="14" s="1"/>
  <c r="BC30" i="13"/>
  <c r="BC30" i="14" s="1"/>
  <c r="BE31" i="13"/>
  <c r="BE32" i="13"/>
  <c r="P87" i="12"/>
  <c r="V25" i="13"/>
  <c r="V45" i="13" s="1"/>
  <c r="V65" i="13" s="1"/>
  <c r="V85" i="13" s="1"/>
  <c r="V105" i="13" s="1"/>
  <c r="W25" i="13"/>
  <c r="W45" i="13" s="1"/>
  <c r="W65" i="13" s="1"/>
  <c r="W85" i="13" s="1"/>
  <c r="W105" i="13" s="1"/>
  <c r="X25" i="13"/>
  <c r="X45" i="13" s="1"/>
  <c r="X65" i="13" s="1"/>
  <c r="X85" i="13" s="1"/>
  <c r="X105" i="13" s="1"/>
  <c r="Y25" i="13"/>
  <c r="Y45" i="13" s="1"/>
  <c r="Y65" i="13" s="1"/>
  <c r="Y85" i="13" s="1"/>
  <c r="Y105" i="13" s="1"/>
  <c r="V13" i="13"/>
  <c r="W13" i="13"/>
  <c r="X13" i="13"/>
  <c r="Y13" i="13"/>
  <c r="V9" i="13"/>
  <c r="W9" i="13"/>
  <c r="X9" i="13"/>
  <c r="X89" i="13" s="1"/>
  <c r="Y9" i="13"/>
  <c r="Z9" i="13"/>
  <c r="Z89" i="13" s="1"/>
  <c r="V6" i="13"/>
  <c r="W6" i="13"/>
  <c r="X6" i="13"/>
  <c r="Y6" i="13"/>
  <c r="B6" i="13"/>
  <c r="C6" i="13"/>
  <c r="D6" i="13"/>
  <c r="E6" i="13"/>
  <c r="F6" i="13"/>
  <c r="F86" i="13" s="1"/>
  <c r="G6" i="13"/>
  <c r="G86" i="13" s="1"/>
  <c r="H6" i="13"/>
  <c r="H86" i="13" s="1"/>
  <c r="I6" i="13"/>
  <c r="J6" i="13"/>
  <c r="K6" i="13"/>
  <c r="K86" i="13" s="1"/>
  <c r="L6" i="13"/>
  <c r="M6" i="13"/>
  <c r="N6" i="13"/>
  <c r="O6" i="13"/>
  <c r="P6" i="13"/>
  <c r="Q6" i="13"/>
  <c r="Q86" i="13" s="1"/>
  <c r="R6" i="13"/>
  <c r="S6" i="13"/>
  <c r="T6" i="13"/>
  <c r="T86" i="13" s="1"/>
  <c r="U6" i="13"/>
  <c r="B9" i="13"/>
  <c r="C9" i="13"/>
  <c r="D9" i="13"/>
  <c r="E9" i="13"/>
  <c r="F9" i="13"/>
  <c r="F89" i="13" s="1"/>
  <c r="G9" i="13"/>
  <c r="G89" i="13" s="1"/>
  <c r="H9" i="13"/>
  <c r="H89" i="13" s="1"/>
  <c r="I9" i="13"/>
  <c r="J9" i="13"/>
  <c r="K9" i="13"/>
  <c r="K89" i="13" s="1"/>
  <c r="L9" i="13"/>
  <c r="L89" i="13" s="1"/>
  <c r="M9" i="13"/>
  <c r="N9" i="13"/>
  <c r="O9" i="13"/>
  <c r="O89" i="13" s="1"/>
  <c r="P9" i="13"/>
  <c r="P89" i="13" s="1"/>
  <c r="Q9" i="13"/>
  <c r="R9" i="13"/>
  <c r="R89" i="13" s="1"/>
  <c r="S9" i="13"/>
  <c r="S89" i="13" s="1"/>
  <c r="T9" i="13"/>
  <c r="T89" i="13" s="1"/>
  <c r="U9" i="13"/>
  <c r="B13" i="13"/>
  <c r="C13" i="13"/>
  <c r="D13" i="13"/>
  <c r="E13" i="13"/>
  <c r="F13" i="13"/>
  <c r="F93" i="13" s="1"/>
  <c r="G13" i="13"/>
  <c r="H13" i="13"/>
  <c r="I13" i="13"/>
  <c r="J13" i="13"/>
  <c r="K13" i="13"/>
  <c r="L13" i="13"/>
  <c r="M13" i="13"/>
  <c r="N13" i="13"/>
  <c r="O13" i="13"/>
  <c r="P13" i="13"/>
  <c r="Q13" i="13"/>
  <c r="Q93" i="13" s="1"/>
  <c r="R13" i="13"/>
  <c r="R93" i="13" s="1"/>
  <c r="S13" i="13"/>
  <c r="T13" i="13"/>
  <c r="U13" i="13"/>
  <c r="C25" i="13"/>
  <c r="C45" i="13" s="1"/>
  <c r="C65" i="13" s="1"/>
  <c r="C85" i="13" s="1"/>
  <c r="C105" i="13" s="1"/>
  <c r="D25" i="13"/>
  <c r="D45" i="13" s="1"/>
  <c r="D65" i="13" s="1"/>
  <c r="D85" i="13" s="1"/>
  <c r="D105" i="13" s="1"/>
  <c r="E25" i="13"/>
  <c r="E45" i="13" s="1"/>
  <c r="E65" i="13" s="1"/>
  <c r="E85" i="13" s="1"/>
  <c r="E105" i="13" s="1"/>
  <c r="F25" i="13"/>
  <c r="F45" i="13" s="1"/>
  <c r="F65" i="13" s="1"/>
  <c r="F85" i="13" s="1"/>
  <c r="F105" i="13" s="1"/>
  <c r="G25" i="13"/>
  <c r="G45" i="13" s="1"/>
  <c r="G65" i="13" s="1"/>
  <c r="G85" i="13" s="1"/>
  <c r="G105" i="13" s="1"/>
  <c r="H25" i="13"/>
  <c r="H45" i="13" s="1"/>
  <c r="H65" i="13" s="1"/>
  <c r="H85" i="13" s="1"/>
  <c r="H105" i="13" s="1"/>
  <c r="I25" i="13"/>
  <c r="I45" i="13" s="1"/>
  <c r="I65" i="13" s="1"/>
  <c r="I85" i="13" s="1"/>
  <c r="I105" i="13" s="1"/>
  <c r="J25" i="13"/>
  <c r="J45" i="13" s="1"/>
  <c r="J65" i="13" s="1"/>
  <c r="J85" i="13" s="1"/>
  <c r="J105" i="13" s="1"/>
  <c r="K25" i="13"/>
  <c r="K45" i="13" s="1"/>
  <c r="K65" i="13" s="1"/>
  <c r="K85" i="13" s="1"/>
  <c r="K105" i="13" s="1"/>
  <c r="L25" i="13"/>
  <c r="L45" i="13" s="1"/>
  <c r="L65" i="13" s="1"/>
  <c r="L85" i="13" s="1"/>
  <c r="L105" i="13" s="1"/>
  <c r="M25" i="13"/>
  <c r="M45" i="13" s="1"/>
  <c r="M65" i="13" s="1"/>
  <c r="M85" i="13" s="1"/>
  <c r="M105" i="13" s="1"/>
  <c r="N25" i="13"/>
  <c r="N45" i="13" s="1"/>
  <c r="N65" i="13" s="1"/>
  <c r="N85" i="13" s="1"/>
  <c r="N105" i="13" s="1"/>
  <c r="O25" i="13"/>
  <c r="O45" i="13" s="1"/>
  <c r="O65" i="13" s="1"/>
  <c r="O85" i="13" s="1"/>
  <c r="O105" i="13" s="1"/>
  <c r="P25" i="13"/>
  <c r="P45" i="13" s="1"/>
  <c r="P65" i="13" s="1"/>
  <c r="P85" i="13" s="1"/>
  <c r="P105" i="13" s="1"/>
  <c r="Q25" i="13"/>
  <c r="Q45" i="13" s="1"/>
  <c r="Q65" i="13" s="1"/>
  <c r="Q85" i="13" s="1"/>
  <c r="Q105" i="13" s="1"/>
  <c r="R25" i="13"/>
  <c r="R45" i="13" s="1"/>
  <c r="R65" i="13" s="1"/>
  <c r="R85" i="13" s="1"/>
  <c r="R105" i="13" s="1"/>
  <c r="S25" i="13"/>
  <c r="S45" i="13" s="1"/>
  <c r="S65" i="13" s="1"/>
  <c r="S85" i="13" s="1"/>
  <c r="S105" i="13" s="1"/>
  <c r="T25" i="13"/>
  <c r="T45" i="13" s="1"/>
  <c r="T65" i="13" s="1"/>
  <c r="T85" i="13" s="1"/>
  <c r="T105" i="13" s="1"/>
  <c r="U25" i="13"/>
  <c r="U45" i="13" s="1"/>
  <c r="U65" i="13" s="1"/>
  <c r="U85" i="13" s="1"/>
  <c r="U105" i="13" s="1"/>
  <c r="Z25" i="13"/>
  <c r="Z45" i="13" s="1"/>
  <c r="Z65" i="13" s="1"/>
  <c r="Z85" i="13" s="1"/>
  <c r="Z105" i="13" s="1"/>
  <c r="AA25" i="13"/>
  <c r="AA45" i="13" s="1"/>
  <c r="AA65" i="13" s="1"/>
  <c r="AA85" i="13" s="1"/>
  <c r="AA105" i="13" s="1"/>
  <c r="AB25" i="13"/>
  <c r="AB45" i="13" s="1"/>
  <c r="AB65" i="13" s="1"/>
  <c r="AB85" i="13" s="1"/>
  <c r="AB105" i="13" s="1"/>
  <c r="AC25" i="13"/>
  <c r="AC45" i="13" s="1"/>
  <c r="AC65" i="13" s="1"/>
  <c r="AC85" i="13" s="1"/>
  <c r="AC105" i="13" s="1"/>
  <c r="AD25" i="13"/>
  <c r="AD45" i="13" s="1"/>
  <c r="AD65" i="13" s="1"/>
  <c r="AD85" i="13" s="1"/>
  <c r="AD105" i="13" s="1"/>
  <c r="AE25" i="13"/>
  <c r="AE45" i="13" s="1"/>
  <c r="AE65" i="13" s="1"/>
  <c r="AE85" i="13" s="1"/>
  <c r="AE105" i="13" s="1"/>
  <c r="AF25" i="13"/>
  <c r="AF45" i="13" s="1"/>
  <c r="AF65" i="13" s="1"/>
  <c r="AF85" i="13" s="1"/>
  <c r="AF105" i="13" s="1"/>
  <c r="AG25" i="13"/>
  <c r="AG45" i="13" s="1"/>
  <c r="AG65" i="13" s="1"/>
  <c r="AG85" i="13" s="1"/>
  <c r="AG105" i="13" s="1"/>
  <c r="AH45" i="13"/>
  <c r="AH65" i="13" s="1"/>
  <c r="AH85" i="13" s="1"/>
  <c r="AH105" i="13" s="1"/>
  <c r="AI45" i="13"/>
  <c r="AI65" i="13" s="1"/>
  <c r="AI85" i="13" s="1"/>
  <c r="AI105" i="13" s="1"/>
  <c r="AJ45" i="13"/>
  <c r="AJ65" i="13" s="1"/>
  <c r="AJ85" i="13" s="1"/>
  <c r="AJ105" i="13" s="1"/>
  <c r="AK45" i="13"/>
  <c r="AK65" i="13" s="1"/>
  <c r="AK85" i="13" s="1"/>
  <c r="AK105" i="13" s="1"/>
  <c r="AL45" i="13"/>
  <c r="AL65" i="13" s="1"/>
  <c r="AL85" i="13" s="1"/>
  <c r="AL105" i="13" s="1"/>
  <c r="AM45" i="13"/>
  <c r="AM65" i="13" s="1"/>
  <c r="AM85" i="13" s="1"/>
  <c r="AM105" i="13" s="1"/>
  <c r="AN45" i="13"/>
  <c r="AN65" i="13" s="1"/>
  <c r="AN85" i="13" s="1"/>
  <c r="AN105" i="13" s="1"/>
  <c r="AO45" i="13"/>
  <c r="AO65" i="13" s="1"/>
  <c r="AO85" i="13" s="1"/>
  <c r="AO105" i="13" s="1"/>
  <c r="AP45" i="13"/>
  <c r="AP65" i="13" s="1"/>
  <c r="AP85" i="13" s="1"/>
  <c r="AP105" i="13" s="1"/>
  <c r="AQ45" i="13"/>
  <c r="AQ65" i="13" s="1"/>
  <c r="AQ85" i="13" s="1"/>
  <c r="AQ105" i="13" s="1"/>
  <c r="AR45" i="13"/>
  <c r="AR65" i="13" s="1"/>
  <c r="AR85" i="13" s="1"/>
  <c r="AR105" i="13" s="1"/>
  <c r="AS45" i="13"/>
  <c r="AS65" i="13" s="1"/>
  <c r="AS85" i="13" s="1"/>
  <c r="AS105" i="13" s="1"/>
  <c r="AT45" i="13"/>
  <c r="AT65" i="13" s="1"/>
  <c r="AT85" i="13" s="1"/>
  <c r="AT105" i="13" s="1"/>
  <c r="AU45" i="13"/>
  <c r="AU65" i="13" s="1"/>
  <c r="AU85" i="13" s="1"/>
  <c r="AU105" i="13" s="1"/>
  <c r="AV45" i="13"/>
  <c r="AV65" i="13" s="1"/>
  <c r="AV85" i="13" s="1"/>
  <c r="AV105" i="13" s="1"/>
  <c r="AW45" i="13"/>
  <c r="AW65" i="13" s="1"/>
  <c r="AW85" i="13" s="1"/>
  <c r="AW105" i="13" s="1"/>
  <c r="AX45" i="13"/>
  <c r="AX65" i="13" s="1"/>
  <c r="AX85" i="13" s="1"/>
  <c r="AX105" i="13" s="1"/>
  <c r="AY45" i="13"/>
  <c r="AY65" i="13" s="1"/>
  <c r="AY85" i="13" s="1"/>
  <c r="AY105" i="13" s="1"/>
  <c r="AZ45" i="13"/>
  <c r="AZ65" i="13" s="1"/>
  <c r="AZ85" i="13" s="1"/>
  <c r="AZ105" i="13" s="1"/>
  <c r="BA45" i="13"/>
  <c r="BA65" i="13" s="1"/>
  <c r="BA85" i="13" s="1"/>
  <c r="BA105" i="13" s="1"/>
  <c r="BB45" i="13"/>
  <c r="BB65" i="13" s="1"/>
  <c r="BB85" i="13" s="1"/>
  <c r="BB105" i="13" s="1"/>
  <c r="BC45" i="13"/>
  <c r="BC65" i="13" s="1"/>
  <c r="BC85" i="13" s="1"/>
  <c r="BC105" i="13" s="1"/>
  <c r="BD45" i="13"/>
  <c r="BD65" i="13" s="1"/>
  <c r="BD85" i="13" s="1"/>
  <c r="BD105" i="13" s="1"/>
  <c r="BE45" i="13"/>
  <c r="BE65" i="13" s="1"/>
  <c r="BE85" i="13" s="1"/>
  <c r="BE105" i="13" s="1"/>
  <c r="BF45" i="13"/>
  <c r="BF65" i="13" s="1"/>
  <c r="BF85" i="13" s="1"/>
  <c r="BF105" i="13" s="1"/>
  <c r="BG45" i="13"/>
  <c r="BG65" i="13" s="1"/>
  <c r="BG85" i="13" s="1"/>
  <c r="BG105" i="13" s="1"/>
  <c r="BH45" i="13"/>
  <c r="BH65" i="13" s="1"/>
  <c r="BH85" i="13" s="1"/>
  <c r="BH105" i="13" s="1"/>
  <c r="B25" i="13"/>
  <c r="B45" i="13" s="1"/>
  <c r="B65" i="13" s="1"/>
  <c r="B85" i="13" s="1"/>
  <c r="B105" i="13" s="1"/>
  <c r="D92" i="12"/>
  <c r="E92" i="12"/>
  <c r="E85" i="12"/>
  <c r="C86" i="12"/>
  <c r="D86" i="12"/>
  <c r="E86" i="12"/>
  <c r="F86" i="12"/>
  <c r="G86" i="12"/>
  <c r="C87" i="12"/>
  <c r="D87" i="12"/>
  <c r="E87" i="12"/>
  <c r="F87" i="12"/>
  <c r="G87" i="12"/>
  <c r="G88" i="12"/>
  <c r="C89" i="12"/>
  <c r="D89" i="12"/>
  <c r="E89" i="12"/>
  <c r="F89" i="12"/>
  <c r="G89" i="12"/>
  <c r="C90" i="12"/>
  <c r="D90" i="12"/>
  <c r="E90" i="12"/>
  <c r="F90" i="12"/>
  <c r="G90" i="12"/>
  <c r="C91" i="12"/>
  <c r="D91" i="12"/>
  <c r="E91" i="12"/>
  <c r="F91" i="12"/>
  <c r="G91" i="12"/>
  <c r="C92" i="12"/>
  <c r="G92" i="12"/>
  <c r="C93" i="12"/>
  <c r="D93" i="12"/>
  <c r="E93" i="12"/>
  <c r="F93" i="12"/>
  <c r="G93" i="12"/>
  <c r="C94" i="12"/>
  <c r="D94" i="12"/>
  <c r="E94" i="12"/>
  <c r="F94" i="12"/>
  <c r="G94" i="12"/>
  <c r="C95" i="12"/>
  <c r="D95" i="12"/>
  <c r="E95" i="12"/>
  <c r="F95" i="12"/>
  <c r="G95" i="12"/>
  <c r="C96" i="12"/>
  <c r="D96" i="12"/>
  <c r="E96" i="12"/>
  <c r="F96" i="12"/>
  <c r="G96" i="12"/>
  <c r="C97" i="12"/>
  <c r="D97" i="12"/>
  <c r="E97" i="12"/>
  <c r="F97" i="12"/>
  <c r="G97" i="12"/>
  <c r="C99" i="12"/>
  <c r="D99" i="12"/>
  <c r="E99" i="12"/>
  <c r="F99" i="12"/>
  <c r="G99" i="12"/>
  <c r="D66" i="12"/>
  <c r="E66" i="12"/>
  <c r="F66" i="12"/>
  <c r="G66" i="12"/>
  <c r="C67" i="12"/>
  <c r="D67" i="12"/>
  <c r="E67" i="12"/>
  <c r="F67" i="12"/>
  <c r="G67" i="12"/>
  <c r="C69" i="12"/>
  <c r="D69" i="12"/>
  <c r="E69" i="12"/>
  <c r="F69" i="12"/>
  <c r="G69" i="12"/>
  <c r="C70" i="12"/>
  <c r="D70" i="12"/>
  <c r="E70" i="12"/>
  <c r="F70" i="12"/>
  <c r="G70" i="12"/>
  <c r="C71" i="12"/>
  <c r="D71" i="12"/>
  <c r="E71" i="12"/>
  <c r="F71" i="12"/>
  <c r="G71" i="12"/>
  <c r="C73" i="12"/>
  <c r="D73" i="12"/>
  <c r="E73" i="12"/>
  <c r="F73" i="12"/>
  <c r="G73" i="12"/>
  <c r="C74" i="12"/>
  <c r="D74" i="12"/>
  <c r="E74" i="12"/>
  <c r="F74" i="12"/>
  <c r="G74" i="12"/>
  <c r="C75" i="12"/>
  <c r="D75" i="12"/>
  <c r="E75" i="12"/>
  <c r="F75" i="12"/>
  <c r="G75" i="12"/>
  <c r="C76" i="12"/>
  <c r="D76" i="12"/>
  <c r="E76" i="12"/>
  <c r="F76" i="12"/>
  <c r="G76" i="12"/>
  <c r="C77" i="12"/>
  <c r="D77" i="12"/>
  <c r="E77" i="12"/>
  <c r="F77" i="12"/>
  <c r="G77" i="12"/>
  <c r="C79" i="12"/>
  <c r="D79" i="12"/>
  <c r="E79" i="12"/>
  <c r="F79" i="12"/>
  <c r="G79" i="12"/>
  <c r="B46" i="12"/>
  <c r="E27" i="13" s="1"/>
  <c r="C46" i="12"/>
  <c r="G27" i="13" s="1"/>
  <c r="D46" i="12"/>
  <c r="K27" i="13" s="1"/>
  <c r="K27" i="14" s="1"/>
  <c r="E46" i="12"/>
  <c r="P27" i="13" s="1"/>
  <c r="P27" i="14" s="1"/>
  <c r="F46" i="12"/>
  <c r="U27" i="13" s="1"/>
  <c r="U27" i="14" s="1"/>
  <c r="B47" i="12"/>
  <c r="C28" i="13" s="1"/>
  <c r="C28" i="14" s="1"/>
  <c r="C47" i="12"/>
  <c r="F28" i="13" s="1"/>
  <c r="F28" i="14" s="1"/>
  <c r="D47" i="12"/>
  <c r="L28" i="13" s="1"/>
  <c r="L28" i="14" s="1"/>
  <c r="E47" i="12"/>
  <c r="N28" i="13" s="1"/>
  <c r="N28" i="14" s="1"/>
  <c r="F47" i="12"/>
  <c r="T28" i="13" s="1"/>
  <c r="T28" i="14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T30" i="14" s="1"/>
  <c r="B50" i="12"/>
  <c r="C31" i="13" s="1"/>
  <c r="C50" i="12"/>
  <c r="F31" i="13" s="1"/>
  <c r="D50" i="12"/>
  <c r="K31" i="13" s="1"/>
  <c r="K31" i="14" s="1"/>
  <c r="E50" i="12"/>
  <c r="Q31" i="13" s="1"/>
  <c r="Q31" i="14" s="1"/>
  <c r="F50" i="12"/>
  <c r="B51" i="12"/>
  <c r="E32" i="13" s="1"/>
  <c r="C51" i="12"/>
  <c r="H32" i="13" s="1"/>
  <c r="D51" i="12"/>
  <c r="M32" i="13" s="1"/>
  <c r="M32" i="14" s="1"/>
  <c r="E51" i="12"/>
  <c r="F51" i="12"/>
  <c r="S32" i="13" s="1"/>
  <c r="S32" i="14" s="1"/>
  <c r="B53" i="12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S34" i="13" s="1"/>
  <c r="S34" i="14" s="1"/>
  <c r="B54" i="12"/>
  <c r="B35" i="13" s="1"/>
  <c r="C54" i="12"/>
  <c r="F35" i="13" s="1"/>
  <c r="D54" i="12"/>
  <c r="L35" i="13" s="1"/>
  <c r="L35" i="14" s="1"/>
  <c r="E54" i="12"/>
  <c r="O35" i="13" s="1"/>
  <c r="O35" i="14" s="1"/>
  <c r="F54" i="12"/>
  <c r="U35" i="13" s="1"/>
  <c r="U35" i="14" s="1"/>
  <c r="B55" i="12"/>
  <c r="D36" i="13" s="1"/>
  <c r="C55" i="12"/>
  <c r="H36" i="13" s="1"/>
  <c r="H36" i="14" s="1"/>
  <c r="D55" i="12"/>
  <c r="M36" i="13" s="1"/>
  <c r="M36" i="14" s="1"/>
  <c r="E55" i="12"/>
  <c r="P36" i="13" s="1"/>
  <c r="P36" i="14" s="1"/>
  <c r="F55" i="12"/>
  <c r="T36" i="13" s="1"/>
  <c r="T36" i="14" s="1"/>
  <c r="C56" i="12"/>
  <c r="H37" i="13" s="1"/>
  <c r="D56" i="12"/>
  <c r="M37" i="13" s="1"/>
  <c r="M37" i="14" s="1"/>
  <c r="E56" i="12"/>
  <c r="O37" i="13" s="1"/>
  <c r="O37" i="14" s="1"/>
  <c r="F56" i="12"/>
  <c r="U37" i="13" s="1"/>
  <c r="U37" i="14" s="1"/>
  <c r="B57" i="12"/>
  <c r="D38" i="13" s="1"/>
  <c r="C57" i="12"/>
  <c r="G38" i="13" s="1"/>
  <c r="G38" i="14" s="1"/>
  <c r="D57" i="12"/>
  <c r="M38" i="13" s="1"/>
  <c r="M38" i="14" s="1"/>
  <c r="E57" i="12"/>
  <c r="O38" i="13" s="1"/>
  <c r="O38" i="14" s="1"/>
  <c r="F57" i="12"/>
  <c r="R38" i="13" s="1"/>
  <c r="R38" i="14" s="1"/>
  <c r="B59" i="12"/>
  <c r="E40" i="13" s="1"/>
  <c r="E40" i="14" s="1"/>
  <c r="C59" i="12"/>
  <c r="I40" i="13" s="1"/>
  <c r="I40" i="14" s="1"/>
  <c r="D59" i="12"/>
  <c r="J40" i="13" s="1"/>
  <c r="J40" i="14" s="1"/>
  <c r="E59" i="12"/>
  <c r="Q40" i="13" s="1"/>
  <c r="Q40" i="14" s="1"/>
  <c r="F59" i="12"/>
  <c r="R40" i="13" s="1"/>
  <c r="R40" i="14" s="1"/>
  <c r="B6" i="12"/>
  <c r="C6" i="12"/>
  <c r="D6" i="12"/>
  <c r="E6" i="12"/>
  <c r="E148" i="12" s="1"/>
  <c r="F6" i="12"/>
  <c r="B9" i="12"/>
  <c r="B151" i="12" s="1"/>
  <c r="C9" i="12"/>
  <c r="C68" i="12" s="1"/>
  <c r="D9" i="12"/>
  <c r="D151" i="12" s="1"/>
  <c r="E9" i="12"/>
  <c r="F9" i="12"/>
  <c r="B13" i="12"/>
  <c r="B155" i="12" s="1"/>
  <c r="C13" i="12"/>
  <c r="C155" i="12" s="1"/>
  <c r="D13" i="12"/>
  <c r="E72" i="12" s="1"/>
  <c r="E13" i="12"/>
  <c r="F13" i="12"/>
  <c r="F155" i="12" s="1"/>
  <c r="A4" i="23"/>
  <c r="A57" i="23" s="1"/>
  <c r="A5" i="23"/>
  <c r="A58" i="23" s="1"/>
  <c r="A6" i="23"/>
  <c r="A59" i="23" s="1"/>
  <c r="A7" i="23"/>
  <c r="A60" i="23" s="1"/>
  <c r="A8" i="23"/>
  <c r="A61" i="23" s="1"/>
  <c r="A9" i="23"/>
  <c r="A62" i="23" s="1"/>
  <c r="A10" i="23"/>
  <c r="A63" i="23" s="1"/>
  <c r="A11" i="23"/>
  <c r="A64" i="23" s="1"/>
  <c r="A12" i="23"/>
  <c r="A65" i="23" s="1"/>
  <c r="A13" i="23"/>
  <c r="A66" i="23" s="1"/>
  <c r="A14" i="23"/>
  <c r="A67" i="23" s="1"/>
  <c r="A15" i="23"/>
  <c r="A68" i="23" s="1"/>
  <c r="A16" i="23"/>
  <c r="A69" i="23" s="1"/>
  <c r="A17" i="23"/>
  <c r="A70" i="23" s="1"/>
  <c r="A18" i="23"/>
  <c r="A71" i="23" s="1"/>
  <c r="A19" i="23"/>
  <c r="A72" i="23" s="1"/>
  <c r="A20" i="23"/>
  <c r="A73" i="23" s="1"/>
  <c r="A21" i="23"/>
  <c r="A74" i="23" s="1"/>
  <c r="A22" i="23"/>
  <c r="A75" i="23" s="1"/>
  <c r="A23" i="23"/>
  <c r="A76" i="23" s="1"/>
  <c r="A24" i="23"/>
  <c r="A77" i="23" s="1"/>
  <c r="A25" i="23"/>
  <c r="A78" i="23" s="1"/>
  <c r="A26" i="23"/>
  <c r="A79" i="23" s="1"/>
  <c r="A80" i="23"/>
  <c r="A3" i="23"/>
  <c r="A56" i="23" s="1"/>
  <c r="E88" i="12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7" i="6"/>
  <c r="E26" i="4"/>
  <c r="F26" i="4"/>
  <c r="G26" i="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AS60" i="14"/>
  <c r="AR60" i="14"/>
  <c r="AQ60" i="14"/>
  <c r="AP60" i="14"/>
  <c r="AO60" i="14"/>
  <c r="AN60" i="14"/>
  <c r="AM60" i="14"/>
  <c r="AL60" i="14"/>
  <c r="AK60" i="14"/>
  <c r="AJ60" i="14"/>
  <c r="AI60" i="14"/>
  <c r="AH60" i="14"/>
  <c r="AG60" i="14"/>
  <c r="AF60" i="14"/>
  <c r="AE60" i="14"/>
  <c r="AD60" i="14"/>
  <c r="AC60" i="14"/>
  <c r="AB60" i="14"/>
  <c r="AA60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AS58" i="14"/>
  <c r="AR58" i="14"/>
  <c r="AQ58" i="14"/>
  <c r="AP58" i="14"/>
  <c r="AO58" i="14"/>
  <c r="AN58" i="14"/>
  <c r="AM58" i="14"/>
  <c r="AL58" i="14"/>
  <c r="AK58" i="14"/>
  <c r="AJ58" i="14"/>
  <c r="AI58" i="14"/>
  <c r="AH58" i="14"/>
  <c r="AG58" i="14"/>
  <c r="AF58" i="14"/>
  <c r="AE58" i="14"/>
  <c r="AD58" i="14"/>
  <c r="AC58" i="14"/>
  <c r="AB58" i="14"/>
  <c r="AA58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AS57" i="14"/>
  <c r="AR57" i="14"/>
  <c r="AQ57" i="14"/>
  <c r="AP57" i="14"/>
  <c r="AO57" i="14"/>
  <c r="AN57" i="14"/>
  <c r="AM57" i="14"/>
  <c r="AL57" i="14"/>
  <c r="AK57" i="14"/>
  <c r="AJ57" i="14"/>
  <c r="AI57" i="14"/>
  <c r="AH57" i="14"/>
  <c r="AG57" i="14"/>
  <c r="AF57" i="14"/>
  <c r="AE57" i="14"/>
  <c r="AD57" i="14"/>
  <c r="AC57" i="14"/>
  <c r="AB57" i="14"/>
  <c r="AA57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AS56" i="14"/>
  <c r="AR56" i="14"/>
  <c r="AQ56" i="14"/>
  <c r="AP56" i="14"/>
  <c r="AO56" i="14"/>
  <c r="AN56" i="14"/>
  <c r="AM56" i="14"/>
  <c r="AL56" i="14"/>
  <c r="AK56" i="14"/>
  <c r="AJ56" i="14"/>
  <c r="AI56" i="14"/>
  <c r="AH56" i="14"/>
  <c r="AG56" i="14"/>
  <c r="AF56" i="14"/>
  <c r="AE56" i="14"/>
  <c r="AD56" i="14"/>
  <c r="AC56" i="14"/>
  <c r="AB56" i="14"/>
  <c r="AA56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AS55" i="14"/>
  <c r="AR55" i="14"/>
  <c r="AQ55" i="14"/>
  <c r="AP55" i="14"/>
  <c r="AO55" i="14"/>
  <c r="AN55" i="14"/>
  <c r="AM55" i="14"/>
  <c r="AL55" i="14"/>
  <c r="AK55" i="14"/>
  <c r="AJ55" i="14"/>
  <c r="AI55" i="14"/>
  <c r="AH55" i="14"/>
  <c r="AG55" i="14"/>
  <c r="AF55" i="14"/>
  <c r="AE55" i="14"/>
  <c r="AD55" i="14"/>
  <c r="AC55" i="14"/>
  <c r="AB55" i="14"/>
  <c r="AA55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AS54" i="14"/>
  <c r="AR54" i="14"/>
  <c r="AQ54" i="14"/>
  <c r="AP54" i="14"/>
  <c r="AO54" i="14"/>
  <c r="AN54" i="14"/>
  <c r="AM54" i="14"/>
  <c r="AL54" i="14"/>
  <c r="AK54" i="14"/>
  <c r="AJ54" i="14"/>
  <c r="AI54" i="14"/>
  <c r="AH54" i="14"/>
  <c r="AG54" i="14"/>
  <c r="AF54" i="14"/>
  <c r="AE54" i="14"/>
  <c r="AD54" i="14"/>
  <c r="AC54" i="14"/>
  <c r="AB54" i="14"/>
  <c r="AA54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AS52" i="14"/>
  <c r="AR52" i="14"/>
  <c r="AQ52" i="14"/>
  <c r="AP52" i="14"/>
  <c r="AO52" i="14"/>
  <c r="AN52" i="14"/>
  <c r="AM52" i="14"/>
  <c r="AL52" i="14"/>
  <c r="AK52" i="14"/>
  <c r="AJ52" i="14"/>
  <c r="AI52" i="14"/>
  <c r="AH52" i="14"/>
  <c r="AG52" i="14"/>
  <c r="AF52" i="14"/>
  <c r="AE52" i="14"/>
  <c r="AD52" i="14"/>
  <c r="AC52" i="14"/>
  <c r="AB52" i="14"/>
  <c r="AA52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AS51" i="14"/>
  <c r="AR51" i="14"/>
  <c r="AQ51" i="14"/>
  <c r="AP51" i="14"/>
  <c r="AO51" i="14"/>
  <c r="AN51" i="14"/>
  <c r="AM51" i="14"/>
  <c r="AL51" i="14"/>
  <c r="AK51" i="14"/>
  <c r="AJ51" i="14"/>
  <c r="AI51" i="14"/>
  <c r="AH51" i="14"/>
  <c r="AG51" i="14"/>
  <c r="AF51" i="14"/>
  <c r="AE51" i="14"/>
  <c r="AD51" i="14"/>
  <c r="AC51" i="14"/>
  <c r="AB51" i="14"/>
  <c r="AA51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AS50" i="14"/>
  <c r="AR50" i="14"/>
  <c r="AQ50" i="14"/>
  <c r="AP50" i="14"/>
  <c r="AO50" i="14"/>
  <c r="AN50" i="14"/>
  <c r="AM50" i="14"/>
  <c r="AL50" i="14"/>
  <c r="AK50" i="14"/>
  <c r="AJ50" i="14"/>
  <c r="AI50" i="14"/>
  <c r="AH50" i="14"/>
  <c r="AG50" i="14"/>
  <c r="AF50" i="14"/>
  <c r="AE50" i="14"/>
  <c r="AD50" i="14"/>
  <c r="AC50" i="14"/>
  <c r="AB50" i="14"/>
  <c r="AA50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AS48" i="14"/>
  <c r="AR48" i="14"/>
  <c r="AQ48" i="14"/>
  <c r="AP48" i="14"/>
  <c r="AO48" i="14"/>
  <c r="AN48" i="14"/>
  <c r="AM48" i="14"/>
  <c r="AL48" i="14"/>
  <c r="AK48" i="14"/>
  <c r="AJ48" i="14"/>
  <c r="AI48" i="14"/>
  <c r="AH48" i="14"/>
  <c r="AG48" i="14"/>
  <c r="AF48" i="14"/>
  <c r="AE48" i="14"/>
  <c r="AD48" i="14"/>
  <c r="AC48" i="14"/>
  <c r="AB48" i="14"/>
  <c r="AA48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AS47" i="14"/>
  <c r="AR47" i="14"/>
  <c r="AQ47" i="14"/>
  <c r="AP47" i="14"/>
  <c r="AO47" i="14"/>
  <c r="AN47" i="14"/>
  <c r="AM47" i="14"/>
  <c r="AL47" i="14"/>
  <c r="AK47" i="14"/>
  <c r="AJ47" i="14"/>
  <c r="AI47" i="14"/>
  <c r="AH47" i="14"/>
  <c r="AG47" i="14"/>
  <c r="AF47" i="14"/>
  <c r="AE47" i="14"/>
  <c r="AD47" i="14"/>
  <c r="AC47" i="14"/>
  <c r="AB47" i="14"/>
  <c r="AA47" i="14"/>
  <c r="AB6" i="14"/>
  <c r="AB86" i="14" s="1"/>
  <c r="AC6" i="14"/>
  <c r="AD6" i="14"/>
  <c r="AE6" i="14"/>
  <c r="AF6" i="14"/>
  <c r="AG6" i="14"/>
  <c r="AH6" i="14"/>
  <c r="AI6" i="14"/>
  <c r="AJ6" i="14"/>
  <c r="AJ86" i="14" s="1"/>
  <c r="AK6" i="14"/>
  <c r="AK86" i="14" s="1"/>
  <c r="AL6" i="14"/>
  <c r="AL86" i="14" s="1"/>
  <c r="AM6" i="14"/>
  <c r="AN6" i="14"/>
  <c r="AN86" i="14" s="1"/>
  <c r="AO6" i="14"/>
  <c r="AP6" i="14"/>
  <c r="AQ6" i="14"/>
  <c r="AR6" i="14"/>
  <c r="AR86" i="14" s="1"/>
  <c r="AS6" i="14"/>
  <c r="AS86" i="14" s="1"/>
  <c r="AT6" i="14"/>
  <c r="AT86" i="14" s="1"/>
  <c r="AU6" i="14"/>
  <c r="AV6" i="14"/>
  <c r="AV86" i="14" s="1"/>
  <c r="AW6" i="14"/>
  <c r="AW86" i="14" s="1"/>
  <c r="AX6" i="14"/>
  <c r="AX86" i="14" s="1"/>
  <c r="AY6" i="14"/>
  <c r="AZ6" i="14"/>
  <c r="AZ86" i="14" s="1"/>
  <c r="BA6" i="14"/>
  <c r="BB6" i="14"/>
  <c r="BB86" i="14" s="1"/>
  <c r="BC6" i="14"/>
  <c r="BD6" i="14"/>
  <c r="BD86" i="14" s="1"/>
  <c r="BE6" i="14"/>
  <c r="BF6" i="14"/>
  <c r="BF86" i="14" s="1"/>
  <c r="BG6" i="14"/>
  <c r="BH6" i="14"/>
  <c r="AB9" i="14"/>
  <c r="AC9" i="14"/>
  <c r="AD9" i="14"/>
  <c r="AE9" i="14"/>
  <c r="AF9" i="14"/>
  <c r="AF89" i="14" s="1"/>
  <c r="AG9" i="14"/>
  <c r="AH9" i="14"/>
  <c r="AI9" i="14"/>
  <c r="AJ9" i="14"/>
  <c r="AJ89" i="14" s="1"/>
  <c r="AK9" i="14"/>
  <c r="AK89" i="14" s="1"/>
  <c r="AL9" i="14"/>
  <c r="AL89" i="14" s="1"/>
  <c r="AM9" i="14"/>
  <c r="AN9" i="14"/>
  <c r="AN89" i="14" s="1"/>
  <c r="AO9" i="14"/>
  <c r="AP9" i="14"/>
  <c r="AP89" i="14" s="1"/>
  <c r="AQ9" i="14"/>
  <c r="AR9" i="14"/>
  <c r="AR89" i="14" s="1"/>
  <c r="AS9" i="14"/>
  <c r="AS89" i="14" s="1"/>
  <c r="AT9" i="14"/>
  <c r="AT89" i="14" s="1"/>
  <c r="AU9" i="14"/>
  <c r="AV9" i="14"/>
  <c r="AV89" i="14" s="1"/>
  <c r="AW9" i="14"/>
  <c r="AW89" i="14" s="1"/>
  <c r="AX9" i="14"/>
  <c r="AX89" i="14" s="1"/>
  <c r="AY9" i="14"/>
  <c r="AZ9" i="14"/>
  <c r="AZ89" i="14" s="1"/>
  <c r="BA9" i="14"/>
  <c r="BA89" i="14" s="1"/>
  <c r="BB9" i="14"/>
  <c r="BB89" i="14" s="1"/>
  <c r="BC9" i="14"/>
  <c r="BD9" i="14"/>
  <c r="BD89" i="14" s="1"/>
  <c r="BE9" i="14"/>
  <c r="BE89" i="14" s="1"/>
  <c r="BF9" i="14"/>
  <c r="BF89" i="14" s="1"/>
  <c r="BG9" i="14"/>
  <c r="BH9" i="14"/>
  <c r="BH89" i="14" s="1"/>
  <c r="AB13" i="14"/>
  <c r="AC13" i="14"/>
  <c r="AD13" i="14"/>
  <c r="AD93" i="14" s="1"/>
  <c r="AE13" i="14"/>
  <c r="AF13" i="14"/>
  <c r="AF93" i="14" s="1"/>
  <c r="AG13" i="14"/>
  <c r="AH13" i="14"/>
  <c r="AI13" i="14"/>
  <c r="AI93" i="14" s="1"/>
  <c r="AJ13" i="14"/>
  <c r="AK13" i="14"/>
  <c r="AK93" i="14" s="1"/>
  <c r="AL13" i="14"/>
  <c r="AL93" i="14" s="1"/>
  <c r="AM13" i="14"/>
  <c r="AN13" i="14"/>
  <c r="AO13" i="14"/>
  <c r="AO93" i="14" s="1"/>
  <c r="AP13" i="14"/>
  <c r="AQ13" i="14"/>
  <c r="AR13" i="14"/>
  <c r="AR93" i="14" s="1"/>
  <c r="AS13" i="14"/>
  <c r="AS93" i="14" s="1"/>
  <c r="AT13" i="14"/>
  <c r="AU13" i="14"/>
  <c r="AV13" i="14"/>
  <c r="AW13" i="14"/>
  <c r="AW93" i="14" s="1"/>
  <c r="AX13" i="14"/>
  <c r="AY13" i="14"/>
  <c r="AY93" i="14" s="1"/>
  <c r="AZ13" i="14"/>
  <c r="BA13" i="14"/>
  <c r="BA93" i="14" s="1"/>
  <c r="BB13" i="14"/>
  <c r="BC13" i="14"/>
  <c r="BD13" i="14"/>
  <c r="BE13" i="14"/>
  <c r="BE93" i="14" s="1"/>
  <c r="BF13" i="14"/>
  <c r="BG13" i="14"/>
  <c r="BH13" i="14"/>
  <c r="AA6" i="14"/>
  <c r="AA9" i="14"/>
  <c r="AE89" i="14" s="1"/>
  <c r="AA13" i="14"/>
  <c r="AA53" i="14" s="1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AA60" i="13"/>
  <c r="AB60" i="13"/>
  <c r="AC60" i="13"/>
  <c r="AD60" i="13"/>
  <c r="AE60" i="13"/>
  <c r="AF60" i="13"/>
  <c r="AG60" i="13"/>
  <c r="AH60" i="13"/>
  <c r="AI60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Z60" i="13"/>
  <c r="BA60" i="13"/>
  <c r="BB60" i="13"/>
  <c r="Z6" i="13"/>
  <c r="AA6" i="13"/>
  <c r="AB6" i="13"/>
  <c r="AC6" i="13"/>
  <c r="AD6" i="13"/>
  <c r="AD86" i="13" s="1"/>
  <c r="AE6" i="13"/>
  <c r="AF6" i="13"/>
  <c r="AF86" i="13" s="1"/>
  <c r="AG6" i="13"/>
  <c r="AG86" i="13" s="1"/>
  <c r="AH6" i="13"/>
  <c r="AH86" i="13" s="1"/>
  <c r="AI6" i="13"/>
  <c r="AI86" i="13" s="1"/>
  <c r="AJ6" i="13"/>
  <c r="AK6" i="13"/>
  <c r="AL6" i="13"/>
  <c r="AM6" i="13"/>
  <c r="AN6" i="13"/>
  <c r="AO6" i="13"/>
  <c r="AO86" i="13" s="1"/>
  <c r="AP6" i="13"/>
  <c r="AQ6" i="13"/>
  <c r="AQ86" i="13" s="1"/>
  <c r="AR6" i="13"/>
  <c r="AS6" i="13"/>
  <c r="AT6" i="13"/>
  <c r="AU6" i="13"/>
  <c r="AV6" i="13"/>
  <c r="AW6" i="13"/>
  <c r="AX6" i="13"/>
  <c r="AY6" i="13"/>
  <c r="AY86" i="13" s="1"/>
  <c r="AZ6" i="13"/>
  <c r="AA9" i="13"/>
  <c r="AB9" i="13"/>
  <c r="AC9" i="13"/>
  <c r="AD9" i="13"/>
  <c r="AE9" i="13"/>
  <c r="AE89" i="13" s="1"/>
  <c r="AF9" i="13"/>
  <c r="AF89" i="13" s="1"/>
  <c r="AG9" i="13"/>
  <c r="AH9" i="13"/>
  <c r="AI9" i="13"/>
  <c r="AJ9" i="13"/>
  <c r="AJ89" i="13" s="1"/>
  <c r="AK9" i="13"/>
  <c r="AL9" i="13"/>
  <c r="AL89" i="13" s="1"/>
  <c r="AM9" i="13"/>
  <c r="AN9" i="13"/>
  <c r="AN89" i="13" s="1"/>
  <c r="AO9" i="13"/>
  <c r="AO89" i="13" s="1"/>
  <c r="AP9" i="13"/>
  <c r="AP89" i="13" s="1"/>
  <c r="AQ9" i="13"/>
  <c r="AQ89" i="13" s="1"/>
  <c r="AR9" i="13"/>
  <c r="AS9" i="13"/>
  <c r="AT9" i="13"/>
  <c r="AT89" i="13" s="1"/>
  <c r="AU9" i="13"/>
  <c r="AU89" i="13" s="1"/>
  <c r="AV9" i="13"/>
  <c r="AV89" i="13" s="1"/>
  <c r="AW9" i="13"/>
  <c r="AX9" i="13"/>
  <c r="AX89" i="13" s="1"/>
  <c r="AY9" i="13"/>
  <c r="AY89" i="13" s="1"/>
  <c r="AZ9" i="13"/>
  <c r="AZ89" i="13" s="1"/>
  <c r="Z13" i="13"/>
  <c r="AA13" i="13"/>
  <c r="AB13" i="13"/>
  <c r="AC13" i="13"/>
  <c r="AD13" i="13"/>
  <c r="AE13" i="13"/>
  <c r="AE93" i="13" s="1"/>
  <c r="AF13" i="13"/>
  <c r="AF93" i="13" s="1"/>
  <c r="AG13" i="13"/>
  <c r="AH13" i="13"/>
  <c r="AI13" i="13"/>
  <c r="AI93" i="13" s="1"/>
  <c r="AJ13" i="13"/>
  <c r="AJ93" i="13" s="1"/>
  <c r="AK13" i="13"/>
  <c r="AK93" i="13" s="1"/>
  <c r="AL13" i="13"/>
  <c r="AM13" i="13"/>
  <c r="AM93" i="13" s="1"/>
  <c r="AN13" i="13"/>
  <c r="AN93" i="13" s="1"/>
  <c r="AO13" i="13"/>
  <c r="AP13" i="13"/>
  <c r="AQ13" i="13"/>
  <c r="AR13" i="13"/>
  <c r="AS13" i="13"/>
  <c r="AT13" i="13"/>
  <c r="AU13" i="13"/>
  <c r="AU93" i="13" s="1"/>
  <c r="AV13" i="13"/>
  <c r="AV93" i="13" s="1"/>
  <c r="AW13" i="13"/>
  <c r="AX13" i="13"/>
  <c r="AY13" i="13"/>
  <c r="AY93" i="13" s="1"/>
  <c r="AZ13" i="13"/>
  <c r="AZ93" i="13" s="1"/>
  <c r="BA13" i="13"/>
  <c r="BA9" i="13"/>
  <c r="BA6" i="13"/>
  <c r="BC47" i="13"/>
  <c r="BD47" i="13"/>
  <c r="BE47" i="13"/>
  <c r="BF47" i="13"/>
  <c r="BG47" i="13"/>
  <c r="BC48" i="13"/>
  <c r="BD48" i="13"/>
  <c r="BE48" i="13"/>
  <c r="BF48" i="13"/>
  <c r="BG48" i="13"/>
  <c r="BC50" i="13"/>
  <c r="BD50" i="13"/>
  <c r="BE50" i="13"/>
  <c r="BF50" i="13"/>
  <c r="BG50" i="13"/>
  <c r="BC51" i="13"/>
  <c r="BD51" i="13"/>
  <c r="BE51" i="13"/>
  <c r="BF51" i="13"/>
  <c r="BG51" i="13"/>
  <c r="BC52" i="13"/>
  <c r="BD52" i="13"/>
  <c r="BE52" i="13"/>
  <c r="BF52" i="13"/>
  <c r="BG52" i="13"/>
  <c r="BC54" i="13"/>
  <c r="BD54" i="13"/>
  <c r="BE54" i="13"/>
  <c r="BF54" i="13"/>
  <c r="BG54" i="13"/>
  <c r="BC55" i="13"/>
  <c r="BD55" i="13"/>
  <c r="BE55" i="13"/>
  <c r="BF55" i="13"/>
  <c r="BG55" i="13"/>
  <c r="BC56" i="13"/>
  <c r="BD56" i="13"/>
  <c r="BE56" i="13"/>
  <c r="BF56" i="13"/>
  <c r="BG56" i="13"/>
  <c r="BC57" i="13"/>
  <c r="BD57" i="13"/>
  <c r="BE57" i="13"/>
  <c r="BF57" i="13"/>
  <c r="BG57" i="13"/>
  <c r="BC58" i="13"/>
  <c r="BD58" i="13"/>
  <c r="BE58" i="13"/>
  <c r="BF58" i="13"/>
  <c r="BG58" i="13"/>
  <c r="BC60" i="13"/>
  <c r="BD60" i="13"/>
  <c r="BE60" i="13"/>
  <c r="BF60" i="13"/>
  <c r="BG60" i="13"/>
  <c r="N99" i="12"/>
  <c r="M99" i="12"/>
  <c r="L99" i="12"/>
  <c r="K99" i="12"/>
  <c r="J99" i="12"/>
  <c r="I99" i="12"/>
  <c r="H99" i="12"/>
  <c r="N97" i="12"/>
  <c r="M97" i="12"/>
  <c r="L97" i="12"/>
  <c r="K97" i="12"/>
  <c r="J97" i="12"/>
  <c r="I97" i="12"/>
  <c r="H97" i="12"/>
  <c r="N96" i="12"/>
  <c r="M96" i="12"/>
  <c r="L96" i="12"/>
  <c r="K96" i="12"/>
  <c r="J96" i="12"/>
  <c r="I96" i="12"/>
  <c r="H96" i="12"/>
  <c r="N95" i="12"/>
  <c r="M95" i="12"/>
  <c r="L95" i="12"/>
  <c r="K95" i="12"/>
  <c r="J95" i="12"/>
  <c r="I95" i="12"/>
  <c r="H95" i="12"/>
  <c r="N94" i="12"/>
  <c r="M94" i="12"/>
  <c r="L94" i="12"/>
  <c r="K94" i="12"/>
  <c r="J94" i="12"/>
  <c r="I94" i="12"/>
  <c r="H94" i="12"/>
  <c r="N93" i="12"/>
  <c r="M93" i="12"/>
  <c r="L93" i="12"/>
  <c r="K93" i="12"/>
  <c r="J93" i="12"/>
  <c r="I93" i="12"/>
  <c r="H93" i="12"/>
  <c r="I92" i="12"/>
  <c r="H92" i="12"/>
  <c r="N91" i="12"/>
  <c r="M91" i="12"/>
  <c r="L91" i="12"/>
  <c r="K91" i="12"/>
  <c r="J91" i="12"/>
  <c r="I91" i="12"/>
  <c r="H91" i="12"/>
  <c r="N90" i="12"/>
  <c r="M90" i="12"/>
  <c r="L90" i="12"/>
  <c r="K90" i="12"/>
  <c r="J90" i="12"/>
  <c r="I90" i="12"/>
  <c r="H90" i="12"/>
  <c r="N89" i="12"/>
  <c r="M89" i="12"/>
  <c r="L89" i="12"/>
  <c r="K89" i="12"/>
  <c r="J89" i="12"/>
  <c r="I89" i="12"/>
  <c r="H89" i="12"/>
  <c r="I88" i="12"/>
  <c r="H88" i="12"/>
  <c r="N87" i="12"/>
  <c r="M87" i="12"/>
  <c r="L87" i="12"/>
  <c r="K87" i="12"/>
  <c r="J87" i="12"/>
  <c r="I87" i="12"/>
  <c r="H87" i="12"/>
  <c r="N86" i="12"/>
  <c r="M86" i="12"/>
  <c r="L86" i="12"/>
  <c r="K86" i="12"/>
  <c r="J86" i="12"/>
  <c r="I86" i="12"/>
  <c r="H86" i="12"/>
  <c r="I85" i="12"/>
  <c r="H85" i="12"/>
  <c r="I66" i="12"/>
  <c r="J66" i="12"/>
  <c r="K66" i="12"/>
  <c r="L66" i="12"/>
  <c r="M66" i="12"/>
  <c r="N66" i="12"/>
  <c r="O66" i="12"/>
  <c r="I67" i="12"/>
  <c r="J67" i="12"/>
  <c r="K67" i="12"/>
  <c r="L67" i="12"/>
  <c r="M67" i="12"/>
  <c r="N67" i="12"/>
  <c r="I69" i="12"/>
  <c r="J69" i="12"/>
  <c r="K69" i="12"/>
  <c r="L69" i="12"/>
  <c r="M69" i="12"/>
  <c r="N69" i="12"/>
  <c r="O69" i="12"/>
  <c r="I70" i="12"/>
  <c r="J70" i="12"/>
  <c r="K70" i="12"/>
  <c r="L70" i="12"/>
  <c r="M70" i="12"/>
  <c r="N70" i="12"/>
  <c r="O70" i="12"/>
  <c r="I71" i="12"/>
  <c r="J71" i="12"/>
  <c r="K71" i="12"/>
  <c r="L71" i="12"/>
  <c r="M71" i="12"/>
  <c r="N71" i="12"/>
  <c r="O71" i="12"/>
  <c r="I73" i="12"/>
  <c r="J73" i="12"/>
  <c r="K73" i="12"/>
  <c r="L73" i="12"/>
  <c r="M73" i="12"/>
  <c r="N73" i="12"/>
  <c r="O73" i="12"/>
  <c r="I74" i="12"/>
  <c r="J74" i="12"/>
  <c r="K74" i="12"/>
  <c r="L74" i="12"/>
  <c r="M74" i="12"/>
  <c r="N74" i="12"/>
  <c r="O74" i="12"/>
  <c r="I75" i="12"/>
  <c r="J75" i="12"/>
  <c r="K75" i="12"/>
  <c r="L75" i="12"/>
  <c r="M75" i="12"/>
  <c r="N75" i="12"/>
  <c r="O75" i="12"/>
  <c r="I76" i="12"/>
  <c r="J76" i="12"/>
  <c r="K76" i="12"/>
  <c r="L76" i="12"/>
  <c r="M76" i="12"/>
  <c r="N76" i="12"/>
  <c r="O76" i="12"/>
  <c r="I77" i="12"/>
  <c r="J77" i="12"/>
  <c r="K77" i="12"/>
  <c r="L77" i="12"/>
  <c r="M77" i="12"/>
  <c r="N77" i="12"/>
  <c r="O77" i="12"/>
  <c r="I79" i="12"/>
  <c r="J79" i="12"/>
  <c r="K79" i="12"/>
  <c r="L79" i="12"/>
  <c r="M79" i="12"/>
  <c r="N79" i="12"/>
  <c r="O79" i="12"/>
  <c r="H66" i="12"/>
  <c r="H67" i="12"/>
  <c r="H69" i="12"/>
  <c r="H70" i="12"/>
  <c r="H71" i="12"/>
  <c r="H73" i="12"/>
  <c r="H74" i="12"/>
  <c r="H75" i="12"/>
  <c r="H76" i="12"/>
  <c r="H77" i="12"/>
  <c r="H79" i="12"/>
  <c r="BH6" i="13"/>
  <c r="BH9" i="13"/>
  <c r="BH13" i="13"/>
  <c r="BG13" i="13"/>
  <c r="BF13" i="13"/>
  <c r="BE13" i="13"/>
  <c r="BD13" i="13"/>
  <c r="BC13" i="13"/>
  <c r="BB13" i="13"/>
  <c r="BG9" i="13"/>
  <c r="BF9" i="13"/>
  <c r="BE9" i="13"/>
  <c r="BD9" i="13"/>
  <c r="BC9" i="13"/>
  <c r="BB9" i="13"/>
  <c r="BG6" i="13"/>
  <c r="BF6" i="13"/>
  <c r="BE6" i="13"/>
  <c r="BD6" i="13"/>
  <c r="BC6" i="13"/>
  <c r="BB6" i="13"/>
  <c r="O99" i="12"/>
  <c r="O94" i="12"/>
  <c r="O91" i="12"/>
  <c r="O90" i="12"/>
  <c r="O89" i="12"/>
  <c r="O86" i="12"/>
  <c r="H46" i="12"/>
  <c r="AC27" i="13" s="1"/>
  <c r="AC27" i="14" s="1"/>
  <c r="I46" i="12"/>
  <c r="AE27" i="13" s="1"/>
  <c r="AE27" i="14" s="1"/>
  <c r="J46" i="12"/>
  <c r="AI27" i="13" s="1"/>
  <c r="AI27" i="14" s="1"/>
  <c r="K46" i="12"/>
  <c r="AM27" i="13" s="1"/>
  <c r="AM27" i="14" s="1"/>
  <c r="L46" i="12"/>
  <c r="M46" i="12"/>
  <c r="AV27" i="13" s="1"/>
  <c r="AV27" i="14" s="1"/>
  <c r="N46" i="12"/>
  <c r="AZ27" i="13" s="1"/>
  <c r="AZ27" i="14" s="1"/>
  <c r="H47" i="12"/>
  <c r="AB28" i="13" s="1"/>
  <c r="AB28" i="14" s="1"/>
  <c r="I47" i="12"/>
  <c r="AG28" i="13" s="1"/>
  <c r="AG28" i="14" s="1"/>
  <c r="J47" i="12"/>
  <c r="AI28" i="13" s="1"/>
  <c r="AI28" i="14" s="1"/>
  <c r="K47" i="12"/>
  <c r="AM28" i="13" s="1"/>
  <c r="AM28" i="14" s="1"/>
  <c r="L47" i="12"/>
  <c r="AQ28" i="13" s="1"/>
  <c r="AQ28" i="14" s="1"/>
  <c r="M47" i="12"/>
  <c r="AT28" i="13" s="1"/>
  <c r="AT28" i="14" s="1"/>
  <c r="N47" i="12"/>
  <c r="BA28" i="13" s="1"/>
  <c r="BA28" i="14" s="1"/>
  <c r="H49" i="12"/>
  <c r="AB30" i="13" s="1"/>
  <c r="AB30" i="14" s="1"/>
  <c r="I49" i="12"/>
  <c r="AG30" i="13" s="1"/>
  <c r="AG30" i="14" s="1"/>
  <c r="J49" i="12"/>
  <c r="AJ30" i="13" s="1"/>
  <c r="AJ30" i="14" s="1"/>
  <c r="K49" i="12"/>
  <c r="AN30" i="13" s="1"/>
  <c r="AN30" i="14" s="1"/>
  <c r="L49" i="12"/>
  <c r="AR30" i="13" s="1"/>
  <c r="AR30" i="14" s="1"/>
  <c r="M49" i="12"/>
  <c r="AT30" i="13" s="1"/>
  <c r="AT30" i="14" s="1"/>
  <c r="N49" i="12"/>
  <c r="AX30" i="13" s="1"/>
  <c r="AX30" i="14" s="1"/>
  <c r="H50" i="12"/>
  <c r="AA31" i="13" s="1"/>
  <c r="AA31" i="14" s="1"/>
  <c r="I50" i="12"/>
  <c r="AD31" i="13" s="1"/>
  <c r="AD31" i="14" s="1"/>
  <c r="J50" i="12"/>
  <c r="AH31" i="13" s="1"/>
  <c r="AH31" i="14" s="1"/>
  <c r="K50" i="12"/>
  <c r="AN31" i="13" s="1"/>
  <c r="AN31" i="14" s="1"/>
  <c r="L50" i="12"/>
  <c r="AQ31" i="13" s="1"/>
  <c r="AQ31" i="14" s="1"/>
  <c r="M50" i="12"/>
  <c r="AV31" i="13" s="1"/>
  <c r="AV31" i="14" s="1"/>
  <c r="N50" i="12"/>
  <c r="AY31" i="13" s="1"/>
  <c r="AY31" i="14" s="1"/>
  <c r="H51" i="12"/>
  <c r="AA32" i="13" s="1"/>
  <c r="AA32" i="14" s="1"/>
  <c r="I51" i="12"/>
  <c r="AE32" i="13" s="1"/>
  <c r="AE32" i="14" s="1"/>
  <c r="J51" i="12"/>
  <c r="AI32" i="13" s="1"/>
  <c r="AI32" i="14" s="1"/>
  <c r="K51" i="12"/>
  <c r="AM32" i="13" s="1"/>
  <c r="AM32" i="14" s="1"/>
  <c r="L51" i="12"/>
  <c r="AQ32" i="13" s="1"/>
  <c r="AQ32" i="14" s="1"/>
  <c r="M51" i="12"/>
  <c r="AU32" i="13" s="1"/>
  <c r="N51" i="12"/>
  <c r="BA32" i="13" s="1"/>
  <c r="BA32" i="14" s="1"/>
  <c r="H53" i="12"/>
  <c r="AB34" i="13" s="1"/>
  <c r="AB34" i="14" s="1"/>
  <c r="I53" i="12"/>
  <c r="AE34" i="13" s="1"/>
  <c r="AE34" i="14" s="1"/>
  <c r="J53" i="12"/>
  <c r="AK34" i="13" s="1"/>
  <c r="AK34" i="14" s="1"/>
  <c r="K53" i="12"/>
  <c r="AL34" i="13" s="1"/>
  <c r="AL34" i="14" s="1"/>
  <c r="L53" i="12"/>
  <c r="AQ34" i="13" s="1"/>
  <c r="AQ34" i="14" s="1"/>
  <c r="M53" i="12"/>
  <c r="AU34" i="13" s="1"/>
  <c r="AU34" i="14" s="1"/>
  <c r="N53" i="12"/>
  <c r="AX34" i="13" s="1"/>
  <c r="AX34" i="14" s="1"/>
  <c r="H54" i="12"/>
  <c r="AB35" i="13" s="1"/>
  <c r="AB35" i="14" s="1"/>
  <c r="I54" i="12"/>
  <c r="AF35" i="13" s="1"/>
  <c r="AF35" i="14" s="1"/>
  <c r="J54" i="12"/>
  <c r="AK35" i="13" s="1"/>
  <c r="AK35" i="14" s="1"/>
  <c r="K54" i="12"/>
  <c r="AL35" i="13" s="1"/>
  <c r="AL35" i="14" s="1"/>
  <c r="L54" i="12"/>
  <c r="AS35" i="13" s="1"/>
  <c r="AS35" i="14" s="1"/>
  <c r="M54" i="12"/>
  <c r="AW35" i="13" s="1"/>
  <c r="AW35" i="14" s="1"/>
  <c r="N54" i="12"/>
  <c r="BA35" i="13" s="1"/>
  <c r="BA35" i="14" s="1"/>
  <c r="H55" i="12"/>
  <c r="AC36" i="13" s="1"/>
  <c r="AC36" i="14" s="1"/>
  <c r="I55" i="12"/>
  <c r="AD36" i="13" s="1"/>
  <c r="AD36" i="14" s="1"/>
  <c r="J55" i="12"/>
  <c r="AH36" i="13" s="1"/>
  <c r="AH36" i="14" s="1"/>
  <c r="K55" i="12"/>
  <c r="AM36" i="13" s="1"/>
  <c r="AM36" i="14" s="1"/>
  <c r="L55" i="12"/>
  <c r="AS36" i="13" s="1"/>
  <c r="AS36" i="14" s="1"/>
  <c r="M55" i="12"/>
  <c r="AW36" i="13" s="1"/>
  <c r="AW36" i="14" s="1"/>
  <c r="N55" i="12"/>
  <c r="BA36" i="13" s="1"/>
  <c r="BA36" i="14" s="1"/>
  <c r="H56" i="12"/>
  <c r="AA37" i="13" s="1"/>
  <c r="AA37" i="14" s="1"/>
  <c r="I56" i="12"/>
  <c r="AE37" i="13" s="1"/>
  <c r="AE37" i="14" s="1"/>
  <c r="J56" i="12"/>
  <c r="AJ37" i="13" s="1"/>
  <c r="AJ37" i="14" s="1"/>
  <c r="K56" i="12"/>
  <c r="AL37" i="13" s="1"/>
  <c r="AL37" i="14" s="1"/>
  <c r="L56" i="12"/>
  <c r="AQ37" i="13" s="1"/>
  <c r="AQ37" i="14" s="1"/>
  <c r="M56" i="12"/>
  <c r="AU37" i="13" s="1"/>
  <c r="AU37" i="14" s="1"/>
  <c r="N56" i="12"/>
  <c r="AX37" i="13" s="1"/>
  <c r="AX37" i="14" s="1"/>
  <c r="H57" i="12"/>
  <c r="AA38" i="13" s="1"/>
  <c r="AA38" i="14" s="1"/>
  <c r="I57" i="12"/>
  <c r="AF38" i="13" s="1"/>
  <c r="AF38" i="14" s="1"/>
  <c r="J57" i="12"/>
  <c r="AK38" i="13" s="1"/>
  <c r="AK38" i="14" s="1"/>
  <c r="K57" i="12"/>
  <c r="AM38" i="13" s="1"/>
  <c r="AM38" i="14" s="1"/>
  <c r="L57" i="12"/>
  <c r="AQ38" i="13" s="1"/>
  <c r="AQ38" i="14" s="1"/>
  <c r="M57" i="12"/>
  <c r="AV38" i="13" s="1"/>
  <c r="AV38" i="14" s="1"/>
  <c r="N57" i="12"/>
  <c r="AZ38" i="13" s="1"/>
  <c r="AZ38" i="14" s="1"/>
  <c r="H59" i="12"/>
  <c r="AA40" i="13" s="1"/>
  <c r="AA40" i="14" s="1"/>
  <c r="I59" i="12"/>
  <c r="AD40" i="13" s="1"/>
  <c r="AD40" i="14" s="1"/>
  <c r="J59" i="12"/>
  <c r="AI40" i="13" s="1"/>
  <c r="AI40" i="14" s="1"/>
  <c r="K59" i="12"/>
  <c r="AN40" i="13" s="1"/>
  <c r="AN40" i="14" s="1"/>
  <c r="L59" i="12"/>
  <c r="AS40" i="13" s="1"/>
  <c r="AS40" i="14" s="1"/>
  <c r="M59" i="12"/>
  <c r="AW40" i="13" s="1"/>
  <c r="AW40" i="14" s="1"/>
  <c r="N59" i="12"/>
  <c r="AY40" i="13" s="1"/>
  <c r="AY40" i="14" s="1"/>
  <c r="G46" i="12"/>
  <c r="W27" i="13" s="1"/>
  <c r="W27" i="14" s="1"/>
  <c r="G47" i="12"/>
  <c r="X28" i="13" s="1"/>
  <c r="X28" i="14" s="1"/>
  <c r="G49" i="12"/>
  <c r="Y30" i="13" s="1"/>
  <c r="Y30" i="14" s="1"/>
  <c r="G50" i="12"/>
  <c r="X31" i="13" s="1"/>
  <c r="X31" i="14" s="1"/>
  <c r="G51" i="12"/>
  <c r="W32" i="13" s="1"/>
  <c r="W32" i="14" s="1"/>
  <c r="G53" i="12"/>
  <c r="X34" i="13" s="1"/>
  <c r="G54" i="12"/>
  <c r="V35" i="13" s="1"/>
  <c r="V35" i="14" s="1"/>
  <c r="G55" i="12"/>
  <c r="Y36" i="13" s="1"/>
  <c r="Y36" i="14" s="1"/>
  <c r="G56" i="12"/>
  <c r="W37" i="13" s="1"/>
  <c r="W37" i="14" s="1"/>
  <c r="G57" i="12"/>
  <c r="V38" i="13" s="1"/>
  <c r="V38" i="14" s="1"/>
  <c r="G59" i="12"/>
  <c r="V40" i="13" s="1"/>
  <c r="V40" i="14" s="1"/>
  <c r="J85" i="12"/>
  <c r="P6" i="12"/>
  <c r="P9" i="12"/>
  <c r="P13" i="12"/>
  <c r="O13" i="12"/>
  <c r="N13" i="12"/>
  <c r="N155" i="12" s="1"/>
  <c r="M13" i="12"/>
  <c r="M155" i="12" s="1"/>
  <c r="L13" i="12"/>
  <c r="L155" i="12" s="1"/>
  <c r="K13" i="12"/>
  <c r="J13" i="12"/>
  <c r="J155" i="12" s="1"/>
  <c r="I13" i="12"/>
  <c r="I155" i="12" s="1"/>
  <c r="H13" i="12"/>
  <c r="H155" i="12" s="1"/>
  <c r="G13" i="12"/>
  <c r="O9" i="12"/>
  <c r="O151" i="12" s="1"/>
  <c r="N9" i="12"/>
  <c r="N151" i="12" s="1"/>
  <c r="M9" i="12"/>
  <c r="M151" i="12" s="1"/>
  <c r="L9" i="12"/>
  <c r="K9" i="12"/>
  <c r="K151" i="12" s="1"/>
  <c r="J9" i="12"/>
  <c r="J151" i="12" s="1"/>
  <c r="I9" i="12"/>
  <c r="I151" i="12" s="1"/>
  <c r="H9" i="12"/>
  <c r="G9" i="12"/>
  <c r="G151" i="12" s="1"/>
  <c r="O6" i="12"/>
  <c r="O148" i="12" s="1"/>
  <c r="N6" i="12"/>
  <c r="N148" i="12" s="1"/>
  <c r="M6" i="12"/>
  <c r="M148" i="12" s="1"/>
  <c r="L6" i="12"/>
  <c r="L148" i="12" s="1"/>
  <c r="K6" i="12"/>
  <c r="J6" i="12"/>
  <c r="J148" i="12" s="1"/>
  <c r="I6" i="12"/>
  <c r="I45" i="12" s="1"/>
  <c r="H6" i="12"/>
  <c r="H148" i="12" s="1"/>
  <c r="G6" i="12"/>
  <c r="G45" i="12" s="1"/>
  <c r="C22" i="3"/>
  <c r="D22" i="3"/>
  <c r="E22" i="3"/>
  <c r="F22" i="3"/>
  <c r="G22" i="3"/>
  <c r="H22" i="3"/>
  <c r="I22" i="3"/>
  <c r="J22" i="3"/>
  <c r="K22" i="3"/>
  <c r="L22" i="3"/>
  <c r="M22" i="3"/>
  <c r="B22" i="3"/>
  <c r="C8" i="9"/>
  <c r="C18" i="9"/>
  <c r="B18" i="9"/>
  <c r="C39" i="9"/>
  <c r="B53" i="9" s="1"/>
  <c r="F39" i="9"/>
  <c r="F8" i="9"/>
  <c r="J93" i="7"/>
  <c r="J94" i="7"/>
  <c r="J95" i="7"/>
  <c r="J96" i="7"/>
  <c r="J97" i="7"/>
  <c r="J98" i="7"/>
  <c r="J99" i="7"/>
  <c r="J100" i="7"/>
  <c r="J101" i="7"/>
  <c r="J102" i="7"/>
  <c r="J103" i="7"/>
  <c r="C9" i="7"/>
  <c r="B134" i="7" s="1"/>
  <c r="K93" i="7"/>
  <c r="K94" i="7"/>
  <c r="K95" i="7"/>
  <c r="K96" i="7"/>
  <c r="K97" i="7"/>
  <c r="K98" i="7"/>
  <c r="K99" i="7"/>
  <c r="K100" i="7"/>
  <c r="K101" i="7"/>
  <c r="K102" i="7"/>
  <c r="K103" i="7"/>
  <c r="D9" i="7"/>
  <c r="M8" i="7" s="1"/>
  <c r="L88" i="7"/>
  <c r="J88" i="7"/>
  <c r="D122" i="7"/>
  <c r="D132" i="7"/>
  <c r="D139" i="7" s="1"/>
  <c r="E132" i="7"/>
  <c r="I138" i="7" s="1"/>
  <c r="I132" i="7"/>
  <c r="C132" i="7"/>
  <c r="C144" i="7" s="1"/>
  <c r="D138" i="7"/>
  <c r="F124" i="7"/>
  <c r="G124" i="7"/>
  <c r="H124" i="7"/>
  <c r="E139" i="7"/>
  <c r="F125" i="7"/>
  <c r="G125" i="7"/>
  <c r="H125" i="7"/>
  <c r="I139" i="7"/>
  <c r="F126" i="7"/>
  <c r="G126" i="7"/>
  <c r="H126" i="7"/>
  <c r="I140" i="7"/>
  <c r="F127" i="7"/>
  <c r="G127" i="7"/>
  <c r="H127" i="7"/>
  <c r="E142" i="7"/>
  <c r="F128" i="7"/>
  <c r="G128" i="7"/>
  <c r="H128" i="7"/>
  <c r="E143" i="7"/>
  <c r="F129" i="7"/>
  <c r="G129" i="7"/>
  <c r="H129" i="7"/>
  <c r="I143" i="7"/>
  <c r="D144" i="7"/>
  <c r="F130" i="7"/>
  <c r="G130" i="7"/>
  <c r="H130" i="7"/>
  <c r="F123" i="7"/>
  <c r="G123" i="7"/>
  <c r="H123" i="7"/>
  <c r="H137" i="7" s="1"/>
  <c r="L93" i="7"/>
  <c r="L94" i="7"/>
  <c r="L95" i="7"/>
  <c r="L96" i="7"/>
  <c r="L97" i="7"/>
  <c r="L98" i="7"/>
  <c r="L99" i="7"/>
  <c r="L100" i="7"/>
  <c r="L101" i="7"/>
  <c r="E9" i="7"/>
  <c r="P9" i="7" s="1"/>
  <c r="F3" i="7"/>
  <c r="H153" i="7"/>
  <c r="G153" i="7"/>
  <c r="F153" i="7"/>
  <c r="H152" i="7"/>
  <c r="G152" i="7"/>
  <c r="F152" i="7"/>
  <c r="H151" i="7"/>
  <c r="G151" i="7"/>
  <c r="F151" i="7"/>
  <c r="H150" i="7"/>
  <c r="G150" i="7"/>
  <c r="F150" i="7"/>
  <c r="H149" i="7"/>
  <c r="G149" i="7"/>
  <c r="F149" i="7"/>
  <c r="H148" i="7"/>
  <c r="G148" i="7"/>
  <c r="F148" i="7"/>
  <c r="H147" i="7"/>
  <c r="G147" i="7"/>
  <c r="F147" i="7"/>
  <c r="H146" i="7"/>
  <c r="G146" i="7"/>
  <c r="F146" i="7"/>
  <c r="H145" i="7"/>
  <c r="G145" i="7"/>
  <c r="F145" i="7"/>
  <c r="H136" i="7"/>
  <c r="F136" i="7"/>
  <c r="H135" i="7"/>
  <c r="G135" i="7"/>
  <c r="F135" i="7"/>
  <c r="H122" i="7"/>
  <c r="F122" i="7"/>
  <c r="H121" i="7"/>
  <c r="G121" i="7"/>
  <c r="F121" i="7"/>
  <c r="C119" i="7"/>
  <c r="D119" i="7"/>
  <c r="E119" i="7"/>
  <c r="L118" i="7" s="1"/>
  <c r="K118" i="7"/>
  <c r="J118" i="7"/>
  <c r="H118" i="7"/>
  <c r="G118" i="7"/>
  <c r="F118" i="7"/>
  <c r="K117" i="7"/>
  <c r="J117" i="7"/>
  <c r="H117" i="7"/>
  <c r="G117" i="7"/>
  <c r="F117" i="7"/>
  <c r="K116" i="7"/>
  <c r="J116" i="7"/>
  <c r="H116" i="7"/>
  <c r="G116" i="7"/>
  <c r="F116" i="7"/>
  <c r="K40" i="7"/>
  <c r="K62" i="7" s="1"/>
  <c r="K80" i="7" s="1"/>
  <c r="K115" i="7" s="1"/>
  <c r="J115" i="7"/>
  <c r="C15" i="7"/>
  <c r="C40" i="7" s="1"/>
  <c r="G115" i="7"/>
  <c r="F115" i="7"/>
  <c r="H114" i="7"/>
  <c r="G114" i="7"/>
  <c r="F114" i="7"/>
  <c r="H113" i="7"/>
  <c r="G113" i="7"/>
  <c r="F113" i="7"/>
  <c r="H112" i="7"/>
  <c r="G112" i="7"/>
  <c r="F112" i="7"/>
  <c r="H111" i="7"/>
  <c r="G111" i="7"/>
  <c r="F111" i="7"/>
  <c r="H110" i="7"/>
  <c r="G110" i="7"/>
  <c r="F110" i="7"/>
  <c r="C108" i="7"/>
  <c r="H108" i="7" s="1"/>
  <c r="D108" i="7"/>
  <c r="G108" i="7" s="1"/>
  <c r="E108" i="7"/>
  <c r="F108" i="7" s="1"/>
  <c r="C107" i="7"/>
  <c r="H107" i="7" s="1"/>
  <c r="D107" i="7"/>
  <c r="G107" i="7" s="1"/>
  <c r="E107" i="7"/>
  <c r="F107" i="7" s="1"/>
  <c r="H106" i="7"/>
  <c r="G106" i="7"/>
  <c r="F106" i="7"/>
  <c r="L103" i="7"/>
  <c r="H103" i="7"/>
  <c r="G103" i="7"/>
  <c r="F103" i="7"/>
  <c r="L102" i="7"/>
  <c r="H102" i="7"/>
  <c r="G102" i="7"/>
  <c r="F102" i="7"/>
  <c r="H101" i="7"/>
  <c r="G101" i="7"/>
  <c r="F101" i="7"/>
  <c r="H100" i="7"/>
  <c r="G100" i="7"/>
  <c r="F100" i="7"/>
  <c r="H99" i="7"/>
  <c r="G99" i="7"/>
  <c r="F99" i="7"/>
  <c r="H98" i="7"/>
  <c r="G98" i="7"/>
  <c r="F98" i="7"/>
  <c r="H97" i="7"/>
  <c r="G97" i="7"/>
  <c r="F97" i="7"/>
  <c r="H96" i="7"/>
  <c r="G96" i="7"/>
  <c r="F96" i="7"/>
  <c r="H95" i="7"/>
  <c r="G95" i="7"/>
  <c r="F95" i="7"/>
  <c r="H94" i="7"/>
  <c r="G94" i="7"/>
  <c r="F94" i="7"/>
  <c r="H93" i="7"/>
  <c r="G93" i="7"/>
  <c r="F93" i="7"/>
  <c r="H92" i="7"/>
  <c r="G92" i="7"/>
  <c r="F92" i="7"/>
  <c r="G91" i="7"/>
  <c r="F91" i="7"/>
  <c r="H90" i="7"/>
  <c r="G90" i="7"/>
  <c r="F90" i="7"/>
  <c r="M89" i="7"/>
  <c r="L89" i="7"/>
  <c r="K89" i="7"/>
  <c r="J89" i="7"/>
  <c r="H89" i="7"/>
  <c r="G89" i="7"/>
  <c r="F89" i="7"/>
  <c r="M88" i="7"/>
  <c r="K88" i="7"/>
  <c r="H88" i="7"/>
  <c r="G88" i="7"/>
  <c r="F88" i="7"/>
  <c r="M87" i="7"/>
  <c r="L87" i="7"/>
  <c r="K87" i="7"/>
  <c r="J87" i="7"/>
  <c r="H87" i="7"/>
  <c r="G87" i="7"/>
  <c r="F87" i="7"/>
  <c r="M86" i="7"/>
  <c r="L86" i="7"/>
  <c r="K86" i="7"/>
  <c r="J86" i="7"/>
  <c r="H86" i="7"/>
  <c r="G86" i="7"/>
  <c r="F86" i="7"/>
  <c r="M85" i="7"/>
  <c r="L85" i="7"/>
  <c r="K85" i="7"/>
  <c r="J85" i="7"/>
  <c r="H85" i="7"/>
  <c r="G85" i="7"/>
  <c r="F85" i="7"/>
  <c r="M84" i="7"/>
  <c r="L84" i="7"/>
  <c r="K84" i="7"/>
  <c r="J84" i="7"/>
  <c r="H84" i="7"/>
  <c r="G84" i="7"/>
  <c r="F84" i="7"/>
  <c r="M83" i="7"/>
  <c r="L83" i="7"/>
  <c r="K83" i="7"/>
  <c r="J83" i="7"/>
  <c r="H83" i="7"/>
  <c r="G83" i="7"/>
  <c r="F83" i="7"/>
  <c r="M82" i="7"/>
  <c r="L82" i="7"/>
  <c r="K82" i="7"/>
  <c r="J82" i="7"/>
  <c r="H82" i="7"/>
  <c r="G82" i="7"/>
  <c r="F82" i="7"/>
  <c r="M81" i="7"/>
  <c r="L81" i="7"/>
  <c r="K81" i="7"/>
  <c r="J81" i="7"/>
  <c r="H81" i="7"/>
  <c r="G81" i="7"/>
  <c r="F81" i="7"/>
  <c r="M80" i="7"/>
  <c r="G80" i="7"/>
  <c r="F80" i="7"/>
  <c r="H79" i="7"/>
  <c r="G79" i="7"/>
  <c r="F79" i="7"/>
  <c r="C78" i="7"/>
  <c r="H78" i="7" s="1"/>
  <c r="D78" i="7"/>
  <c r="G78" i="7" s="1"/>
  <c r="E78" i="7"/>
  <c r="F78" i="7" s="1"/>
  <c r="C77" i="7"/>
  <c r="H77" i="7" s="1"/>
  <c r="D77" i="7"/>
  <c r="G77" i="7" s="1"/>
  <c r="E77" i="7"/>
  <c r="F77" i="7" s="1"/>
  <c r="C76" i="7"/>
  <c r="H76" i="7" s="1"/>
  <c r="D76" i="7"/>
  <c r="G76" i="7" s="1"/>
  <c r="E76" i="7"/>
  <c r="F76" i="7" s="1"/>
  <c r="H75" i="7"/>
  <c r="G75" i="7"/>
  <c r="F75" i="7"/>
  <c r="H74" i="7"/>
  <c r="G74" i="7"/>
  <c r="F74" i="7"/>
  <c r="M72" i="7"/>
  <c r="L72" i="7"/>
  <c r="K72" i="7"/>
  <c r="J72" i="7"/>
  <c r="H72" i="7"/>
  <c r="G72" i="7"/>
  <c r="F72" i="7"/>
  <c r="M71" i="7"/>
  <c r="L71" i="7"/>
  <c r="K71" i="7"/>
  <c r="J71" i="7"/>
  <c r="H71" i="7"/>
  <c r="G71" i="7"/>
  <c r="F71" i="7"/>
  <c r="M70" i="7"/>
  <c r="L70" i="7"/>
  <c r="K70" i="7"/>
  <c r="J70" i="7"/>
  <c r="H70" i="7"/>
  <c r="G70" i="7"/>
  <c r="F70" i="7"/>
  <c r="M69" i="7"/>
  <c r="L69" i="7"/>
  <c r="K69" i="7"/>
  <c r="J69" i="7"/>
  <c r="H69" i="7"/>
  <c r="G69" i="7"/>
  <c r="F69" i="7"/>
  <c r="M68" i="7"/>
  <c r="L68" i="7"/>
  <c r="K68" i="7"/>
  <c r="J68" i="7"/>
  <c r="H68" i="7"/>
  <c r="G68" i="7"/>
  <c r="F68" i="7"/>
  <c r="M67" i="7"/>
  <c r="L67" i="7"/>
  <c r="K67" i="7"/>
  <c r="J67" i="7"/>
  <c r="H67" i="7"/>
  <c r="G67" i="7"/>
  <c r="F67" i="7"/>
  <c r="M66" i="7"/>
  <c r="L66" i="7"/>
  <c r="H66" i="7"/>
  <c r="G66" i="7"/>
  <c r="F66" i="7"/>
  <c r="M65" i="7"/>
  <c r="L65" i="7"/>
  <c r="K65" i="7"/>
  <c r="J65" i="7"/>
  <c r="H65" i="7"/>
  <c r="G65" i="7"/>
  <c r="F65" i="7"/>
  <c r="M64" i="7"/>
  <c r="L64" i="7"/>
  <c r="K64" i="7"/>
  <c r="J64" i="7"/>
  <c r="H64" i="7"/>
  <c r="G64" i="7"/>
  <c r="F64" i="7"/>
  <c r="M63" i="7"/>
  <c r="L63" i="7"/>
  <c r="K63" i="7"/>
  <c r="J63" i="7"/>
  <c r="H63" i="7"/>
  <c r="G63" i="7"/>
  <c r="F63" i="7"/>
  <c r="G62" i="7"/>
  <c r="F62" i="7"/>
  <c r="H61" i="7"/>
  <c r="G61" i="7"/>
  <c r="F61" i="7"/>
  <c r="C30" i="7"/>
  <c r="C55" i="7" s="1"/>
  <c r="D30" i="7"/>
  <c r="D55" i="7" s="1"/>
  <c r="E30" i="7"/>
  <c r="E55" i="7" s="1"/>
  <c r="J52" i="7" s="1"/>
  <c r="G59" i="7"/>
  <c r="F59" i="7"/>
  <c r="H54" i="7"/>
  <c r="G54" i="7"/>
  <c r="F54" i="7"/>
  <c r="H53" i="7"/>
  <c r="G53" i="7"/>
  <c r="F53" i="7"/>
  <c r="M52" i="7"/>
  <c r="H52" i="7"/>
  <c r="G52" i="7"/>
  <c r="F52" i="7"/>
  <c r="G51" i="7"/>
  <c r="F51" i="7"/>
  <c r="C50" i="7"/>
  <c r="H50" i="7" s="1"/>
  <c r="C48" i="7"/>
  <c r="O46" i="7" s="1"/>
  <c r="D50" i="7"/>
  <c r="D48" i="7"/>
  <c r="M46" i="7" s="1"/>
  <c r="E50" i="7"/>
  <c r="F50" i="7" s="1"/>
  <c r="E48" i="7"/>
  <c r="L44" i="7" s="1"/>
  <c r="K46" i="7"/>
  <c r="J46" i="7"/>
  <c r="I46" i="7"/>
  <c r="H46" i="7"/>
  <c r="G46" i="7"/>
  <c r="F46" i="7"/>
  <c r="K45" i="7"/>
  <c r="J45" i="7"/>
  <c r="I45" i="7"/>
  <c r="H45" i="7"/>
  <c r="G45" i="7"/>
  <c r="F45" i="7"/>
  <c r="K44" i="7"/>
  <c r="J44" i="7"/>
  <c r="I44" i="7"/>
  <c r="H44" i="7"/>
  <c r="G44" i="7"/>
  <c r="F44" i="7"/>
  <c r="K43" i="7"/>
  <c r="J43" i="7"/>
  <c r="I43" i="7"/>
  <c r="H43" i="7"/>
  <c r="G43" i="7"/>
  <c r="F43" i="7"/>
  <c r="L42" i="7"/>
  <c r="K42" i="7"/>
  <c r="J42" i="7"/>
  <c r="I42" i="7"/>
  <c r="H42" i="7"/>
  <c r="G42" i="7"/>
  <c r="F42" i="7"/>
  <c r="K41" i="7"/>
  <c r="J41" i="7"/>
  <c r="I41" i="7"/>
  <c r="H41" i="7"/>
  <c r="G41" i="7"/>
  <c r="F41" i="7"/>
  <c r="G40" i="7"/>
  <c r="F40" i="7"/>
  <c r="H39" i="7"/>
  <c r="G39" i="7"/>
  <c r="F39" i="7"/>
  <c r="H38" i="7"/>
  <c r="G38" i="7"/>
  <c r="F38" i="7"/>
  <c r="C37" i="7"/>
  <c r="H37" i="7" s="1"/>
  <c r="D37" i="7"/>
  <c r="E37" i="7"/>
  <c r="F37" i="7" s="1"/>
  <c r="C36" i="7"/>
  <c r="O36" i="7" s="1"/>
  <c r="D36" i="7"/>
  <c r="M36" i="7" s="1"/>
  <c r="E36" i="7"/>
  <c r="C35" i="7"/>
  <c r="H35" i="7" s="1"/>
  <c r="D35" i="7"/>
  <c r="E35" i="7"/>
  <c r="L35" i="7" s="1"/>
  <c r="C34" i="7"/>
  <c r="H34" i="7" s="1"/>
  <c r="D34" i="7"/>
  <c r="E34" i="7"/>
  <c r="F34" i="7" s="1"/>
  <c r="C33" i="7"/>
  <c r="H33" i="7" s="1"/>
  <c r="D33" i="7"/>
  <c r="G33" i="7" s="1"/>
  <c r="E33" i="7"/>
  <c r="L33" i="7" s="1"/>
  <c r="O15" i="7"/>
  <c r="O32" i="7" s="1"/>
  <c r="N32" i="7"/>
  <c r="M15" i="7"/>
  <c r="M32" i="7" s="1"/>
  <c r="L32" i="7"/>
  <c r="K32" i="7"/>
  <c r="J15" i="7"/>
  <c r="J32" i="7" s="1"/>
  <c r="C32" i="7"/>
  <c r="H32" i="7" s="1"/>
  <c r="D32" i="7"/>
  <c r="G32" i="7" s="1"/>
  <c r="E32" i="7"/>
  <c r="F32" i="7" s="1"/>
  <c r="A32" i="7"/>
  <c r="C27" i="7"/>
  <c r="D27" i="7"/>
  <c r="M27" i="7" s="1"/>
  <c r="E27" i="7"/>
  <c r="P27" i="7" s="1"/>
  <c r="H30" i="7"/>
  <c r="G30" i="7"/>
  <c r="C28" i="7"/>
  <c r="D28" i="7"/>
  <c r="G28" i="7" s="1"/>
  <c r="E28" i="7"/>
  <c r="L25" i="7"/>
  <c r="K25" i="7"/>
  <c r="J25" i="7"/>
  <c r="I25" i="7"/>
  <c r="H25" i="7"/>
  <c r="G25" i="7"/>
  <c r="F25" i="7"/>
  <c r="K24" i="7"/>
  <c r="J24" i="7"/>
  <c r="I24" i="7"/>
  <c r="H24" i="7"/>
  <c r="G24" i="7"/>
  <c r="F24" i="7"/>
  <c r="L23" i="7"/>
  <c r="K23" i="7"/>
  <c r="J23" i="7"/>
  <c r="I23" i="7"/>
  <c r="H23" i="7"/>
  <c r="G23" i="7"/>
  <c r="F23" i="7"/>
  <c r="K22" i="7"/>
  <c r="J22" i="7"/>
  <c r="I22" i="7"/>
  <c r="H22" i="7"/>
  <c r="G22" i="7"/>
  <c r="F22" i="7"/>
  <c r="L21" i="7"/>
  <c r="K21" i="7"/>
  <c r="J21" i="7"/>
  <c r="I21" i="7"/>
  <c r="H21" i="7"/>
  <c r="G21" i="7"/>
  <c r="F21" i="7"/>
  <c r="K20" i="7"/>
  <c r="J20" i="7"/>
  <c r="I20" i="7"/>
  <c r="H20" i="7"/>
  <c r="G20" i="7"/>
  <c r="F20" i="7"/>
  <c r="L19" i="7"/>
  <c r="K19" i="7"/>
  <c r="J19" i="7"/>
  <c r="I19" i="7"/>
  <c r="H19" i="7"/>
  <c r="G19" i="7"/>
  <c r="F19" i="7"/>
  <c r="K18" i="7"/>
  <c r="J18" i="7"/>
  <c r="I18" i="7"/>
  <c r="H18" i="7"/>
  <c r="G18" i="7"/>
  <c r="F18" i="7"/>
  <c r="L17" i="7"/>
  <c r="K17" i="7"/>
  <c r="J17" i="7"/>
  <c r="I17" i="7"/>
  <c r="H17" i="7"/>
  <c r="G17" i="7"/>
  <c r="F17" i="7"/>
  <c r="K16" i="7"/>
  <c r="J16" i="7"/>
  <c r="I16" i="7"/>
  <c r="H16" i="7"/>
  <c r="G16" i="7"/>
  <c r="F16" i="7"/>
  <c r="H15" i="7"/>
  <c r="G15" i="7"/>
  <c r="F15" i="7"/>
  <c r="L14" i="7"/>
  <c r="H14" i="7"/>
  <c r="G14" i="7"/>
  <c r="F14" i="7"/>
  <c r="L13" i="7"/>
  <c r="H13" i="7"/>
  <c r="G13" i="7"/>
  <c r="F13" i="7"/>
  <c r="L12" i="7"/>
  <c r="E12" i="7"/>
  <c r="F12" i="7" s="1"/>
  <c r="H10" i="7"/>
  <c r="G10" i="7"/>
  <c r="F10" i="7"/>
  <c r="F9" i="7"/>
  <c r="K8" i="7"/>
  <c r="J8" i="7"/>
  <c r="H8" i="7"/>
  <c r="G8" i="7"/>
  <c r="F8" i="7"/>
  <c r="K7" i="7"/>
  <c r="J7" i="7"/>
  <c r="H7" i="7"/>
  <c r="G7" i="7"/>
  <c r="F7" i="7"/>
  <c r="K6" i="7"/>
  <c r="J6" i="7"/>
  <c r="H6" i="7"/>
  <c r="G6" i="7"/>
  <c r="F6" i="7"/>
  <c r="K5" i="7"/>
  <c r="J5" i="7"/>
  <c r="H5" i="7"/>
  <c r="G5" i="7"/>
  <c r="F5" i="7"/>
  <c r="H4" i="7"/>
  <c r="G4" i="7"/>
  <c r="F4" i="7"/>
  <c r="J135" i="4"/>
  <c r="J136" i="4"/>
  <c r="J137" i="4"/>
  <c r="J138" i="4"/>
  <c r="J139" i="4"/>
  <c r="J140" i="4"/>
  <c r="J141" i="4"/>
  <c r="J134" i="4"/>
  <c r="D88" i="4"/>
  <c r="A20" i="4"/>
  <c r="C81" i="4" s="1"/>
  <c r="A21" i="4"/>
  <c r="C82" i="4" s="1"/>
  <c r="A22" i="4"/>
  <c r="C83" i="4" s="1"/>
  <c r="A19" i="4"/>
  <c r="C80" i="4" s="1"/>
  <c r="J56" i="4"/>
  <c r="J55" i="4"/>
  <c r="N44" i="4"/>
  <c r="M44" i="4"/>
  <c r="L44" i="4"/>
  <c r="K44" i="4"/>
  <c r="D46" i="4"/>
  <c r="J46" i="4" s="1"/>
  <c r="D47" i="4"/>
  <c r="J47" i="4" s="1"/>
  <c r="D48" i="4"/>
  <c r="J48" i="4" s="1"/>
  <c r="D49" i="4"/>
  <c r="J49" i="4" s="1"/>
  <c r="D45" i="4"/>
  <c r="J45" i="4" s="1"/>
  <c r="G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H44" i="4"/>
  <c r="G44" i="4"/>
  <c r="F44" i="4"/>
  <c r="E44" i="4"/>
  <c r="G2" i="4"/>
  <c r="H45" i="4" s="1"/>
  <c r="G20" i="4"/>
  <c r="G21" i="4"/>
  <c r="G22" i="4"/>
  <c r="G23" i="4"/>
  <c r="G24" i="4"/>
  <c r="G25" i="4"/>
  <c r="F53" i="4"/>
  <c r="C3" i="4"/>
  <c r="C2" i="4"/>
  <c r="F45" i="4" s="1"/>
  <c r="C4" i="4"/>
  <c r="F48" i="4"/>
  <c r="F50" i="4"/>
  <c r="F51" i="4"/>
  <c r="F52" i="4"/>
  <c r="D19" i="4"/>
  <c r="D20" i="4"/>
  <c r="E81" i="4" s="1"/>
  <c r="D21" i="4"/>
  <c r="E82" i="4" s="1"/>
  <c r="D25" i="4"/>
  <c r="E86" i="4" s="1"/>
  <c r="E19" i="4"/>
  <c r="E21" i="4"/>
  <c r="E23" i="4"/>
  <c r="E25" i="4"/>
  <c r="F19" i="4"/>
  <c r="F20" i="4"/>
  <c r="F21" i="4"/>
  <c r="F22" i="4"/>
  <c r="F23" i="4"/>
  <c r="F24" i="4"/>
  <c r="F25" i="4"/>
  <c r="A7" i="4"/>
  <c r="D50" i="4" s="1"/>
  <c r="J50" i="4" s="1"/>
  <c r="C26" i="4"/>
  <c r="D87" i="4" s="1"/>
  <c r="D26" i="4"/>
  <c r="E87" i="4" s="1"/>
  <c r="E49" i="4"/>
  <c r="E53" i="4"/>
  <c r="E46" i="4"/>
  <c r="C25" i="4"/>
  <c r="D86" i="4" s="1"/>
  <c r="D23" i="4"/>
  <c r="E84" i="4" s="1"/>
  <c r="M51" i="4"/>
  <c r="E51" i="4"/>
  <c r="E47" i="4"/>
  <c r="L85" i="12"/>
  <c r="N85" i="12"/>
  <c r="K88" i="12"/>
  <c r="M88" i="12"/>
  <c r="J48" i="12"/>
  <c r="K85" i="12"/>
  <c r="M85" i="12"/>
  <c r="O87" i="12"/>
  <c r="J88" i="12"/>
  <c r="L88" i="12"/>
  <c r="N88" i="12"/>
  <c r="J92" i="12"/>
  <c r="L92" i="12"/>
  <c r="N92" i="12"/>
  <c r="O93" i="12"/>
  <c r="O95" i="12"/>
  <c r="O97" i="12"/>
  <c r="L52" i="12"/>
  <c r="K92" i="12"/>
  <c r="M92" i="12"/>
  <c r="O96" i="12"/>
  <c r="M53" i="4"/>
  <c r="M52" i="4"/>
  <c r="E52" i="4"/>
  <c r="E50" i="4"/>
  <c r="E48" i="4"/>
  <c r="E45" i="4"/>
  <c r="A23" i="4"/>
  <c r="C84" i="4" s="1"/>
  <c r="J34" i="7"/>
  <c r="J9" i="7"/>
  <c r="J10" i="7" s="1"/>
  <c r="C22" i="4"/>
  <c r="D83" i="4" s="1"/>
  <c r="E24" i="4"/>
  <c r="E22" i="4"/>
  <c r="E20" i="4"/>
  <c r="D24" i="4"/>
  <c r="E85" i="4" s="1"/>
  <c r="D22" i="4"/>
  <c r="E83" i="4" s="1"/>
  <c r="J2" i="4"/>
  <c r="K52" i="4"/>
  <c r="K47" i="4"/>
  <c r="M2" i="4"/>
  <c r="K45" i="4" s="1"/>
  <c r="N53" i="4"/>
  <c r="N48" i="4"/>
  <c r="D41" i="4"/>
  <c r="M17" i="7"/>
  <c r="F27" i="7"/>
  <c r="L27" i="7"/>
  <c r="M34" i="7"/>
  <c r="G36" i="7"/>
  <c r="O41" i="7"/>
  <c r="O43" i="7"/>
  <c r="O45" i="7"/>
  <c r="H48" i="7"/>
  <c r="H55" i="7"/>
  <c r="L53" i="4"/>
  <c r="N56" i="4"/>
  <c r="H27" i="4"/>
  <c r="W34" i="13"/>
  <c r="W34" i="14" s="1"/>
  <c r="BA31" i="13"/>
  <c r="BA31" i="14" s="1"/>
  <c r="AW30" i="13"/>
  <c r="AW30" i="14" s="1"/>
  <c r="W30" i="13"/>
  <c r="W30" i="14" s="1"/>
  <c r="AC40" i="13"/>
  <c r="AC40" i="14" s="1"/>
  <c r="Z40" i="13"/>
  <c r="Z40" i="14" s="1"/>
  <c r="AB38" i="13"/>
  <c r="AB38" i="14" s="1"/>
  <c r="AN32" i="13"/>
  <c r="AN32" i="14" s="1"/>
  <c r="Z28" i="13"/>
  <c r="Z28" i="14" s="1"/>
  <c r="O92" i="12"/>
  <c r="O88" i="12"/>
  <c r="O85" i="12"/>
  <c r="S40" i="13"/>
  <c r="S40" i="14" s="1"/>
  <c r="U40" i="13"/>
  <c r="K40" i="13"/>
  <c r="K40" i="14" s="1"/>
  <c r="Q38" i="13"/>
  <c r="Q38" i="14" s="1"/>
  <c r="F38" i="13"/>
  <c r="F38" i="14" s="1"/>
  <c r="L37" i="13"/>
  <c r="L37" i="14" s="1"/>
  <c r="B37" i="13"/>
  <c r="B37" i="14" s="1"/>
  <c r="C37" i="13"/>
  <c r="C37" i="14" s="1"/>
  <c r="D37" i="13"/>
  <c r="D37" i="14" s="1"/>
  <c r="E37" i="13"/>
  <c r="O32" i="13"/>
  <c r="O32" i="14" s="1"/>
  <c r="Q32" i="13"/>
  <c r="Q32" i="14" s="1"/>
  <c r="N32" i="13"/>
  <c r="N32" i="14" s="1"/>
  <c r="P32" i="13"/>
  <c r="P32" i="14" s="1"/>
  <c r="T31" i="13"/>
  <c r="T31" i="14" s="1"/>
  <c r="S31" i="13"/>
  <c r="S31" i="14" s="1"/>
  <c r="U31" i="13"/>
  <c r="U31" i="14" s="1"/>
  <c r="R31" i="13"/>
  <c r="R31" i="14" s="1"/>
  <c r="B31" i="13"/>
  <c r="B31" i="14" s="1"/>
  <c r="E31" i="13"/>
  <c r="E31" i="14" s="1"/>
  <c r="I30" i="13"/>
  <c r="I30" i="14" s="1"/>
  <c r="D48" i="12"/>
  <c r="E45" i="12"/>
  <c r="R28" i="13"/>
  <c r="R28" i="14" s="1"/>
  <c r="R36" i="13"/>
  <c r="R36" i="14" s="1"/>
  <c r="P35" i="13"/>
  <c r="P35" i="14" s="1"/>
  <c r="K34" i="13"/>
  <c r="K34" i="14" s="1"/>
  <c r="S30" i="13"/>
  <c r="S30" i="14" s="1"/>
  <c r="K28" i="13"/>
  <c r="K28" i="14" s="1"/>
  <c r="C88" i="12"/>
  <c r="G85" i="12"/>
  <c r="M28" i="13"/>
  <c r="M28" i="14" s="1"/>
  <c r="F30" i="13"/>
  <c r="F30" i="14" s="1"/>
  <c r="H28" i="4"/>
  <c r="L136" i="12"/>
  <c r="L138" i="12"/>
  <c r="L140" i="12"/>
  <c r="L142" i="12"/>
  <c r="L144" i="12"/>
  <c r="L146" i="12"/>
  <c r="L135" i="12"/>
  <c r="L139" i="12"/>
  <c r="L143" i="12"/>
  <c r="L145" i="12"/>
  <c r="L134" i="12"/>
  <c r="N134" i="12"/>
  <c r="L137" i="12"/>
  <c r="N137" i="12"/>
  <c r="L141" i="12"/>
  <c r="N141" i="12"/>
  <c r="J137" i="12"/>
  <c r="H137" i="12"/>
  <c r="J134" i="12"/>
  <c r="H134" i="12"/>
  <c r="J141" i="12"/>
  <c r="H141" i="12"/>
  <c r="N136" i="12"/>
  <c r="N138" i="12"/>
  <c r="N140" i="12"/>
  <c r="N142" i="12"/>
  <c r="N144" i="12"/>
  <c r="N146" i="12"/>
  <c r="N135" i="12"/>
  <c r="N139" i="12"/>
  <c r="N143" i="12"/>
  <c r="N145" i="12"/>
  <c r="H136" i="12"/>
  <c r="H138" i="12"/>
  <c r="H140" i="12"/>
  <c r="H142" i="12"/>
  <c r="H144" i="12"/>
  <c r="H146" i="12"/>
  <c r="H135" i="12"/>
  <c r="H139" i="12"/>
  <c r="H143" i="12"/>
  <c r="H145" i="12"/>
  <c r="J136" i="12"/>
  <c r="J138" i="12"/>
  <c r="J140" i="12"/>
  <c r="J142" i="12"/>
  <c r="J144" i="12"/>
  <c r="J146" i="12"/>
  <c r="J135" i="12"/>
  <c r="J139" i="12"/>
  <c r="J143" i="12"/>
  <c r="J145" i="1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K2" i="4" l="1"/>
  <c r="M45" i="4" s="1"/>
  <c r="E34" i="4"/>
  <c r="E35" i="4"/>
  <c r="E36" i="4"/>
  <c r="E37" i="4"/>
  <c r="D34" i="4"/>
  <c r="D35" i="4"/>
  <c r="D36" i="4"/>
  <c r="D37" i="4"/>
  <c r="J25" i="4"/>
  <c r="BT33" i="14"/>
  <c r="BX114" i="14"/>
  <c r="S80" i="12"/>
  <c r="X41" i="12"/>
  <c r="Z41" i="12" s="1"/>
  <c r="T80" i="12"/>
  <c r="Q58" i="12"/>
  <c r="Q78" i="12"/>
  <c r="R78" i="12"/>
  <c r="Z46" i="13"/>
  <c r="M53" i="13"/>
  <c r="W53" i="13"/>
  <c r="S60" i="12"/>
  <c r="F52" i="12"/>
  <c r="P72" i="12"/>
  <c r="O34" i="13"/>
  <c r="O34" i="14" s="1"/>
  <c r="P74" i="14" s="1"/>
  <c r="P31" i="13"/>
  <c r="P31" i="14" s="1"/>
  <c r="Q71" i="14" s="1"/>
  <c r="N36" i="13"/>
  <c r="N36" i="14" s="1"/>
  <c r="AD30" i="13"/>
  <c r="AD30" i="14" s="1"/>
  <c r="AC34" i="13"/>
  <c r="AC34" i="14" s="1"/>
  <c r="AC74" i="14" s="1"/>
  <c r="X35" i="13"/>
  <c r="X35" i="14" s="1"/>
  <c r="AV30" i="13"/>
  <c r="AV30" i="14" s="1"/>
  <c r="P68" i="12"/>
  <c r="J27" i="13"/>
  <c r="J27" i="14" s="1"/>
  <c r="K67" i="14" s="1"/>
  <c r="AE30" i="13"/>
  <c r="AE30" i="14" s="1"/>
  <c r="AA34" i="13"/>
  <c r="AA34" i="14" s="1"/>
  <c r="AA114" i="14" s="1"/>
  <c r="Y35" i="13"/>
  <c r="Y35" i="14" s="1"/>
  <c r="AI31" i="13"/>
  <c r="AI31" i="14" s="1"/>
  <c r="AI71" i="14" s="1"/>
  <c r="P65" i="12"/>
  <c r="E65" i="12"/>
  <c r="AA28" i="13"/>
  <c r="AA28" i="14" s="1"/>
  <c r="AO32" i="13"/>
  <c r="AO32" i="14" s="1"/>
  <c r="Z38" i="13"/>
  <c r="Z38" i="14" s="1"/>
  <c r="V30" i="13"/>
  <c r="V30" i="14" s="1"/>
  <c r="W40" i="13"/>
  <c r="W40" i="14" s="1"/>
  <c r="AJ31" i="13"/>
  <c r="AJ31" i="14" s="1"/>
  <c r="AJ71" i="14" s="1"/>
  <c r="H52" i="12"/>
  <c r="BD28" i="13"/>
  <c r="U32" i="13"/>
  <c r="U32" i="14" s="1"/>
  <c r="E38" i="13"/>
  <c r="E38" i="14" s="1"/>
  <c r="F78" i="14" s="1"/>
  <c r="K30" i="13"/>
  <c r="K30" i="14" s="1"/>
  <c r="L70" i="14" s="1"/>
  <c r="O40" i="13"/>
  <c r="O40" i="14" s="1"/>
  <c r="F65" i="12"/>
  <c r="Y27" i="13"/>
  <c r="Y27" i="14" s="1"/>
  <c r="E138" i="7"/>
  <c r="D9" i="17"/>
  <c r="J9" i="17" s="1"/>
  <c r="D9" i="18"/>
  <c r="J9" i="18" s="1"/>
  <c r="D9" i="20"/>
  <c r="J9" i="20" s="1"/>
  <c r="D9" i="19"/>
  <c r="J9" i="19" s="1"/>
  <c r="D5" i="17"/>
  <c r="D5" i="18"/>
  <c r="D5" i="20"/>
  <c r="D5" i="19"/>
  <c r="B6" i="23"/>
  <c r="E10" i="20"/>
  <c r="E10" i="19"/>
  <c r="E10" i="18"/>
  <c r="E6" i="17"/>
  <c r="E6" i="20"/>
  <c r="E6" i="19"/>
  <c r="E6" i="18"/>
  <c r="F35" i="7"/>
  <c r="K36" i="7"/>
  <c r="D65" i="12"/>
  <c r="D3" i="17"/>
  <c r="D3" i="18"/>
  <c r="D3" i="20"/>
  <c r="D3" i="19"/>
  <c r="D8" i="17"/>
  <c r="J8" i="17" s="1"/>
  <c r="D8" i="20"/>
  <c r="J8" i="20" s="1"/>
  <c r="D8" i="19"/>
  <c r="J8" i="19" s="1"/>
  <c r="D8" i="18"/>
  <c r="J8" i="18" s="1"/>
  <c r="D4" i="17"/>
  <c r="D4" i="20"/>
  <c r="D4" i="19"/>
  <c r="D4" i="18"/>
  <c r="E9" i="17"/>
  <c r="E9" i="19"/>
  <c r="E9" i="18"/>
  <c r="E9" i="20"/>
  <c r="E5" i="17"/>
  <c r="E5" i="19"/>
  <c r="E5" i="18"/>
  <c r="E5" i="20"/>
  <c r="BV72" i="14"/>
  <c r="BV112" i="14"/>
  <c r="BV77" i="14"/>
  <c r="BV117" i="14"/>
  <c r="F30" i="7"/>
  <c r="K50" i="7"/>
  <c r="J7" i="6"/>
  <c r="D7" i="18"/>
  <c r="J7" i="18" s="1"/>
  <c r="D7" i="20"/>
  <c r="J7" i="20" s="1"/>
  <c r="D7" i="19"/>
  <c r="J7" i="19" s="1"/>
  <c r="E3" i="17"/>
  <c r="E3" i="19"/>
  <c r="E3" i="18"/>
  <c r="E3" i="20"/>
  <c r="K8" i="6"/>
  <c r="E8" i="20"/>
  <c r="E8" i="19"/>
  <c r="E8" i="18"/>
  <c r="E4" i="17"/>
  <c r="E4" i="20"/>
  <c r="E4" i="19"/>
  <c r="E4" i="18"/>
  <c r="BV74" i="14"/>
  <c r="BV114" i="14"/>
  <c r="BV75" i="14"/>
  <c r="BV115" i="14"/>
  <c r="BV78" i="14"/>
  <c r="BV118" i="14"/>
  <c r="BV80" i="14"/>
  <c r="BV120" i="14"/>
  <c r="V32" i="13"/>
  <c r="V32" i="14" s="1"/>
  <c r="W72" i="14" s="1"/>
  <c r="A8" i="4"/>
  <c r="K37" i="7"/>
  <c r="I144" i="7"/>
  <c r="F141" i="7"/>
  <c r="BE53" i="13"/>
  <c r="D10" i="17"/>
  <c r="J10" i="17" s="1"/>
  <c r="D10" i="20"/>
  <c r="J10" i="20" s="1"/>
  <c r="D10" i="19"/>
  <c r="J10" i="19" s="1"/>
  <c r="D10" i="18"/>
  <c r="J10" i="18" s="1"/>
  <c r="D6" i="17"/>
  <c r="D6" i="20"/>
  <c r="D6" i="19"/>
  <c r="D6" i="18"/>
  <c r="B3" i="23"/>
  <c r="E7" i="19"/>
  <c r="E7" i="18"/>
  <c r="E7" i="20"/>
  <c r="BV70" i="14"/>
  <c r="BV110" i="14"/>
  <c r="BV71" i="14"/>
  <c r="BV111" i="14"/>
  <c r="BV76" i="14"/>
  <c r="BV116" i="14"/>
  <c r="X19" i="14"/>
  <c r="X21" i="14" s="1"/>
  <c r="AL19" i="14"/>
  <c r="BE86" i="14"/>
  <c r="BS70" i="14"/>
  <c r="X19" i="13"/>
  <c r="J89" i="13"/>
  <c r="G49" i="13"/>
  <c r="BQ61" i="13"/>
  <c r="BT101" i="13"/>
  <c r="M40" i="13"/>
  <c r="M40" i="14" s="1"/>
  <c r="Y40" i="13"/>
  <c r="Y40" i="14" s="1"/>
  <c r="X40" i="13"/>
  <c r="X40" i="14" s="1"/>
  <c r="S35" i="13"/>
  <c r="S35" i="14" s="1"/>
  <c r="V34" i="13"/>
  <c r="V34" i="14" s="1"/>
  <c r="W74" i="14" s="1"/>
  <c r="B36" i="13"/>
  <c r="B36" i="14" s="1"/>
  <c r="K38" i="13"/>
  <c r="K38" i="14" s="1"/>
  <c r="O118" i="14" s="1"/>
  <c r="D35" i="13"/>
  <c r="D35" i="14" s="1"/>
  <c r="R37" i="13"/>
  <c r="R37" i="14" s="1"/>
  <c r="Z34" i="13"/>
  <c r="Z34" i="14" s="1"/>
  <c r="AC38" i="13"/>
  <c r="AC38" i="14" s="1"/>
  <c r="W35" i="13"/>
  <c r="W35" i="14" s="1"/>
  <c r="W115" i="14" s="1"/>
  <c r="Z35" i="13"/>
  <c r="Z115" i="13" s="1"/>
  <c r="L38" i="13"/>
  <c r="L38" i="14" s="1"/>
  <c r="Y38" i="13"/>
  <c r="Y38" i="14" s="1"/>
  <c r="L36" i="13"/>
  <c r="L36" i="14" s="1"/>
  <c r="L116" i="14" s="1"/>
  <c r="N52" i="12"/>
  <c r="C19" i="12"/>
  <c r="U34" i="13"/>
  <c r="U34" i="14" s="1"/>
  <c r="K36" i="13"/>
  <c r="K36" i="14" s="1"/>
  <c r="Q37" i="13"/>
  <c r="Q37" i="14" s="1"/>
  <c r="U117" i="14" s="1"/>
  <c r="O36" i="13"/>
  <c r="O36" i="14" s="1"/>
  <c r="AA36" i="13"/>
  <c r="AA36" i="14" s="1"/>
  <c r="BA37" i="13"/>
  <c r="BA37" i="14" s="1"/>
  <c r="N35" i="13"/>
  <c r="N35" i="14" s="1"/>
  <c r="C72" i="12"/>
  <c r="N72" i="12"/>
  <c r="R34" i="13"/>
  <c r="R34" i="14" s="1"/>
  <c r="P37" i="13"/>
  <c r="P37" i="14" s="1"/>
  <c r="P117" i="14" s="1"/>
  <c r="G34" i="13"/>
  <c r="G34" i="14" s="1"/>
  <c r="G114" i="14" s="1"/>
  <c r="T35" i="13"/>
  <c r="T35" i="14" s="1"/>
  <c r="U75" i="14" s="1"/>
  <c r="J37" i="13"/>
  <c r="J37" i="14" s="1"/>
  <c r="Y37" i="13"/>
  <c r="Y37" i="14" s="1"/>
  <c r="Y117" i="14" s="1"/>
  <c r="AC35" i="13"/>
  <c r="AC35" i="14" s="1"/>
  <c r="AC115" i="14" s="1"/>
  <c r="J52" i="12"/>
  <c r="G48" i="12"/>
  <c r="E68" i="12"/>
  <c r="Q30" i="13"/>
  <c r="Q30" i="14" s="1"/>
  <c r="Q29" i="14" s="1"/>
  <c r="AC31" i="13"/>
  <c r="AC31" i="14" s="1"/>
  <c r="B30" i="13"/>
  <c r="B30" i="14" s="1"/>
  <c r="L32" i="13"/>
  <c r="L32" i="14" s="1"/>
  <c r="Y32" i="13"/>
  <c r="Y32" i="14" s="1"/>
  <c r="Z31" i="13"/>
  <c r="Z31" i="14" s="1"/>
  <c r="AD111" i="14" s="1"/>
  <c r="D68" i="12"/>
  <c r="M27" i="13"/>
  <c r="M27" i="14" s="1"/>
  <c r="M26" i="14" s="1"/>
  <c r="F19" i="12"/>
  <c r="F21" i="12" s="1"/>
  <c r="J28" i="13"/>
  <c r="J28" i="14" s="1"/>
  <c r="J26" i="14" s="1"/>
  <c r="N27" i="13"/>
  <c r="N27" i="14" s="1"/>
  <c r="N26" i="14" s="1"/>
  <c r="AC28" i="13"/>
  <c r="AC28" i="14" s="1"/>
  <c r="AC26" i="14" s="1"/>
  <c r="AR28" i="13"/>
  <c r="AR28" i="14" s="1"/>
  <c r="J45" i="12"/>
  <c r="AL27" i="13"/>
  <c r="AL27" i="14" s="1"/>
  <c r="AM67" i="14" s="1"/>
  <c r="W28" i="13"/>
  <c r="W28" i="14" s="1"/>
  <c r="W26" i="14" s="1"/>
  <c r="L27" i="13"/>
  <c r="L27" i="14" s="1"/>
  <c r="L26" i="14" s="1"/>
  <c r="N45" i="12"/>
  <c r="BW70" i="13"/>
  <c r="BW110" i="13"/>
  <c r="BW78" i="13"/>
  <c r="BW118" i="13"/>
  <c r="BW80" i="13"/>
  <c r="BW120" i="13"/>
  <c r="BW116" i="13"/>
  <c r="BW76" i="13"/>
  <c r="BW117" i="13"/>
  <c r="BW77" i="13"/>
  <c r="BW75" i="13"/>
  <c r="BW115" i="13"/>
  <c r="T32" i="13"/>
  <c r="T32" i="14" s="1"/>
  <c r="T29" i="14" s="1"/>
  <c r="I31" i="13"/>
  <c r="I31" i="14" s="1"/>
  <c r="T34" i="13"/>
  <c r="T34" i="14" s="1"/>
  <c r="T114" i="14" s="1"/>
  <c r="Q35" i="13"/>
  <c r="Q35" i="14" s="1"/>
  <c r="Q75" i="14" s="1"/>
  <c r="J36" i="13"/>
  <c r="J36" i="14" s="1"/>
  <c r="P30" i="13"/>
  <c r="P30" i="14" s="1"/>
  <c r="P70" i="14" s="1"/>
  <c r="R27" i="13"/>
  <c r="R27" i="14" s="1"/>
  <c r="R26" i="14" s="1"/>
  <c r="M31" i="13"/>
  <c r="M31" i="14" s="1"/>
  <c r="M35" i="13"/>
  <c r="M35" i="14" s="1"/>
  <c r="K37" i="13"/>
  <c r="K37" i="14" s="1"/>
  <c r="L77" i="14" s="1"/>
  <c r="C40" i="13"/>
  <c r="C40" i="14" s="1"/>
  <c r="T40" i="13"/>
  <c r="T40" i="14" s="1"/>
  <c r="Z36" i="13"/>
  <c r="Z36" i="14" s="1"/>
  <c r="AD116" i="14" s="1"/>
  <c r="AM40" i="13"/>
  <c r="AM40" i="14" s="1"/>
  <c r="X32" i="13"/>
  <c r="X32" i="14" s="1"/>
  <c r="V37" i="13"/>
  <c r="V37" i="14" s="1"/>
  <c r="V77" i="14" s="1"/>
  <c r="AB31" i="13"/>
  <c r="AB31" i="14" s="1"/>
  <c r="AB71" i="14" s="1"/>
  <c r="AD27" i="13"/>
  <c r="AD27" i="14" s="1"/>
  <c r="BW114" i="13"/>
  <c r="BW74" i="13"/>
  <c r="BW72" i="13"/>
  <c r="BW112" i="13"/>
  <c r="BW71" i="13"/>
  <c r="BW111" i="13"/>
  <c r="H31" i="13"/>
  <c r="H31" i="14" s="1"/>
  <c r="S38" i="13"/>
  <c r="S118" i="13" s="1"/>
  <c r="D27" i="13"/>
  <c r="D27" i="14" s="1"/>
  <c r="Z32" i="13"/>
  <c r="Z32" i="14" s="1"/>
  <c r="Z112" i="14" s="1"/>
  <c r="AA27" i="13"/>
  <c r="AA27" i="14" s="1"/>
  <c r="AE107" i="14" s="1"/>
  <c r="P28" i="13"/>
  <c r="P28" i="14" s="1"/>
  <c r="P26" i="14" s="1"/>
  <c r="C32" i="13"/>
  <c r="C32" i="14" s="1"/>
  <c r="E34" i="13"/>
  <c r="E34" i="14" s="1"/>
  <c r="I37" i="13"/>
  <c r="I37" i="14" s="1"/>
  <c r="M117" i="14" s="1"/>
  <c r="P40" i="13"/>
  <c r="P40" i="14" s="1"/>
  <c r="T27" i="13"/>
  <c r="T27" i="14" s="1"/>
  <c r="T26" i="14" s="1"/>
  <c r="O28" i="13"/>
  <c r="O28" i="14" s="1"/>
  <c r="BV120" i="13"/>
  <c r="BV80" i="13"/>
  <c r="BT106" i="13"/>
  <c r="BT66" i="13"/>
  <c r="BV74" i="13"/>
  <c r="BV114" i="13"/>
  <c r="BV116" i="13"/>
  <c r="BV76" i="13"/>
  <c r="BV117" i="13"/>
  <c r="BV77" i="13"/>
  <c r="BU115" i="14"/>
  <c r="BU75" i="14"/>
  <c r="BU110" i="14"/>
  <c r="BU70" i="14"/>
  <c r="BU111" i="14"/>
  <c r="BU71" i="14"/>
  <c r="BU112" i="14"/>
  <c r="BU72" i="14"/>
  <c r="BU114" i="14"/>
  <c r="BU74" i="14"/>
  <c r="BU116" i="14"/>
  <c r="BU76" i="14"/>
  <c r="BU117" i="14"/>
  <c r="BU77" i="14"/>
  <c r="BU108" i="14"/>
  <c r="BU68" i="14"/>
  <c r="BT69" i="13"/>
  <c r="BT109" i="13"/>
  <c r="BU73" i="13"/>
  <c r="BU113" i="13"/>
  <c r="BU66" i="13"/>
  <c r="BU106" i="13"/>
  <c r="BU69" i="13"/>
  <c r="BU109" i="13"/>
  <c r="BV70" i="13"/>
  <c r="BV110" i="13"/>
  <c r="BV75" i="13"/>
  <c r="BV115" i="13"/>
  <c r="BV78" i="13"/>
  <c r="BV118" i="13"/>
  <c r="BU80" i="14"/>
  <c r="BU118" i="14"/>
  <c r="BU78" i="14"/>
  <c r="BU107" i="14"/>
  <c r="BU67" i="14"/>
  <c r="BV71" i="13"/>
  <c r="BV111" i="13"/>
  <c r="BT73" i="13"/>
  <c r="BT113" i="13"/>
  <c r="BV112" i="13"/>
  <c r="BV72" i="13"/>
  <c r="L28" i="7"/>
  <c r="P28" i="7"/>
  <c r="L117" i="7"/>
  <c r="G141" i="7"/>
  <c r="C141" i="7"/>
  <c r="J36" i="7"/>
  <c r="O33" i="7"/>
  <c r="K34" i="7"/>
  <c r="G143" i="7"/>
  <c r="H141" i="7"/>
  <c r="G48" i="7"/>
  <c r="G50" i="7"/>
  <c r="K33" i="7"/>
  <c r="K28" i="7"/>
  <c r="I30" i="7"/>
  <c r="L116" i="7"/>
  <c r="H142" i="7"/>
  <c r="D142" i="7"/>
  <c r="D140" i="7"/>
  <c r="C294" i="26"/>
  <c r="L294" i="26" s="1"/>
  <c r="C249" i="26"/>
  <c r="C251" i="26"/>
  <c r="B270" i="26"/>
  <c r="B399" i="26"/>
  <c r="H19" i="12"/>
  <c r="H58" i="12" s="1"/>
  <c r="BG86" i="13"/>
  <c r="L46" i="7"/>
  <c r="E120" i="7"/>
  <c r="F120" i="7" s="1"/>
  <c r="P46" i="14"/>
  <c r="BS75" i="14"/>
  <c r="M50" i="7"/>
  <c r="C65" i="12"/>
  <c r="I28" i="7"/>
  <c r="J48" i="7"/>
  <c r="Z46" i="14"/>
  <c r="R46" i="14"/>
  <c r="C161" i="26"/>
  <c r="C159" i="26"/>
  <c r="C160" i="26"/>
  <c r="W45" i="12"/>
  <c r="X45" i="12" s="1"/>
  <c r="Y45" i="12" s="1"/>
  <c r="F47" i="4"/>
  <c r="K4" i="4"/>
  <c r="H4" i="4"/>
  <c r="H21" i="4" s="1"/>
  <c r="L4" i="4"/>
  <c r="N47" i="4" s="1"/>
  <c r="I4" i="4"/>
  <c r="H3" i="4"/>
  <c r="L3" i="4"/>
  <c r="N46" i="4" s="1"/>
  <c r="K3" i="4"/>
  <c r="M46" i="4" s="1"/>
  <c r="I3" i="4"/>
  <c r="G139" i="7"/>
  <c r="BG93" i="13"/>
  <c r="S49" i="13"/>
  <c r="J30" i="13"/>
  <c r="J30" i="14" s="1"/>
  <c r="Q28" i="13"/>
  <c r="Q28" i="14" s="1"/>
  <c r="R68" i="14" s="1"/>
  <c r="E19" i="12"/>
  <c r="E21" i="12" s="1"/>
  <c r="C30" i="13"/>
  <c r="C30" i="14" s="1"/>
  <c r="M30" i="13"/>
  <c r="M30" i="14" s="1"/>
  <c r="M70" i="14" s="1"/>
  <c r="U30" i="13"/>
  <c r="U30" i="14" s="1"/>
  <c r="U29" i="14" s="1"/>
  <c r="G31" i="13"/>
  <c r="G31" i="14" s="1"/>
  <c r="K111" i="14" s="1"/>
  <c r="N31" i="13"/>
  <c r="N31" i="14" s="1"/>
  <c r="D32" i="13"/>
  <c r="D32" i="14" s="1"/>
  <c r="B32" i="13"/>
  <c r="B32" i="14" s="1"/>
  <c r="J32" i="13"/>
  <c r="J32" i="14" s="1"/>
  <c r="R32" i="13"/>
  <c r="V112" i="13" s="1"/>
  <c r="G37" i="13"/>
  <c r="G37" i="14" s="1"/>
  <c r="G117" i="14" s="1"/>
  <c r="N37" i="13"/>
  <c r="N37" i="14" s="1"/>
  <c r="J38" i="13"/>
  <c r="J38" i="14" s="1"/>
  <c r="T38" i="13"/>
  <c r="T38" i="14" s="1"/>
  <c r="G40" i="13"/>
  <c r="K120" i="13" s="1"/>
  <c r="N40" i="13"/>
  <c r="N40" i="14" s="1"/>
  <c r="I28" i="13"/>
  <c r="I28" i="14" s="1"/>
  <c r="S27" i="13"/>
  <c r="S27" i="14" s="1"/>
  <c r="C27" i="13"/>
  <c r="G107" i="13" s="1"/>
  <c r="B27" i="13"/>
  <c r="B27" i="14" s="1"/>
  <c r="I34" i="13"/>
  <c r="I34" i="14" s="1"/>
  <c r="Q34" i="13"/>
  <c r="Q34" i="14" s="1"/>
  <c r="Q74" i="14" s="1"/>
  <c r="C35" i="13"/>
  <c r="C35" i="14" s="1"/>
  <c r="J35" i="13"/>
  <c r="J35" i="14" s="1"/>
  <c r="R35" i="13"/>
  <c r="R35" i="14" s="1"/>
  <c r="G36" i="13"/>
  <c r="G36" i="14" s="1"/>
  <c r="H76" i="14" s="1"/>
  <c r="Q36" i="13"/>
  <c r="Q36" i="14" s="1"/>
  <c r="R76" i="14" s="1"/>
  <c r="AU36" i="13"/>
  <c r="AU36" i="14" s="1"/>
  <c r="AB40" i="13"/>
  <c r="AB40" i="14" s="1"/>
  <c r="AC80" i="14" s="1"/>
  <c r="AC30" i="13"/>
  <c r="AC30" i="14" s="1"/>
  <c r="AC70" i="14" s="1"/>
  <c r="AA35" i="13"/>
  <c r="AA35" i="14" s="1"/>
  <c r="AR40" i="13"/>
  <c r="AR40" i="14" s="1"/>
  <c r="AS80" i="14" s="1"/>
  <c r="V28" i="13"/>
  <c r="Z108" i="13" s="1"/>
  <c r="Y34" i="13"/>
  <c r="Y34" i="14" s="1"/>
  <c r="W38" i="13"/>
  <c r="W38" i="14" s="1"/>
  <c r="X38" i="13"/>
  <c r="X38" i="14" s="1"/>
  <c r="K48" i="7"/>
  <c r="F48" i="7"/>
  <c r="L45" i="7"/>
  <c r="L43" i="7"/>
  <c r="L41" i="7"/>
  <c r="G34" i="7"/>
  <c r="J33" i="7"/>
  <c r="J27" i="7"/>
  <c r="M21" i="7"/>
  <c r="H2" i="4"/>
  <c r="M45" i="12"/>
  <c r="AP49" i="13"/>
  <c r="L5" i="7"/>
  <c r="L6" i="7"/>
  <c r="L7" i="7"/>
  <c r="L8" i="7"/>
  <c r="L9" i="7"/>
  <c r="L16" i="7"/>
  <c r="L18" i="7"/>
  <c r="L20" i="7"/>
  <c r="L22" i="7"/>
  <c r="L24" i="7"/>
  <c r="G27" i="7"/>
  <c r="H28" i="7"/>
  <c r="J28" i="7"/>
  <c r="E31" i="7"/>
  <c r="F31" i="7" s="1"/>
  <c r="F33" i="7"/>
  <c r="M33" i="7"/>
  <c r="H36" i="7"/>
  <c r="L36" i="7"/>
  <c r="L37" i="7"/>
  <c r="L50" i="7"/>
  <c r="O50" i="7"/>
  <c r="D137" i="7"/>
  <c r="D143" i="7"/>
  <c r="D141" i="7"/>
  <c r="K104" i="7"/>
  <c r="D104" i="7" s="1"/>
  <c r="AS49" i="13"/>
  <c r="AB19" i="14"/>
  <c r="B19" i="12"/>
  <c r="C78" i="12" s="1"/>
  <c r="F88" i="12"/>
  <c r="F85" i="12"/>
  <c r="O53" i="13"/>
  <c r="C46" i="13"/>
  <c r="W46" i="13"/>
  <c r="V53" i="13"/>
  <c r="T46" i="14"/>
  <c r="BS71" i="14"/>
  <c r="BS80" i="14"/>
  <c r="BT107" i="14"/>
  <c r="BT67" i="14"/>
  <c r="BT110" i="14"/>
  <c r="BT70" i="14"/>
  <c r="BT111" i="14"/>
  <c r="BT71" i="14"/>
  <c r="BT114" i="14"/>
  <c r="BT74" i="14"/>
  <c r="BT117" i="14"/>
  <c r="BT77" i="14"/>
  <c r="BT116" i="14"/>
  <c r="BT76" i="14"/>
  <c r="BS77" i="14"/>
  <c r="BS78" i="14"/>
  <c r="BT108" i="14"/>
  <c r="BT68" i="14"/>
  <c r="BT112" i="14"/>
  <c r="BT72" i="14"/>
  <c r="BT115" i="14"/>
  <c r="BT75" i="14"/>
  <c r="BT118" i="14"/>
  <c r="BT78" i="14"/>
  <c r="BT80" i="14"/>
  <c r="I27" i="4"/>
  <c r="M28" i="4"/>
  <c r="C21" i="4"/>
  <c r="D82" i="4" s="1"/>
  <c r="I28" i="4"/>
  <c r="M29" i="4"/>
  <c r="N28" i="4"/>
  <c r="L27" i="4"/>
  <c r="M27" i="4"/>
  <c r="L28" i="4"/>
  <c r="J28" i="4"/>
  <c r="J29" i="4"/>
  <c r="M47" i="4"/>
  <c r="K27" i="4"/>
  <c r="I29" i="4"/>
  <c r="H29" i="4"/>
  <c r="I25" i="4"/>
  <c r="J22" i="4"/>
  <c r="W59" i="12"/>
  <c r="X59" i="12" s="1"/>
  <c r="Y59" i="12" s="1"/>
  <c r="BS76" i="14"/>
  <c r="W53" i="12"/>
  <c r="X53" i="12" s="1"/>
  <c r="Y53" i="12" s="1"/>
  <c r="W56" i="12"/>
  <c r="X56" i="12" s="1"/>
  <c r="Y56" i="12" s="1"/>
  <c r="W54" i="12"/>
  <c r="X54" i="12" s="1"/>
  <c r="Y54" i="12" s="1"/>
  <c r="W57" i="12"/>
  <c r="X57" i="12" s="1"/>
  <c r="Y57" i="12" s="1"/>
  <c r="BS74" i="14"/>
  <c r="W55" i="12"/>
  <c r="X55" i="12" s="1"/>
  <c r="Y55" i="12" s="1"/>
  <c r="W51" i="12"/>
  <c r="X51" i="12" s="1"/>
  <c r="Y51" i="12" s="1"/>
  <c r="W49" i="12"/>
  <c r="X49" i="12" s="1"/>
  <c r="Y49" i="12" s="1"/>
  <c r="W50" i="12"/>
  <c r="X50" i="12" s="1"/>
  <c r="Y50" i="12" s="1"/>
  <c r="BS72" i="14"/>
  <c r="BS67" i="14"/>
  <c r="BS68" i="14"/>
  <c r="BF19" i="14"/>
  <c r="BF21" i="14" s="1"/>
  <c r="BO93" i="14"/>
  <c r="BK19" i="14"/>
  <c r="BO99" i="14" s="1"/>
  <c r="BN93" i="14"/>
  <c r="BJ19" i="14"/>
  <c r="BN99" i="14" s="1"/>
  <c r="BP93" i="14"/>
  <c r="BL19" i="14"/>
  <c r="BP99" i="14" s="1"/>
  <c r="BG93" i="14"/>
  <c r="BG19" i="14"/>
  <c r="BH93" i="14"/>
  <c r="BH19" i="14"/>
  <c r="BH21" i="14" s="1"/>
  <c r="BM93" i="14"/>
  <c r="BI19" i="14"/>
  <c r="BI21" i="14" s="1"/>
  <c r="BP61" i="14"/>
  <c r="BQ61" i="14"/>
  <c r="BO61" i="14"/>
  <c r="BS101" i="14"/>
  <c r="BN59" i="14"/>
  <c r="AM37" i="13"/>
  <c r="AM37" i="14" s="1"/>
  <c r="AR38" i="13"/>
  <c r="AR38" i="14" s="1"/>
  <c r="AV118" i="14" s="1"/>
  <c r="AS28" i="13"/>
  <c r="AS28" i="14" s="1"/>
  <c r="AN27" i="13"/>
  <c r="AN27" i="14" s="1"/>
  <c r="BC28" i="13"/>
  <c r="BC28" i="14" s="1"/>
  <c r="AP28" i="13"/>
  <c r="AP28" i="14" s="1"/>
  <c r="AO27" i="13"/>
  <c r="AO27" i="14" s="1"/>
  <c r="AL40" i="13"/>
  <c r="AL40" i="14" s="1"/>
  <c r="BS116" i="14"/>
  <c r="BR115" i="14"/>
  <c r="BS114" i="14"/>
  <c r="BR118" i="14"/>
  <c r="BS115" i="14"/>
  <c r="BS117" i="14"/>
  <c r="BS118" i="14"/>
  <c r="BR117" i="14"/>
  <c r="BS113" i="13"/>
  <c r="BS73" i="13"/>
  <c r="BR116" i="14"/>
  <c r="I31" i="4"/>
  <c r="BR73" i="14"/>
  <c r="BR114" i="14"/>
  <c r="BR111" i="14"/>
  <c r="BS110" i="14"/>
  <c r="BR112" i="14"/>
  <c r="BS112" i="14"/>
  <c r="BS111" i="14"/>
  <c r="BR69" i="14"/>
  <c r="BR110" i="14"/>
  <c r="BS69" i="13"/>
  <c r="BS109" i="13"/>
  <c r="J68" i="12"/>
  <c r="BR66" i="14"/>
  <c r="BR107" i="14"/>
  <c r="BS108" i="14"/>
  <c r="BR108" i="14"/>
  <c r="BS106" i="13"/>
  <c r="BS39" i="13"/>
  <c r="BS66" i="13"/>
  <c r="BT39" i="13"/>
  <c r="BX119" i="13" s="1"/>
  <c r="BR66" i="13"/>
  <c r="BR39" i="13"/>
  <c r="BS107" i="14"/>
  <c r="BJ93" i="13"/>
  <c r="BJ53" i="13"/>
  <c r="BN93" i="13"/>
  <c r="BL93" i="13"/>
  <c r="BL53" i="13"/>
  <c r="BP93" i="13"/>
  <c r="BK93" i="13"/>
  <c r="BK53" i="13"/>
  <c r="BO93" i="13"/>
  <c r="BJ89" i="13"/>
  <c r="BJ49" i="13"/>
  <c r="BN89" i="13"/>
  <c r="BL89" i="13"/>
  <c r="BL49" i="13"/>
  <c r="BP89" i="13"/>
  <c r="BK89" i="13"/>
  <c r="BK49" i="13"/>
  <c r="BO89" i="13"/>
  <c r="BJ86" i="13"/>
  <c r="BJ46" i="13"/>
  <c r="BN86" i="13"/>
  <c r="BK86" i="13"/>
  <c r="BK46" i="13"/>
  <c r="BO86" i="13"/>
  <c r="BL86" i="13"/>
  <c r="BL46" i="13"/>
  <c r="BP86" i="13"/>
  <c r="BQ99" i="13"/>
  <c r="BO61" i="13"/>
  <c r="BS101" i="13"/>
  <c r="BP61" i="13"/>
  <c r="C24" i="4"/>
  <c r="D85" i="4" s="1"/>
  <c r="N50" i="4"/>
  <c r="I23" i="4"/>
  <c r="H26" i="4"/>
  <c r="N21" i="4"/>
  <c r="G56" i="4"/>
  <c r="M23" i="4"/>
  <c r="N51" i="4"/>
  <c r="K38" i="19"/>
  <c r="M38" i="19" s="1"/>
  <c r="H38" i="19"/>
  <c r="K34" i="19"/>
  <c r="M34" i="19" s="1"/>
  <c r="Q34" i="19" s="1"/>
  <c r="H34" i="19"/>
  <c r="D40" i="19"/>
  <c r="B36" i="21"/>
  <c r="H35" i="19"/>
  <c r="K35" i="19"/>
  <c r="M35" i="19" s="1"/>
  <c r="H36" i="19"/>
  <c r="K36" i="19"/>
  <c r="M36" i="19" s="1"/>
  <c r="H37" i="19"/>
  <c r="K37" i="19"/>
  <c r="M37" i="19" s="1"/>
  <c r="E40" i="19"/>
  <c r="C36" i="21"/>
  <c r="E41" i="20"/>
  <c r="E41" i="19"/>
  <c r="BP79" i="14"/>
  <c r="BQ79" i="14"/>
  <c r="BO79" i="14"/>
  <c r="AY38" i="13"/>
  <c r="AY38" i="14" s="1"/>
  <c r="AZ78" i="14" s="1"/>
  <c r="AS30" i="13"/>
  <c r="AS30" i="14" s="1"/>
  <c r="AW110" i="14" s="1"/>
  <c r="AK28" i="13"/>
  <c r="AK28" i="14" s="1"/>
  <c r="AG27" i="13"/>
  <c r="AG27" i="14" s="1"/>
  <c r="AG26" i="14" s="1"/>
  <c r="AZ53" i="14"/>
  <c r="AV53" i="14"/>
  <c r="BA53" i="13"/>
  <c r="AG19" i="13"/>
  <c r="AG21" i="13" s="1"/>
  <c r="AE19" i="13"/>
  <c r="AE21" i="13" s="1"/>
  <c r="AK53" i="13"/>
  <c r="BE46" i="13"/>
  <c r="BC89" i="13"/>
  <c r="AS53" i="13"/>
  <c r="Q46" i="13"/>
  <c r="P49" i="13"/>
  <c r="AN53" i="13"/>
  <c r="BD93" i="13"/>
  <c r="AG40" i="13"/>
  <c r="AG40" i="14" s="1"/>
  <c r="AE40" i="13"/>
  <c r="AE40" i="14" s="1"/>
  <c r="AE80" i="14" s="1"/>
  <c r="AT40" i="13"/>
  <c r="AT80" i="13" s="1"/>
  <c r="AV40" i="13"/>
  <c r="AV40" i="14" s="1"/>
  <c r="AW80" i="14" s="1"/>
  <c r="BE36" i="13"/>
  <c r="AT37" i="13"/>
  <c r="AT37" i="14" s="1"/>
  <c r="AX117" i="14" s="1"/>
  <c r="AN35" i="13"/>
  <c r="AN35" i="14" s="1"/>
  <c r="AJ35" i="13"/>
  <c r="AJ35" i="14" s="1"/>
  <c r="AH34" i="13"/>
  <c r="AH34" i="14" s="1"/>
  <c r="AJ38" i="13"/>
  <c r="AJ38" i="14" s="1"/>
  <c r="AZ34" i="13"/>
  <c r="AZ34" i="14" s="1"/>
  <c r="BB36" i="13"/>
  <c r="BB36" i="14" s="1"/>
  <c r="AP36" i="13"/>
  <c r="AP36" i="14" s="1"/>
  <c r="AF37" i="13"/>
  <c r="AF37" i="14" s="1"/>
  <c r="AJ117" i="14" s="1"/>
  <c r="BC36" i="13"/>
  <c r="BC36" i="14" s="1"/>
  <c r="AQ36" i="13"/>
  <c r="AQ36" i="14" s="1"/>
  <c r="AD37" i="13"/>
  <c r="AD37" i="14" s="1"/>
  <c r="AV37" i="13"/>
  <c r="AV37" i="14" s="1"/>
  <c r="AJ34" i="13"/>
  <c r="AJ34" i="14" s="1"/>
  <c r="AO35" i="13"/>
  <c r="AO35" i="14" s="1"/>
  <c r="AS115" i="14" s="1"/>
  <c r="AI38" i="13"/>
  <c r="AI38" i="14" s="1"/>
  <c r="AM118" i="14" s="1"/>
  <c r="AO30" i="13"/>
  <c r="AO30" i="14" s="1"/>
  <c r="AU31" i="13"/>
  <c r="AU31" i="14" s="1"/>
  <c r="AY111" i="14" s="1"/>
  <c r="BE37" i="13"/>
  <c r="AH37" i="13"/>
  <c r="AH37" i="14" s="1"/>
  <c r="AN38" i="13"/>
  <c r="AN38" i="14" s="1"/>
  <c r="AN34" i="13"/>
  <c r="AN34" i="14" s="1"/>
  <c r="AF36" i="13"/>
  <c r="AF36" i="14" s="1"/>
  <c r="AY36" i="13"/>
  <c r="AY36" i="14" s="1"/>
  <c r="AQ35" i="13"/>
  <c r="AQ35" i="14" s="1"/>
  <c r="AK36" i="13"/>
  <c r="AK36" i="14" s="1"/>
  <c r="AO37" i="13"/>
  <c r="AO37" i="14" s="1"/>
  <c r="BC34" i="13"/>
  <c r="BC34" i="14" s="1"/>
  <c r="BD74" i="14" s="1"/>
  <c r="AU35" i="13"/>
  <c r="AU35" i="14" s="1"/>
  <c r="AJ36" i="13"/>
  <c r="AJ36" i="14" s="1"/>
  <c r="AS34" i="13"/>
  <c r="AS34" i="14" s="1"/>
  <c r="AG35" i="13"/>
  <c r="AK115" i="13" s="1"/>
  <c r="BE38" i="13"/>
  <c r="BF78" i="14" s="1"/>
  <c r="AX36" i="13"/>
  <c r="AX36" i="14" s="1"/>
  <c r="AX76" i="14" s="1"/>
  <c r="AP38" i="13"/>
  <c r="AP38" i="14" s="1"/>
  <c r="AQ78" i="14" s="1"/>
  <c r="AT35" i="13"/>
  <c r="AT75" i="13" s="1"/>
  <c r="AP34" i="13"/>
  <c r="AP34" i="14" s="1"/>
  <c r="AQ74" i="14" s="1"/>
  <c r="AE35" i="13"/>
  <c r="AE35" i="14" s="1"/>
  <c r="AF75" i="14" s="1"/>
  <c r="AO28" i="13"/>
  <c r="AO28" i="14" s="1"/>
  <c r="BD40" i="13"/>
  <c r="BE80" i="14" s="1"/>
  <c r="BB40" i="13"/>
  <c r="BB40" i="14" s="1"/>
  <c r="AF40" i="13"/>
  <c r="AF40" i="14" s="1"/>
  <c r="AU40" i="13"/>
  <c r="AU40" i="14" s="1"/>
  <c r="AQ40" i="13"/>
  <c r="AQ40" i="14" s="1"/>
  <c r="AP40" i="13"/>
  <c r="AP40" i="14" s="1"/>
  <c r="BC37" i="13"/>
  <c r="BC37" i="14" s="1"/>
  <c r="AG36" i="13"/>
  <c r="AG36" i="14" s="1"/>
  <c r="J72" i="12"/>
  <c r="I52" i="12"/>
  <c r="BD37" i="13"/>
  <c r="AO34" i="13"/>
  <c r="AO34" i="14" s="1"/>
  <c r="AO114" i="14" s="1"/>
  <c r="AV35" i="13"/>
  <c r="AV35" i="14" s="1"/>
  <c r="AE36" i="13"/>
  <c r="AE36" i="14" s="1"/>
  <c r="AI36" i="13"/>
  <c r="AI36" i="14" s="1"/>
  <c r="AV36" i="13"/>
  <c r="AV36" i="14" s="1"/>
  <c r="AW76" i="14" s="1"/>
  <c r="AZ36" i="13"/>
  <c r="AZ36" i="14" s="1"/>
  <c r="AN37" i="13"/>
  <c r="AN37" i="14" s="1"/>
  <c r="AN117" i="14" s="1"/>
  <c r="AO38" i="13"/>
  <c r="AO38" i="14" s="1"/>
  <c r="AR34" i="13"/>
  <c r="AR34" i="14" s="1"/>
  <c r="AR74" i="14" s="1"/>
  <c r="AD35" i="13"/>
  <c r="AR35" i="13"/>
  <c r="AR35" i="14" s="1"/>
  <c r="AI37" i="13"/>
  <c r="AI37" i="14" s="1"/>
  <c r="AJ77" i="14" s="1"/>
  <c r="AZ37" i="13"/>
  <c r="AZ37" i="14" s="1"/>
  <c r="AS38" i="13"/>
  <c r="AS38" i="14" s="1"/>
  <c r="M52" i="12"/>
  <c r="AM34" i="13"/>
  <c r="AM34" i="14" s="1"/>
  <c r="AT36" i="13"/>
  <c r="AT36" i="14" s="1"/>
  <c r="AL38" i="13"/>
  <c r="AL38" i="14" s="1"/>
  <c r="AL78" i="14" s="1"/>
  <c r="AP35" i="13"/>
  <c r="AP35" i="14" s="1"/>
  <c r="AP115" i="14" s="1"/>
  <c r="AK37" i="13"/>
  <c r="AK37" i="14" s="1"/>
  <c r="AL77" i="14" s="1"/>
  <c r="AY37" i="13"/>
  <c r="AY37" i="14" s="1"/>
  <c r="AY77" i="14" s="1"/>
  <c r="BB37" i="13"/>
  <c r="BB37" i="14" s="1"/>
  <c r="BF117" i="14" s="1"/>
  <c r="BB32" i="13"/>
  <c r="BB32" i="14" s="1"/>
  <c r="AJ32" i="13"/>
  <c r="AJ32" i="14" s="1"/>
  <c r="AN112" i="14" s="1"/>
  <c r="AF31" i="13"/>
  <c r="AF31" i="14" s="1"/>
  <c r="AS31" i="13"/>
  <c r="AS31" i="14" s="1"/>
  <c r="N48" i="12"/>
  <c r="N68" i="12"/>
  <c r="BC32" i="13"/>
  <c r="BC32" i="14" s="1"/>
  <c r="AV32" i="13"/>
  <c r="AV32" i="14" s="1"/>
  <c r="AV29" i="14" s="1"/>
  <c r="AP31" i="13"/>
  <c r="AP31" i="14" s="1"/>
  <c r="AQ71" i="14" s="1"/>
  <c r="AM30" i="13"/>
  <c r="AM30" i="14" s="1"/>
  <c r="AF32" i="13"/>
  <c r="AF32" i="14" s="1"/>
  <c r="AW32" i="13"/>
  <c r="AW32" i="14" s="1"/>
  <c r="K48" i="12"/>
  <c r="AK30" i="13"/>
  <c r="AK30" i="14" s="1"/>
  <c r="AG32" i="13"/>
  <c r="AG32" i="14" s="1"/>
  <c r="AI30" i="13"/>
  <c r="AI30" i="14" s="1"/>
  <c r="AH30" i="13"/>
  <c r="AH30" i="14" s="1"/>
  <c r="AH70" i="14" s="1"/>
  <c r="AL30" i="13"/>
  <c r="AL30" i="14" s="1"/>
  <c r="AD32" i="13"/>
  <c r="AD32" i="14" s="1"/>
  <c r="AP32" i="13"/>
  <c r="AP32" i="14" s="1"/>
  <c r="AT32" i="13"/>
  <c r="AT32" i="14" s="1"/>
  <c r="AR31" i="13"/>
  <c r="AR31" i="14" s="1"/>
  <c r="AR71" i="14" s="1"/>
  <c r="O68" i="12"/>
  <c r="AZ30" i="13"/>
  <c r="AZ30" i="14" s="1"/>
  <c r="AE28" i="13"/>
  <c r="AE28" i="14" s="1"/>
  <c r="AE26" i="14" s="1"/>
  <c r="M65" i="12"/>
  <c r="AF28" i="13"/>
  <c r="AF28" i="14" s="1"/>
  <c r="AF108" i="14" s="1"/>
  <c r="AL28" i="13"/>
  <c r="AL28" i="14" s="1"/>
  <c r="AD28" i="13"/>
  <c r="AD28" i="14" s="1"/>
  <c r="AN29" i="14"/>
  <c r="G104" i="7"/>
  <c r="D105" i="7"/>
  <c r="D3" i="7" s="1"/>
  <c r="G3" i="7" s="1"/>
  <c r="F161" i="26"/>
  <c r="F159" i="26"/>
  <c r="F160" i="26"/>
  <c r="J160" i="26"/>
  <c r="J159" i="26"/>
  <c r="J161" i="26"/>
  <c r="C218" i="26"/>
  <c r="G218" i="26"/>
  <c r="K218" i="26"/>
  <c r="E194" i="26"/>
  <c r="I194" i="26"/>
  <c r="F218" i="26"/>
  <c r="J218" i="26"/>
  <c r="D194" i="26"/>
  <c r="H194" i="26"/>
  <c r="E218" i="26"/>
  <c r="I218" i="26"/>
  <c r="C194" i="26"/>
  <c r="G194" i="26"/>
  <c r="K194" i="26"/>
  <c r="D218" i="26"/>
  <c r="H218" i="26"/>
  <c r="F194" i="26"/>
  <c r="J194" i="26"/>
  <c r="C214" i="26"/>
  <c r="G214" i="26"/>
  <c r="K214" i="26"/>
  <c r="E190" i="26"/>
  <c r="I190" i="26"/>
  <c r="F214" i="26"/>
  <c r="J214" i="26"/>
  <c r="D190" i="26"/>
  <c r="H190" i="26"/>
  <c r="E214" i="26"/>
  <c r="I214" i="26"/>
  <c r="C190" i="26"/>
  <c r="G190" i="26"/>
  <c r="K190" i="26"/>
  <c r="D214" i="26"/>
  <c r="H214" i="26"/>
  <c r="F190" i="26"/>
  <c r="J190" i="26"/>
  <c r="C210" i="26"/>
  <c r="G210" i="26"/>
  <c r="K210" i="26"/>
  <c r="E186" i="26"/>
  <c r="I186" i="26"/>
  <c r="F210" i="26"/>
  <c r="J210" i="26"/>
  <c r="D186" i="26"/>
  <c r="H186" i="26"/>
  <c r="E210" i="26"/>
  <c r="I210" i="26"/>
  <c r="C186" i="26"/>
  <c r="G186" i="26"/>
  <c r="K186" i="26"/>
  <c r="D210" i="26"/>
  <c r="H210" i="26"/>
  <c r="F186" i="26"/>
  <c r="J186" i="26"/>
  <c r="I26" i="4"/>
  <c r="N25" i="4"/>
  <c r="F36" i="7"/>
  <c r="G140" i="7"/>
  <c r="AM26" i="14"/>
  <c r="AN46" i="13"/>
  <c r="AB46" i="13"/>
  <c r="AT53" i="14"/>
  <c r="BG49" i="14"/>
  <c r="C45" i="12"/>
  <c r="I53" i="13"/>
  <c r="BM49" i="14"/>
  <c r="BM46" i="14"/>
  <c r="E160" i="26"/>
  <c r="E161" i="26"/>
  <c r="E159" i="26"/>
  <c r="I159" i="26"/>
  <c r="I160" i="26"/>
  <c r="I161" i="26"/>
  <c r="E219" i="26"/>
  <c r="I219" i="26"/>
  <c r="D195" i="26"/>
  <c r="H195" i="26"/>
  <c r="D219" i="26"/>
  <c r="H219" i="26"/>
  <c r="C195" i="26"/>
  <c r="G195" i="26"/>
  <c r="K195" i="26"/>
  <c r="C219" i="26"/>
  <c r="G219" i="26"/>
  <c r="K219" i="26"/>
  <c r="F195" i="26"/>
  <c r="J195" i="26"/>
  <c r="F219" i="26"/>
  <c r="J219" i="26"/>
  <c r="E195" i="26"/>
  <c r="I195" i="26"/>
  <c r="C220" i="26"/>
  <c r="K220" i="26"/>
  <c r="I196" i="26"/>
  <c r="H220" i="26"/>
  <c r="H196" i="26"/>
  <c r="I220" i="26"/>
  <c r="G196" i="26"/>
  <c r="F220" i="26"/>
  <c r="F196" i="26"/>
  <c r="G220" i="26"/>
  <c r="E196" i="26"/>
  <c r="D220" i="26"/>
  <c r="D196" i="26"/>
  <c r="E220" i="26"/>
  <c r="C196" i="26"/>
  <c r="K196" i="26"/>
  <c r="J220" i="26"/>
  <c r="J196" i="26"/>
  <c r="E215" i="26"/>
  <c r="I215" i="26"/>
  <c r="D191" i="26"/>
  <c r="H191" i="26"/>
  <c r="D215" i="26"/>
  <c r="H215" i="26"/>
  <c r="C191" i="26"/>
  <c r="G191" i="26"/>
  <c r="K191" i="26"/>
  <c r="C215" i="26"/>
  <c r="G215" i="26"/>
  <c r="K215" i="26"/>
  <c r="F191" i="26"/>
  <c r="J191" i="26"/>
  <c r="F215" i="26"/>
  <c r="J215" i="26"/>
  <c r="E191" i="26"/>
  <c r="I191" i="26"/>
  <c r="E211" i="26"/>
  <c r="I211" i="26"/>
  <c r="D187" i="26"/>
  <c r="H187" i="26"/>
  <c r="D211" i="26"/>
  <c r="H211" i="26"/>
  <c r="C187" i="26"/>
  <c r="G187" i="26"/>
  <c r="K187" i="26"/>
  <c r="C211" i="26"/>
  <c r="G211" i="26"/>
  <c r="K211" i="26"/>
  <c r="F187" i="26"/>
  <c r="J187" i="26"/>
  <c r="F211" i="26"/>
  <c r="J211" i="26"/>
  <c r="E187" i="26"/>
  <c r="I187" i="26"/>
  <c r="S29" i="14"/>
  <c r="F138" i="7"/>
  <c r="K19" i="12"/>
  <c r="K21" i="12" s="1"/>
  <c r="K26" i="14"/>
  <c r="K46" i="13"/>
  <c r="V86" i="13"/>
  <c r="W93" i="13"/>
  <c r="V80" i="13"/>
  <c r="U40" i="14"/>
  <c r="X74" i="13"/>
  <c r="X34" i="14"/>
  <c r="X74" i="14" s="1"/>
  <c r="D161" i="26"/>
  <c r="D160" i="26"/>
  <c r="D159" i="26"/>
  <c r="H161" i="26"/>
  <c r="H159" i="26"/>
  <c r="H160" i="26"/>
  <c r="C216" i="26"/>
  <c r="G216" i="26"/>
  <c r="K216" i="26"/>
  <c r="C192" i="26"/>
  <c r="G192" i="26"/>
  <c r="K192" i="26"/>
  <c r="F216" i="26"/>
  <c r="J216" i="26"/>
  <c r="F192" i="26"/>
  <c r="J192" i="26"/>
  <c r="E216" i="26"/>
  <c r="I216" i="26"/>
  <c r="E192" i="26"/>
  <c r="I192" i="26"/>
  <c r="D216" i="26"/>
  <c r="H216" i="26"/>
  <c r="D192" i="26"/>
  <c r="H192" i="26"/>
  <c r="C212" i="26"/>
  <c r="G212" i="26"/>
  <c r="K212" i="26"/>
  <c r="C188" i="26"/>
  <c r="G188" i="26"/>
  <c r="K188" i="26"/>
  <c r="F212" i="26"/>
  <c r="J212" i="26"/>
  <c r="F188" i="26"/>
  <c r="J188" i="26"/>
  <c r="E212" i="26"/>
  <c r="I212" i="26"/>
  <c r="E188" i="26"/>
  <c r="I188" i="26"/>
  <c r="D212" i="26"/>
  <c r="H212" i="26"/>
  <c r="D188" i="26"/>
  <c r="H188" i="26"/>
  <c r="C20" i="4"/>
  <c r="D81" i="4" s="1"/>
  <c r="I2" i="4"/>
  <c r="F28" i="7"/>
  <c r="D31" i="7"/>
  <c r="G31" i="7" s="1"/>
  <c r="L34" i="7"/>
  <c r="J50" i="7"/>
  <c r="BM53" i="14"/>
  <c r="AU32" i="14"/>
  <c r="G160" i="26"/>
  <c r="G161" i="26"/>
  <c r="G159" i="26"/>
  <c r="K159" i="26"/>
  <c r="K160" i="26"/>
  <c r="K161" i="26"/>
  <c r="E217" i="26"/>
  <c r="I217" i="26"/>
  <c r="F193" i="26"/>
  <c r="J193" i="26"/>
  <c r="D217" i="26"/>
  <c r="H217" i="26"/>
  <c r="E193" i="26"/>
  <c r="I193" i="26"/>
  <c r="C217" i="26"/>
  <c r="G217" i="26"/>
  <c r="K217" i="26"/>
  <c r="D193" i="26"/>
  <c r="H193" i="26"/>
  <c r="F217" i="26"/>
  <c r="J217" i="26"/>
  <c r="C193" i="26"/>
  <c r="G193" i="26"/>
  <c r="K193" i="26"/>
  <c r="E213" i="26"/>
  <c r="I213" i="26"/>
  <c r="F189" i="26"/>
  <c r="J189" i="26"/>
  <c r="D213" i="26"/>
  <c r="H213" i="26"/>
  <c r="E189" i="26"/>
  <c r="I189" i="26"/>
  <c r="C213" i="26"/>
  <c r="G213" i="26"/>
  <c r="K213" i="26"/>
  <c r="D189" i="26"/>
  <c r="H189" i="26"/>
  <c r="F213" i="26"/>
  <c r="J213" i="26"/>
  <c r="C189" i="26"/>
  <c r="G189" i="26"/>
  <c r="K189" i="26"/>
  <c r="E209" i="26"/>
  <c r="I209" i="26"/>
  <c r="F185" i="26"/>
  <c r="J185" i="26"/>
  <c r="D209" i="26"/>
  <c r="H209" i="26"/>
  <c r="E185" i="26"/>
  <c r="I185" i="26"/>
  <c r="C209" i="26"/>
  <c r="G209" i="26"/>
  <c r="K209" i="26"/>
  <c r="D185" i="26"/>
  <c r="H185" i="26"/>
  <c r="F209" i="26"/>
  <c r="J209" i="26"/>
  <c r="C185" i="26"/>
  <c r="G185" i="26"/>
  <c r="K185" i="26"/>
  <c r="H138" i="7"/>
  <c r="M28" i="7"/>
  <c r="G68" i="12"/>
  <c r="AI26" i="14"/>
  <c r="BG49" i="13"/>
  <c r="AU46" i="13"/>
  <c r="AE46" i="13"/>
  <c r="W19" i="14"/>
  <c r="W21" i="14" s="1"/>
  <c r="S53" i="14"/>
  <c r="M46" i="14"/>
  <c r="D226" i="26"/>
  <c r="F226" i="26"/>
  <c r="H226" i="26"/>
  <c r="J226" i="26"/>
  <c r="D202" i="26"/>
  <c r="F202" i="26"/>
  <c r="H202" i="26"/>
  <c r="J202" i="26"/>
  <c r="E226" i="26"/>
  <c r="G226" i="26"/>
  <c r="I226" i="26"/>
  <c r="K226" i="26"/>
  <c r="E202" i="26"/>
  <c r="G202" i="26"/>
  <c r="I202" i="26"/>
  <c r="K202" i="26"/>
  <c r="E249" i="26"/>
  <c r="E251" i="26"/>
  <c r="G249" i="26"/>
  <c r="G251" i="26"/>
  <c r="I249" i="26"/>
  <c r="I251" i="26"/>
  <c r="K249" i="26"/>
  <c r="K251" i="26"/>
  <c r="D249" i="26"/>
  <c r="D251" i="26"/>
  <c r="F249" i="26"/>
  <c r="F251" i="26"/>
  <c r="H249" i="26"/>
  <c r="H251" i="26"/>
  <c r="J249" i="26"/>
  <c r="J251" i="26"/>
  <c r="A45" i="26"/>
  <c r="L45" i="26" s="1"/>
  <c r="L44" i="26"/>
  <c r="B24" i="21"/>
  <c r="D32" i="19"/>
  <c r="J32" i="19" s="1"/>
  <c r="D32" i="18"/>
  <c r="J32" i="18" s="1"/>
  <c r="D32" i="20"/>
  <c r="J32" i="20" s="1"/>
  <c r="D32" i="17"/>
  <c r="J32" i="17" s="1"/>
  <c r="D24" i="19"/>
  <c r="J24" i="19" s="1"/>
  <c r="D24" i="18"/>
  <c r="J24" i="18" s="1"/>
  <c r="D24" i="20"/>
  <c r="J24" i="20" s="1"/>
  <c r="D24" i="17"/>
  <c r="J24" i="17" s="1"/>
  <c r="D16" i="19"/>
  <c r="J16" i="19" s="1"/>
  <c r="D16" i="20"/>
  <c r="J16" i="20" s="1"/>
  <c r="D16" i="17"/>
  <c r="J16" i="17" s="1"/>
  <c r="D16" i="18"/>
  <c r="J16" i="18" s="1"/>
  <c r="B29" i="21"/>
  <c r="D37" i="20"/>
  <c r="J37" i="20" s="1"/>
  <c r="D37" i="17"/>
  <c r="J37" i="17" s="1"/>
  <c r="D37" i="18"/>
  <c r="J37" i="18" s="1"/>
  <c r="B33" i="21"/>
  <c r="D29" i="20"/>
  <c r="J29" i="20" s="1"/>
  <c r="D29" i="19"/>
  <c r="J29" i="19" s="1"/>
  <c r="D29" i="17"/>
  <c r="D29" i="18"/>
  <c r="J29" i="18" s="1"/>
  <c r="D21" i="17"/>
  <c r="J21" i="17" s="1"/>
  <c r="D21" i="20"/>
  <c r="J21" i="20" s="1"/>
  <c r="D21" i="19"/>
  <c r="J21" i="19" s="1"/>
  <c r="D21" i="18"/>
  <c r="J21" i="18" s="1"/>
  <c r="D17" i="20"/>
  <c r="J17" i="20" s="1"/>
  <c r="D17" i="19"/>
  <c r="J17" i="19" s="1"/>
  <c r="D17" i="17"/>
  <c r="J17" i="17" s="1"/>
  <c r="D17" i="18"/>
  <c r="J17" i="18" s="1"/>
  <c r="B32" i="21"/>
  <c r="D40" i="18"/>
  <c r="D40" i="20"/>
  <c r="D40" i="17"/>
  <c r="J38" i="6"/>
  <c r="D38" i="20"/>
  <c r="J38" i="20" s="1"/>
  <c r="D38" i="18"/>
  <c r="J38" i="18" s="1"/>
  <c r="D38" i="17"/>
  <c r="B30" i="21"/>
  <c r="B34" i="21"/>
  <c r="D34" i="20"/>
  <c r="J34" i="20" s="1"/>
  <c r="D34" i="18"/>
  <c r="J34" i="18" s="1"/>
  <c r="D34" i="17"/>
  <c r="J34" i="17" s="1"/>
  <c r="B26" i="21"/>
  <c r="J30" i="6"/>
  <c r="D30" i="19"/>
  <c r="J30" i="19" s="1"/>
  <c r="D30" i="20"/>
  <c r="J30" i="20" s="1"/>
  <c r="D30" i="18"/>
  <c r="J30" i="18" s="1"/>
  <c r="D30" i="17"/>
  <c r="J30" i="17" s="1"/>
  <c r="D26" i="19"/>
  <c r="J26" i="19" s="1"/>
  <c r="D26" i="20"/>
  <c r="J26" i="20" s="1"/>
  <c r="D26" i="18"/>
  <c r="J26" i="18" s="1"/>
  <c r="D26" i="17"/>
  <c r="J26" i="17" s="1"/>
  <c r="J22" i="6"/>
  <c r="D22" i="19"/>
  <c r="J22" i="19" s="1"/>
  <c r="D22" i="18"/>
  <c r="J22" i="18" s="1"/>
  <c r="D22" i="17"/>
  <c r="J22" i="17" s="1"/>
  <c r="D22" i="20"/>
  <c r="J22" i="20" s="1"/>
  <c r="D18" i="19"/>
  <c r="J18" i="19" s="1"/>
  <c r="D18" i="18"/>
  <c r="J18" i="18" s="1"/>
  <c r="D18" i="17"/>
  <c r="J18" i="17" s="1"/>
  <c r="D18" i="20"/>
  <c r="J18" i="20" s="1"/>
  <c r="J14" i="6"/>
  <c r="D14" i="19"/>
  <c r="J14" i="19" s="1"/>
  <c r="D14" i="18"/>
  <c r="J14" i="18" s="1"/>
  <c r="D14" i="17"/>
  <c r="J14" i="17" s="1"/>
  <c r="D14" i="20"/>
  <c r="J14" i="20" s="1"/>
  <c r="B28" i="21"/>
  <c r="D36" i="17"/>
  <c r="J36" i="17" s="1"/>
  <c r="D36" i="18"/>
  <c r="J36" i="18" s="1"/>
  <c r="D36" i="20"/>
  <c r="J36" i="20" s="1"/>
  <c r="D28" i="19"/>
  <c r="J28" i="19" s="1"/>
  <c r="D28" i="17"/>
  <c r="J28" i="17" s="1"/>
  <c r="D28" i="18"/>
  <c r="J28" i="18" s="1"/>
  <c r="D28" i="20"/>
  <c r="J28" i="20" s="1"/>
  <c r="D20" i="19"/>
  <c r="J20" i="19" s="1"/>
  <c r="D20" i="20"/>
  <c r="J20" i="20" s="1"/>
  <c r="D20" i="18"/>
  <c r="J20" i="18" s="1"/>
  <c r="D20" i="17"/>
  <c r="J20" i="17" s="1"/>
  <c r="D12" i="19"/>
  <c r="J12" i="19" s="1"/>
  <c r="D12" i="20"/>
  <c r="J12" i="20" s="1"/>
  <c r="D12" i="18"/>
  <c r="J12" i="18" s="1"/>
  <c r="D12" i="17"/>
  <c r="J12" i="17" s="1"/>
  <c r="D33" i="17"/>
  <c r="J33" i="17" s="1"/>
  <c r="D33" i="20"/>
  <c r="J33" i="20" s="1"/>
  <c r="D33" i="19"/>
  <c r="J33" i="19" s="1"/>
  <c r="B25" i="21"/>
  <c r="D33" i="18"/>
  <c r="J33" i="18" s="1"/>
  <c r="D25" i="20"/>
  <c r="J25" i="20" s="1"/>
  <c r="D25" i="19"/>
  <c r="J25" i="19" s="1"/>
  <c r="D25" i="17"/>
  <c r="J25" i="17" s="1"/>
  <c r="D25" i="18"/>
  <c r="J25" i="18" s="1"/>
  <c r="D13" i="20"/>
  <c r="J13" i="20" s="1"/>
  <c r="D13" i="19"/>
  <c r="J13" i="19" s="1"/>
  <c r="D13" i="17"/>
  <c r="J13" i="17" s="1"/>
  <c r="D13" i="18"/>
  <c r="J13" i="18" s="1"/>
  <c r="D39" i="17"/>
  <c r="D39" i="18"/>
  <c r="B31" i="21"/>
  <c r="D39" i="20"/>
  <c r="B35" i="21"/>
  <c r="D35" i="17"/>
  <c r="J35" i="17" s="1"/>
  <c r="D35" i="18"/>
  <c r="J35" i="18" s="1"/>
  <c r="B27" i="21"/>
  <c r="D35" i="20"/>
  <c r="J35" i="20" s="1"/>
  <c r="B23" i="21"/>
  <c r="D31" i="17"/>
  <c r="J31" i="17" s="1"/>
  <c r="D31" i="18"/>
  <c r="J31" i="18" s="1"/>
  <c r="D31" i="20"/>
  <c r="J31" i="20" s="1"/>
  <c r="D31" i="19"/>
  <c r="J31" i="19" s="1"/>
  <c r="D27" i="17"/>
  <c r="J27" i="17" s="1"/>
  <c r="D27" i="18"/>
  <c r="J27" i="18" s="1"/>
  <c r="D27" i="20"/>
  <c r="J27" i="20" s="1"/>
  <c r="D27" i="19"/>
  <c r="J27" i="19" s="1"/>
  <c r="D23" i="17"/>
  <c r="J23" i="17" s="1"/>
  <c r="D23" i="18"/>
  <c r="J23" i="18" s="1"/>
  <c r="D23" i="20"/>
  <c r="J23" i="20" s="1"/>
  <c r="D23" i="19"/>
  <c r="J23" i="19" s="1"/>
  <c r="D19" i="17"/>
  <c r="J19" i="17" s="1"/>
  <c r="D19" i="18"/>
  <c r="J19" i="18" s="1"/>
  <c r="D19" i="20"/>
  <c r="J19" i="20" s="1"/>
  <c r="D19" i="19"/>
  <c r="J19" i="19" s="1"/>
  <c r="D15" i="17"/>
  <c r="J15" i="17" s="1"/>
  <c r="D15" i="18"/>
  <c r="J15" i="18" s="1"/>
  <c r="D15" i="20"/>
  <c r="J15" i="20" s="1"/>
  <c r="D15" i="19"/>
  <c r="J15" i="19" s="1"/>
  <c r="D11" i="17"/>
  <c r="J11" i="17" s="1"/>
  <c r="J11" i="19"/>
  <c r="D11" i="18"/>
  <c r="J11" i="18" s="1"/>
  <c r="D11" i="20"/>
  <c r="J11" i="20" s="1"/>
  <c r="E38" i="18"/>
  <c r="C30" i="21"/>
  <c r="E38" i="20"/>
  <c r="E38" i="17"/>
  <c r="K38" i="17" s="1"/>
  <c r="M38" i="17" s="1"/>
  <c r="C34" i="21"/>
  <c r="B30" i="23"/>
  <c r="E34" i="17"/>
  <c r="K34" i="17" s="1"/>
  <c r="M34" i="17" s="1"/>
  <c r="C26" i="21"/>
  <c r="E34" i="20"/>
  <c r="E34" i="18"/>
  <c r="B22" i="23"/>
  <c r="E26" i="19"/>
  <c r="E26" i="18"/>
  <c r="E26" i="17"/>
  <c r="E26" i="20"/>
  <c r="K18" i="6"/>
  <c r="E18" i="19"/>
  <c r="E18" i="18"/>
  <c r="E18" i="20"/>
  <c r="E18" i="17"/>
  <c r="B35" i="23"/>
  <c r="C31" i="21"/>
  <c r="E39" i="20"/>
  <c r="E39" i="17"/>
  <c r="E39" i="18"/>
  <c r="C35" i="21"/>
  <c r="E27" i="20"/>
  <c r="E27" i="17"/>
  <c r="K27" i="17" s="1"/>
  <c r="E27" i="18"/>
  <c r="E27" i="19"/>
  <c r="E19" i="20"/>
  <c r="E19" i="17"/>
  <c r="K19" i="17" s="1"/>
  <c r="E19" i="19"/>
  <c r="E19" i="18"/>
  <c r="E15" i="20"/>
  <c r="E15" i="17"/>
  <c r="K15" i="17" s="1"/>
  <c r="E15" i="18"/>
  <c r="E15" i="19"/>
  <c r="E37" i="18"/>
  <c r="E37" i="17"/>
  <c r="C29" i="21"/>
  <c r="E37" i="20"/>
  <c r="B29" i="23"/>
  <c r="E33" i="18"/>
  <c r="E33" i="17"/>
  <c r="K33" i="17" s="1"/>
  <c r="M33" i="17" s="1"/>
  <c r="E33" i="20"/>
  <c r="E33" i="19"/>
  <c r="C25" i="21"/>
  <c r="E29" i="18"/>
  <c r="E29" i="17"/>
  <c r="K29" i="17" s="1"/>
  <c r="E29" i="19"/>
  <c r="E29" i="20"/>
  <c r="E25" i="18"/>
  <c r="E25" i="17"/>
  <c r="E25" i="19"/>
  <c r="E25" i="20"/>
  <c r="E21" i="18"/>
  <c r="E21" i="17"/>
  <c r="K21" i="17" s="1"/>
  <c r="E21" i="19"/>
  <c r="E21" i="20"/>
  <c r="K17" i="6"/>
  <c r="E17" i="18"/>
  <c r="E17" i="17"/>
  <c r="E17" i="19"/>
  <c r="E17" i="20"/>
  <c r="E13" i="18"/>
  <c r="E13" i="17"/>
  <c r="K13" i="17" s="1"/>
  <c r="E13" i="19"/>
  <c r="E13" i="20"/>
  <c r="E40" i="17"/>
  <c r="E40" i="18"/>
  <c r="B36" i="23"/>
  <c r="C32" i="21"/>
  <c r="E40" i="20"/>
  <c r="E30" i="19"/>
  <c r="E30" i="17"/>
  <c r="K30" i="17" s="1"/>
  <c r="E30" i="20"/>
  <c r="E30" i="18"/>
  <c r="K22" i="6"/>
  <c r="E22" i="19"/>
  <c r="E22" i="20"/>
  <c r="E22" i="18"/>
  <c r="E22" i="17"/>
  <c r="E14" i="19"/>
  <c r="E14" i="20"/>
  <c r="E14" i="18"/>
  <c r="E14" i="17"/>
  <c r="K14" i="17" s="1"/>
  <c r="C27" i="21"/>
  <c r="E35" i="20"/>
  <c r="E35" i="17"/>
  <c r="K35" i="17" s="1"/>
  <c r="M35" i="17" s="1"/>
  <c r="D31" i="23" s="1"/>
  <c r="E35" i="18"/>
  <c r="E31" i="20"/>
  <c r="E31" i="17"/>
  <c r="K31" i="17" s="1"/>
  <c r="M31" i="17" s="1"/>
  <c r="D27" i="23" s="1"/>
  <c r="E31" i="19"/>
  <c r="E31" i="18"/>
  <c r="E23" i="20"/>
  <c r="E23" i="17"/>
  <c r="K23" i="17" s="1"/>
  <c r="E23" i="19"/>
  <c r="E23" i="18"/>
  <c r="E11" i="17"/>
  <c r="K11" i="17" s="1"/>
  <c r="E11" i="20"/>
  <c r="E11" i="18"/>
  <c r="E41" i="18"/>
  <c r="E41" i="17"/>
  <c r="B37" i="23"/>
  <c r="C33" i="21"/>
  <c r="E36" i="18"/>
  <c r="C28" i="21"/>
  <c r="E36" i="20"/>
  <c r="E36" i="17"/>
  <c r="K36" i="17" s="1"/>
  <c r="M36" i="17" s="1"/>
  <c r="D32" i="23" s="1"/>
  <c r="B28" i="23"/>
  <c r="E32" i="20"/>
  <c r="E32" i="18"/>
  <c r="C24" i="21"/>
  <c r="E32" i="19"/>
  <c r="E32" i="17"/>
  <c r="K32" i="17" s="1"/>
  <c r="M32" i="17" s="1"/>
  <c r="K28" i="6"/>
  <c r="E28" i="18"/>
  <c r="E28" i="20"/>
  <c r="E28" i="19"/>
  <c r="E28" i="17"/>
  <c r="K28" i="17" s="1"/>
  <c r="K24" i="6"/>
  <c r="E24" i="20"/>
  <c r="E24" i="19"/>
  <c r="E24" i="18"/>
  <c r="E24" i="17"/>
  <c r="K24" i="17" s="1"/>
  <c r="K20" i="6"/>
  <c r="E20" i="17"/>
  <c r="K20" i="17" s="1"/>
  <c r="E20" i="18"/>
  <c r="E20" i="20"/>
  <c r="E20" i="19"/>
  <c r="K16" i="6"/>
  <c r="E16" i="17"/>
  <c r="K16" i="17" s="1"/>
  <c r="E16" i="18"/>
  <c r="E16" i="20"/>
  <c r="E16" i="19"/>
  <c r="K12" i="6"/>
  <c r="E12" i="20"/>
  <c r="E12" i="19"/>
  <c r="E12" i="17"/>
  <c r="K12" i="17" s="1"/>
  <c r="E12" i="18"/>
  <c r="I49" i="13"/>
  <c r="AO49" i="13"/>
  <c r="BD19" i="13"/>
  <c r="BD21" i="13" s="1"/>
  <c r="BF89" i="13"/>
  <c r="AA19" i="13"/>
  <c r="AA21" i="13" s="1"/>
  <c r="M93" i="13"/>
  <c r="I93" i="13"/>
  <c r="D46" i="13"/>
  <c r="L49" i="13"/>
  <c r="U86" i="13"/>
  <c r="N86" i="13"/>
  <c r="X49" i="13"/>
  <c r="X53" i="13"/>
  <c r="H46" i="13"/>
  <c r="AQ19" i="13"/>
  <c r="AQ21" i="13" s="1"/>
  <c r="H49" i="13"/>
  <c r="AQ46" i="13"/>
  <c r="AH89" i="13"/>
  <c r="AG46" i="13"/>
  <c r="T49" i="13"/>
  <c r="BF49" i="13"/>
  <c r="AF46" i="13"/>
  <c r="AI89" i="13"/>
  <c r="AB49" i="13"/>
  <c r="AY46" i="13"/>
  <c r="J19" i="13"/>
  <c r="J21" i="13" s="1"/>
  <c r="J46" i="13"/>
  <c r="K33" i="6"/>
  <c r="M33" i="6" s="1"/>
  <c r="C29" i="23" s="1"/>
  <c r="B25" i="23"/>
  <c r="B13" i="23"/>
  <c r="B31" i="23"/>
  <c r="B27" i="23"/>
  <c r="B32" i="23"/>
  <c r="B33" i="23"/>
  <c r="B34" i="23"/>
  <c r="AP86" i="14"/>
  <c r="AG53" i="14"/>
  <c r="AB46" i="14"/>
  <c r="L53" i="14"/>
  <c r="AT46" i="14"/>
  <c r="X46" i="14"/>
  <c r="AF53" i="14"/>
  <c r="AB89" i="14"/>
  <c r="AA46" i="14"/>
  <c r="L93" i="14"/>
  <c r="V49" i="14"/>
  <c r="AW46" i="14"/>
  <c r="AA86" i="14"/>
  <c r="BC53" i="14"/>
  <c r="AE53" i="14"/>
  <c r="AH46" i="14"/>
  <c r="G49" i="14"/>
  <c r="C49" i="14"/>
  <c r="Q86" i="14"/>
  <c r="F46" i="14"/>
  <c r="H46" i="14"/>
  <c r="P93" i="14"/>
  <c r="T86" i="14"/>
  <c r="AV19" i="14"/>
  <c r="AB93" i="14"/>
  <c r="AP49" i="14"/>
  <c r="AH49" i="14"/>
  <c r="AC89" i="14"/>
  <c r="AD86" i="14"/>
  <c r="U46" i="14"/>
  <c r="F49" i="14"/>
  <c r="P49" i="14"/>
  <c r="L46" i="14"/>
  <c r="AL21" i="14"/>
  <c r="AX46" i="14"/>
  <c r="AI53" i="14"/>
  <c r="AA49" i="14"/>
  <c r="X93" i="14"/>
  <c r="W89" i="14"/>
  <c r="H49" i="14"/>
  <c r="D46" i="14"/>
  <c r="AL46" i="14"/>
  <c r="AS53" i="14"/>
  <c r="AW49" i="14"/>
  <c r="AG46" i="14"/>
  <c r="AA89" i="14"/>
  <c r="BD93" i="14"/>
  <c r="AZ93" i="14"/>
  <c r="AS19" i="14"/>
  <c r="AS21" i="14" s="1"/>
  <c r="AK19" i="14"/>
  <c r="AK21" i="14" s="1"/>
  <c r="AG19" i="14"/>
  <c r="AG21" i="14" s="1"/>
  <c r="AD89" i="14"/>
  <c r="M49" i="14"/>
  <c r="X49" i="14"/>
  <c r="L19" i="14"/>
  <c r="L21" i="14" s="1"/>
  <c r="N93" i="14"/>
  <c r="G19" i="14"/>
  <c r="X89" i="14"/>
  <c r="Q49" i="14"/>
  <c r="J49" i="14"/>
  <c r="Z86" i="14"/>
  <c r="S86" i="14"/>
  <c r="L86" i="14"/>
  <c r="E46" i="14"/>
  <c r="AG49" i="14"/>
  <c r="AB49" i="14"/>
  <c r="AO49" i="14"/>
  <c r="AH86" i="14"/>
  <c r="Z49" i="14"/>
  <c r="Y86" i="14"/>
  <c r="R86" i="14"/>
  <c r="K86" i="14"/>
  <c r="AT49" i="14"/>
  <c r="AP46" i="14"/>
  <c r="AS46" i="14"/>
  <c r="AP19" i="14"/>
  <c r="AP21" i="14" s="1"/>
  <c r="AR19" i="14"/>
  <c r="AR21" i="14" s="1"/>
  <c r="AY53" i="14"/>
  <c r="AQ53" i="14"/>
  <c r="AH19" i="14"/>
  <c r="AL99" i="14" s="1"/>
  <c r="AF86" i="14"/>
  <c r="J46" i="14"/>
  <c r="Z19" i="14"/>
  <c r="Z21" i="14" s="1"/>
  <c r="T53" i="14"/>
  <c r="O19" i="14"/>
  <c r="D19" i="14"/>
  <c r="D21" i="14" s="1"/>
  <c r="F86" i="14"/>
  <c r="AH21" i="14"/>
  <c r="AA19" i="14"/>
  <c r="AH53" i="14"/>
  <c r="AD49" i="14"/>
  <c r="AW53" i="14"/>
  <c r="BA49" i="14"/>
  <c r="AC49" i="14"/>
  <c r="AO19" i="14"/>
  <c r="AN19" i="14"/>
  <c r="AN21" i="14" s="1"/>
  <c r="K46" i="14"/>
  <c r="S46" i="14"/>
  <c r="W49" i="14"/>
  <c r="Q89" i="14"/>
  <c r="I86" i="14"/>
  <c r="AL59" i="14"/>
  <c r="BB53" i="14"/>
  <c r="AP53" i="14"/>
  <c r="BB49" i="14"/>
  <c r="AL49" i="14"/>
  <c r="AS49" i="14"/>
  <c r="BE46" i="14"/>
  <c r="AO46" i="14"/>
  <c r="AD19" i="14"/>
  <c r="BD19" i="14"/>
  <c r="BD21" i="14" s="1"/>
  <c r="AH111" i="14"/>
  <c r="BC93" i="14"/>
  <c r="G46" i="14"/>
  <c r="O46" i="14"/>
  <c r="W46" i="14"/>
  <c r="O49" i="14"/>
  <c r="N46" i="14"/>
  <c r="V46" i="14"/>
  <c r="R49" i="14"/>
  <c r="H19" i="14"/>
  <c r="H21" i="14" s="1"/>
  <c r="P19" i="14"/>
  <c r="V19" i="14"/>
  <c r="V21" i="14" s="1"/>
  <c r="U89" i="14"/>
  <c r="M89" i="14"/>
  <c r="J89" i="14"/>
  <c r="G89" i="14"/>
  <c r="D49" i="14"/>
  <c r="U86" i="14"/>
  <c r="M86" i="14"/>
  <c r="AK49" i="14"/>
  <c r="AW19" i="14"/>
  <c r="N49" i="14"/>
  <c r="J19" i="14"/>
  <c r="J21" i="14" s="1"/>
  <c r="N19" i="14"/>
  <c r="AL53" i="14"/>
  <c r="AX49" i="14"/>
  <c r="AO53" i="14"/>
  <c r="BA46" i="14"/>
  <c r="AK46" i="14"/>
  <c r="AH89" i="14"/>
  <c r="I46" i="14"/>
  <c r="Q46" i="14"/>
  <c r="Y46" i="14"/>
  <c r="F19" i="14"/>
  <c r="F21" i="14" s="1"/>
  <c r="K53" i="14"/>
  <c r="W86" i="14"/>
  <c r="O86" i="14"/>
  <c r="G86" i="14"/>
  <c r="BE111" i="14"/>
  <c r="K50" i="4"/>
  <c r="K55" i="4" s="1"/>
  <c r="K26" i="4"/>
  <c r="J24" i="4"/>
  <c r="J21" i="4"/>
  <c r="M26" i="4"/>
  <c r="N26" i="4"/>
  <c r="J26" i="4"/>
  <c r="N22" i="4"/>
  <c r="J23" i="4"/>
  <c r="H24" i="4"/>
  <c r="E8" i="17"/>
  <c r="K26" i="6"/>
  <c r="T26" i="13"/>
  <c r="AN72" i="13"/>
  <c r="AH116" i="13"/>
  <c r="AH116" i="14"/>
  <c r="V75" i="13"/>
  <c r="AD76" i="13"/>
  <c r="K29" i="6"/>
  <c r="B17" i="23"/>
  <c r="K34" i="6"/>
  <c r="M34" i="6" s="1"/>
  <c r="C30" i="23" s="1"/>
  <c r="K21" i="6"/>
  <c r="B21" i="23"/>
  <c r="B18" i="23"/>
  <c r="B9" i="23"/>
  <c r="K13" i="6"/>
  <c r="K10" i="6"/>
  <c r="K9" i="6"/>
  <c r="K25" i="6"/>
  <c r="B5" i="23"/>
  <c r="K37" i="6"/>
  <c r="M37" i="6" s="1"/>
  <c r="BH53" i="14"/>
  <c r="BG53" i="14"/>
  <c r="BD53" i="14"/>
  <c r="BF49" i="14"/>
  <c r="BE49" i="14"/>
  <c r="BB46" i="14"/>
  <c r="BF46" i="14"/>
  <c r="BL86" i="14"/>
  <c r="BB19" i="14"/>
  <c r="BB21" i="14" s="1"/>
  <c r="BD53" i="13"/>
  <c r="BD46" i="13"/>
  <c r="BE86" i="13"/>
  <c r="BA46" i="13"/>
  <c r="AX46" i="13"/>
  <c r="AB80" i="13"/>
  <c r="L40" i="13"/>
  <c r="AO40" i="13"/>
  <c r="U120" i="13"/>
  <c r="BC40" i="13"/>
  <c r="F40" i="13"/>
  <c r="F40" i="14" s="1"/>
  <c r="F80" i="14" s="1"/>
  <c r="AC80" i="13"/>
  <c r="AE117" i="14"/>
  <c r="I35" i="13"/>
  <c r="U36" i="13"/>
  <c r="Y116" i="13" s="1"/>
  <c r="AV34" i="13"/>
  <c r="O114" i="13"/>
  <c r="F92" i="12"/>
  <c r="J34" i="13"/>
  <c r="G35" i="13"/>
  <c r="S36" i="13"/>
  <c r="T76" i="13" s="1"/>
  <c r="F37" i="13"/>
  <c r="B38" i="13"/>
  <c r="B38" i="14" s="1"/>
  <c r="F118" i="14" s="1"/>
  <c r="U38" i="13"/>
  <c r="BE34" i="13"/>
  <c r="BD38" i="13"/>
  <c r="N34" i="13"/>
  <c r="N34" i="14" s="1"/>
  <c r="K35" i="13"/>
  <c r="O115" i="13" s="1"/>
  <c r="F36" i="13"/>
  <c r="F36" i="14" s="1"/>
  <c r="T116" i="13"/>
  <c r="S37" i="13"/>
  <c r="P38" i="13"/>
  <c r="AF34" i="13"/>
  <c r="AF34" i="14" s="1"/>
  <c r="AB36" i="13"/>
  <c r="AR36" i="13"/>
  <c r="AG37" i="13"/>
  <c r="AW37" i="13"/>
  <c r="AW37" i="14" s="1"/>
  <c r="X37" i="13"/>
  <c r="X37" i="14" s="1"/>
  <c r="AI34" i="13"/>
  <c r="AY34" i="13"/>
  <c r="AM35" i="13"/>
  <c r="AM35" i="14" s="1"/>
  <c r="AH38" i="13"/>
  <c r="AX38" i="13"/>
  <c r="BB118" i="13" s="1"/>
  <c r="M34" i="13"/>
  <c r="BC38" i="13"/>
  <c r="BC78" i="13" s="1"/>
  <c r="T37" i="13"/>
  <c r="N38" i="13"/>
  <c r="C36" i="13"/>
  <c r="C36" i="14" s="1"/>
  <c r="C38" i="13"/>
  <c r="BB34" i="13"/>
  <c r="I36" i="13"/>
  <c r="I76" i="13" s="1"/>
  <c r="AZ35" i="13"/>
  <c r="AZ35" i="14" s="1"/>
  <c r="BA34" i="13"/>
  <c r="BA38" i="13"/>
  <c r="N30" i="13"/>
  <c r="F48" i="12"/>
  <c r="BB31" i="13"/>
  <c r="BD31" i="13"/>
  <c r="J31" i="13"/>
  <c r="I32" i="13"/>
  <c r="I32" i="14" s="1"/>
  <c r="AX32" i="13"/>
  <c r="AX32" i="14" s="1"/>
  <c r="AA30" i="13"/>
  <c r="AA30" i="14" s="1"/>
  <c r="AA29" i="14" s="1"/>
  <c r="AE31" i="13"/>
  <c r="AW31" i="13"/>
  <c r="AW31" i="14" s="1"/>
  <c r="F135" i="12"/>
  <c r="AI71" i="13"/>
  <c r="R30" i="13"/>
  <c r="BD32" i="13"/>
  <c r="O31" i="13"/>
  <c r="S111" i="13" s="1"/>
  <c r="K32" i="13"/>
  <c r="K72" i="13" s="1"/>
  <c r="BC31" i="13"/>
  <c r="L31" i="13"/>
  <c r="L31" i="14" s="1"/>
  <c r="AF30" i="13"/>
  <c r="AH32" i="13"/>
  <c r="AH32" i="14" s="1"/>
  <c r="AL32" i="13"/>
  <c r="AY32" i="13"/>
  <c r="AY32" i="14" s="1"/>
  <c r="X30" i="13"/>
  <c r="Y70" i="13" s="1"/>
  <c r="Z30" i="13"/>
  <c r="Z30" i="14" s="1"/>
  <c r="AP30" i="13"/>
  <c r="AU30" i="13"/>
  <c r="AG31" i="13"/>
  <c r="AG111" i="13" s="1"/>
  <c r="AK31" i="13"/>
  <c r="AT31" i="13"/>
  <c r="AX31" i="13"/>
  <c r="AX70" i="13"/>
  <c r="F151" i="12"/>
  <c r="AK32" i="13"/>
  <c r="AQ30" i="13"/>
  <c r="AZ32" i="13"/>
  <c r="AZ32" i="14" s="1"/>
  <c r="AZ31" i="13"/>
  <c r="AZ31" i="14" s="1"/>
  <c r="F144" i="12"/>
  <c r="F138" i="12"/>
  <c r="B141" i="12"/>
  <c r="Q27" i="13"/>
  <c r="V27" i="13"/>
  <c r="W67" i="13" s="1"/>
  <c r="AH28" i="13"/>
  <c r="AH68" i="13" s="1"/>
  <c r="AF27" i="13"/>
  <c r="B139" i="12"/>
  <c r="S28" i="13"/>
  <c r="BE28" i="13"/>
  <c r="AN28" i="13"/>
  <c r="X27" i="13"/>
  <c r="AJ28" i="13"/>
  <c r="AZ28" i="13"/>
  <c r="Y28" i="13"/>
  <c r="BA27" i="13"/>
  <c r="B137" i="12"/>
  <c r="AX28" i="13"/>
  <c r="AX28" i="14" s="1"/>
  <c r="AW27" i="13"/>
  <c r="AW27" i="14" s="1"/>
  <c r="F148" i="12"/>
  <c r="O27" i="13"/>
  <c r="B142" i="12"/>
  <c r="H28" i="13"/>
  <c r="U28" i="13"/>
  <c r="BB28" i="13"/>
  <c r="AY28" i="13"/>
  <c r="AY28" i="14" s="1"/>
  <c r="AT27" i="13"/>
  <c r="AT27" i="14" s="1"/>
  <c r="AT26" i="14" s="1"/>
  <c r="AU27" i="13"/>
  <c r="AU27" i="14" s="1"/>
  <c r="AH27" i="13"/>
  <c r="B143" i="12"/>
  <c r="B136" i="12"/>
  <c r="D34" i="13"/>
  <c r="D34" i="14" s="1"/>
  <c r="F32" i="13"/>
  <c r="F32" i="14" s="1"/>
  <c r="B40" i="13"/>
  <c r="B40" i="14" s="1"/>
  <c r="B135" i="12"/>
  <c r="B140" i="12"/>
  <c r="C85" i="12"/>
  <c r="D30" i="13"/>
  <c r="D30" i="14" s="1"/>
  <c r="E70" i="14" s="1"/>
  <c r="B34" i="13"/>
  <c r="B34" i="14" s="1"/>
  <c r="C74" i="14" s="1"/>
  <c r="H40" i="13"/>
  <c r="H27" i="13"/>
  <c r="H27" i="14" s="1"/>
  <c r="B28" i="13"/>
  <c r="B28" i="14" s="1"/>
  <c r="G28" i="13"/>
  <c r="G28" i="14" s="1"/>
  <c r="G68" i="14" s="1"/>
  <c r="G32" i="13"/>
  <c r="G32" i="14" s="1"/>
  <c r="H34" i="13"/>
  <c r="L114" i="13" s="1"/>
  <c r="E35" i="13"/>
  <c r="E35" i="14" s="1"/>
  <c r="I38" i="13"/>
  <c r="D40" i="13"/>
  <c r="D40" i="14" s="1"/>
  <c r="C134" i="12"/>
  <c r="B144" i="12"/>
  <c r="H38" i="13"/>
  <c r="H38" i="14" s="1"/>
  <c r="H78" i="14" s="1"/>
  <c r="B134" i="12"/>
  <c r="B145" i="12"/>
  <c r="B146" i="12"/>
  <c r="B138" i="12"/>
  <c r="F27" i="13"/>
  <c r="J107" i="13" s="1"/>
  <c r="C148" i="12"/>
  <c r="K107" i="13"/>
  <c r="G27" i="14"/>
  <c r="K107" i="14" s="1"/>
  <c r="B148" i="12"/>
  <c r="E77" i="13"/>
  <c r="H35" i="13"/>
  <c r="H35" i="14" s="1"/>
  <c r="E36" i="13"/>
  <c r="H30" i="13"/>
  <c r="L110" i="13" s="1"/>
  <c r="D31" i="13"/>
  <c r="E71" i="13" s="1"/>
  <c r="G78" i="13"/>
  <c r="D28" i="13"/>
  <c r="I27" i="13"/>
  <c r="E28" i="13"/>
  <c r="E26" i="13" s="1"/>
  <c r="P19" i="12"/>
  <c r="M118" i="7"/>
  <c r="M117" i="7"/>
  <c r="M116" i="7"/>
  <c r="O86" i="13"/>
  <c r="S86" i="13"/>
  <c r="P46" i="13"/>
  <c r="AC89" i="13"/>
  <c r="Y49" i="13"/>
  <c r="Z49" i="13"/>
  <c r="BC27" i="13"/>
  <c r="BC27" i="14" s="1"/>
  <c r="BB27" i="13"/>
  <c r="BB27" i="14" s="1"/>
  <c r="BD27" i="13"/>
  <c r="BE27" i="13"/>
  <c r="BB30" i="13"/>
  <c r="BD30" i="13"/>
  <c r="BE30" i="13"/>
  <c r="BE35" i="13"/>
  <c r="BD35" i="13"/>
  <c r="BC35" i="13"/>
  <c r="BC35" i="14" s="1"/>
  <c r="U93" i="14"/>
  <c r="U19" i="14"/>
  <c r="V53" i="14"/>
  <c r="U53" i="14"/>
  <c r="M93" i="14"/>
  <c r="M19" i="14"/>
  <c r="N53" i="14"/>
  <c r="M53" i="14"/>
  <c r="W70" i="14"/>
  <c r="H117" i="13"/>
  <c r="H37" i="14"/>
  <c r="L117" i="14" s="1"/>
  <c r="Z112" i="13"/>
  <c r="AF115" i="14"/>
  <c r="AC75" i="13"/>
  <c r="L25" i="4"/>
  <c r="L26" i="4"/>
  <c r="N52" i="4"/>
  <c r="M50" i="4"/>
  <c r="G105" i="7"/>
  <c r="D136" i="7"/>
  <c r="G136" i="7" s="1"/>
  <c r="G122" i="7"/>
  <c r="O7" i="7"/>
  <c r="H134" i="7"/>
  <c r="K9" i="7"/>
  <c r="K10" i="7" s="1"/>
  <c r="G134" i="7"/>
  <c r="O25" i="7"/>
  <c r="O23" i="7"/>
  <c r="O21" i="7"/>
  <c r="O19" i="7"/>
  <c r="O17" i="7"/>
  <c r="K12" i="7"/>
  <c r="O6" i="7"/>
  <c r="H9" i="7"/>
  <c r="C12" i="7"/>
  <c r="H12" i="7" s="1"/>
  <c r="O18" i="7"/>
  <c r="O22" i="7"/>
  <c r="O34" i="7"/>
  <c r="I134" i="7"/>
  <c r="O37" i="7"/>
  <c r="O35" i="7"/>
  <c r="O9" i="7"/>
  <c r="O8" i="7"/>
  <c r="O16" i="7"/>
  <c r="O20" i="7"/>
  <c r="O24" i="7"/>
  <c r="F134" i="7"/>
  <c r="C120" i="7"/>
  <c r="H120" i="7" s="1"/>
  <c r="E134" i="7"/>
  <c r="O5" i="7"/>
  <c r="O27" i="7"/>
  <c r="BK19" i="13"/>
  <c r="BK46" i="14"/>
  <c r="J104" i="7"/>
  <c r="C104" i="7" s="1"/>
  <c r="R19" i="14"/>
  <c r="S49" i="14"/>
  <c r="R89" i="14"/>
  <c r="V89" i="14"/>
  <c r="Z9" i="26"/>
  <c r="M35" i="7"/>
  <c r="J35" i="7"/>
  <c r="G35" i="7"/>
  <c r="K35" i="7"/>
  <c r="AJ93" i="14"/>
  <c r="AK53" i="14"/>
  <c r="AJ53" i="14"/>
  <c r="AJ19" i="14"/>
  <c r="AC93" i="14"/>
  <c r="AC53" i="14"/>
  <c r="AC19" i="14"/>
  <c r="AG93" i="14"/>
  <c r="AD53" i="14"/>
  <c r="BG89" i="14"/>
  <c r="BH49" i="14"/>
  <c r="BC89" i="14"/>
  <c r="BC49" i="14"/>
  <c r="BC19" i="14"/>
  <c r="BD49" i="14"/>
  <c r="AY89" i="14"/>
  <c r="AY19" i="14"/>
  <c r="AZ49" i="14"/>
  <c r="AY49" i="14"/>
  <c r="AU89" i="14"/>
  <c r="AU49" i="14"/>
  <c r="AU19" i="14"/>
  <c r="AV49" i="14"/>
  <c r="AQ89" i="14"/>
  <c r="AR49" i="14"/>
  <c r="AQ49" i="14"/>
  <c r="AM49" i="14"/>
  <c r="AN49" i="14"/>
  <c r="AI89" i="14"/>
  <c r="AI19" i="14"/>
  <c r="AJ49" i="14"/>
  <c r="AI49" i="14"/>
  <c r="AE49" i="14"/>
  <c r="AE19" i="14"/>
  <c r="AF49" i="14"/>
  <c r="F49" i="4"/>
  <c r="C23" i="4"/>
  <c r="D84" i="4" s="1"/>
  <c r="M49" i="4"/>
  <c r="F46" i="4"/>
  <c r="C19" i="4"/>
  <c r="L50" i="4"/>
  <c r="N23" i="4"/>
  <c r="N24" i="4"/>
  <c r="L46" i="4"/>
  <c r="N20" i="4"/>
  <c r="K27" i="7"/>
  <c r="C31" i="7"/>
  <c r="H31" i="7" s="1"/>
  <c r="H27" i="7"/>
  <c r="I27" i="7"/>
  <c r="G55" i="7"/>
  <c r="K52" i="7"/>
  <c r="D57" i="7"/>
  <c r="D60" i="7"/>
  <c r="G60" i="7" s="1"/>
  <c r="M54" i="7"/>
  <c r="AU93" i="14"/>
  <c r="AQ93" i="14"/>
  <c r="AQ19" i="14"/>
  <c r="AR53" i="14"/>
  <c r="AM93" i="14"/>
  <c r="AM53" i="14"/>
  <c r="AM19" i="14"/>
  <c r="AN53" i="14"/>
  <c r="X53" i="14"/>
  <c r="W53" i="14"/>
  <c r="W93" i="14"/>
  <c r="P53" i="14"/>
  <c r="O53" i="14"/>
  <c r="O93" i="14"/>
  <c r="H53" i="14"/>
  <c r="G53" i="14"/>
  <c r="G93" i="14"/>
  <c r="C19" i="14"/>
  <c r="C53" i="14"/>
  <c r="D53" i="14"/>
  <c r="Y89" i="14"/>
  <c r="Y49" i="14"/>
  <c r="T89" i="14"/>
  <c r="T19" i="14"/>
  <c r="U49" i="14"/>
  <c r="T49" i="14"/>
  <c r="I89" i="14"/>
  <c r="I49" i="14"/>
  <c r="K19" i="6"/>
  <c r="B11" i="23"/>
  <c r="E7" i="17"/>
  <c r="K7" i="6"/>
  <c r="C21" i="12"/>
  <c r="AF49" i="13"/>
  <c r="J19" i="4"/>
  <c r="F137" i="7"/>
  <c r="G144" i="7"/>
  <c r="F142" i="7"/>
  <c r="H89" i="14"/>
  <c r="E60" i="7"/>
  <c r="F60" i="7" s="1"/>
  <c r="E57" i="7"/>
  <c r="F57" i="7" s="1"/>
  <c r="F55" i="7"/>
  <c r="C59" i="7"/>
  <c r="C60" i="7"/>
  <c r="H60" i="7" s="1"/>
  <c r="C57" i="7"/>
  <c r="H57" i="7" s="1"/>
  <c r="L52" i="7"/>
  <c r="C51" i="7"/>
  <c r="H40" i="7"/>
  <c r="F139" i="7"/>
  <c r="H139" i="7"/>
  <c r="F143" i="7"/>
  <c r="H143" i="7"/>
  <c r="C140" i="7"/>
  <c r="C137" i="7"/>
  <c r="C134" i="7"/>
  <c r="C142" i="7"/>
  <c r="C143" i="7"/>
  <c r="G138" i="7"/>
  <c r="F140" i="7"/>
  <c r="H140" i="7"/>
  <c r="G142" i="7"/>
  <c r="F144" i="7"/>
  <c r="H144" i="7"/>
  <c r="G137" i="7"/>
  <c r="C138" i="7"/>
  <c r="C139" i="7"/>
  <c r="M6" i="7"/>
  <c r="M9" i="7"/>
  <c r="M19" i="7"/>
  <c r="M23" i="7"/>
  <c r="M25" i="7"/>
  <c r="D120" i="7"/>
  <c r="G120" i="7" s="1"/>
  <c r="M24" i="7"/>
  <c r="M22" i="7"/>
  <c r="M20" i="7"/>
  <c r="M18" i="7"/>
  <c r="M16" i="7"/>
  <c r="G9" i="7"/>
  <c r="M5" i="7"/>
  <c r="M7" i="7"/>
  <c r="D12" i="7"/>
  <c r="G12" i="7" s="1"/>
  <c r="G148" i="12"/>
  <c r="G65" i="12"/>
  <c r="H65" i="12"/>
  <c r="K148" i="12"/>
  <c r="L65" i="12"/>
  <c r="K45" i="12"/>
  <c r="BG86" i="14"/>
  <c r="BG46" i="14"/>
  <c r="BH46" i="14"/>
  <c r="BC86" i="14"/>
  <c r="BD46" i="14"/>
  <c r="BC46" i="14"/>
  <c r="AY46" i="14"/>
  <c r="AZ46" i="14"/>
  <c r="AU86" i="14"/>
  <c r="AV46" i="14"/>
  <c r="AU46" i="14"/>
  <c r="AQ86" i="14"/>
  <c r="AQ46" i="14"/>
  <c r="AR46" i="14"/>
  <c r="AN46" i="14"/>
  <c r="AM46" i="14"/>
  <c r="AI86" i="14"/>
  <c r="AI46" i="14"/>
  <c r="AJ46" i="14"/>
  <c r="AF46" i="14"/>
  <c r="AE86" i="14"/>
  <c r="AE46" i="14"/>
  <c r="D155" i="12"/>
  <c r="D19" i="12"/>
  <c r="D52" i="12"/>
  <c r="E151" i="12"/>
  <c r="F68" i="12"/>
  <c r="S19" i="14"/>
  <c r="S93" i="14"/>
  <c r="K19" i="14"/>
  <c r="K93" i="14"/>
  <c r="E53" i="14"/>
  <c r="E19" i="14"/>
  <c r="F53" i="14"/>
  <c r="I120" i="13"/>
  <c r="O28" i="7"/>
  <c r="D134" i="7"/>
  <c r="M37" i="7"/>
  <c r="J37" i="7"/>
  <c r="G37" i="7"/>
  <c r="H151" i="12"/>
  <c r="H48" i="12"/>
  <c r="H68" i="12"/>
  <c r="I68" i="12"/>
  <c r="L151" i="12"/>
  <c r="M68" i="12"/>
  <c r="L48" i="12"/>
  <c r="L19" i="12"/>
  <c r="L58" i="12" s="1"/>
  <c r="G155" i="12"/>
  <c r="G52" i="12"/>
  <c r="G19" i="12"/>
  <c r="G58" i="12" s="1"/>
  <c r="K155" i="12"/>
  <c r="K72" i="12"/>
  <c r="O155" i="12"/>
  <c r="O19" i="12"/>
  <c r="O21" i="12" s="1"/>
  <c r="V36" i="13"/>
  <c r="W36" i="13"/>
  <c r="X36" i="13"/>
  <c r="Y31" i="13"/>
  <c r="Y31" i="14" s="1"/>
  <c r="W31" i="13"/>
  <c r="V31" i="13"/>
  <c r="V111" i="13" s="1"/>
  <c r="AZ40" i="13"/>
  <c r="BA40" i="13"/>
  <c r="AX40" i="13"/>
  <c r="AX40" i="14" s="1"/>
  <c r="AJ40" i="13"/>
  <c r="AK40" i="13"/>
  <c r="AK40" i="14" s="1"/>
  <c r="AH40" i="13"/>
  <c r="AW38" i="13"/>
  <c r="AT38" i="13"/>
  <c r="AU38" i="13"/>
  <c r="AG38" i="13"/>
  <c r="AG38" i="14" s="1"/>
  <c r="AD38" i="13"/>
  <c r="AE38" i="13"/>
  <c r="AP37" i="13"/>
  <c r="AR37" i="13"/>
  <c r="AS37" i="13"/>
  <c r="Z37" i="13"/>
  <c r="AB37" i="13"/>
  <c r="AC37" i="13"/>
  <c r="AC37" i="14" s="1"/>
  <c r="AN36" i="13"/>
  <c r="AL36" i="13"/>
  <c r="AO36" i="13"/>
  <c r="AX35" i="13"/>
  <c r="AY35" i="13"/>
  <c r="AH35" i="13"/>
  <c r="AI35" i="13"/>
  <c r="AT34" i="13"/>
  <c r="AW34" i="13"/>
  <c r="AD34" i="13"/>
  <c r="AG34" i="13"/>
  <c r="AS32" i="13"/>
  <c r="AS32" i="14" s="1"/>
  <c r="AR32" i="13"/>
  <c r="AC32" i="13"/>
  <c r="AB32" i="13"/>
  <c r="AO31" i="13"/>
  <c r="AM31" i="13"/>
  <c r="AL31" i="13"/>
  <c r="BJ30" i="13"/>
  <c r="AY30" i="13"/>
  <c r="BA30" i="13"/>
  <c r="AV28" i="13"/>
  <c r="AV28" i="14" s="1"/>
  <c r="AV26" i="14" s="1"/>
  <c r="AU28" i="13"/>
  <c r="AW28" i="13"/>
  <c r="AW28" i="14" s="1"/>
  <c r="AQ27" i="13"/>
  <c r="AP27" i="13"/>
  <c r="AW93" i="13"/>
  <c r="AW53" i="13"/>
  <c r="AO93" i="13"/>
  <c r="AO53" i="13"/>
  <c r="AG93" i="13"/>
  <c r="AH53" i="13"/>
  <c r="AG53" i="13"/>
  <c r="AC93" i="13"/>
  <c r="AC53" i="13"/>
  <c r="AC46" i="13"/>
  <c r="AD46" i="13"/>
  <c r="AE93" i="14"/>
  <c r="AA93" i="14"/>
  <c r="AB53" i="14"/>
  <c r="BF53" i="14"/>
  <c r="BE19" i="14"/>
  <c r="BE53" i="14"/>
  <c r="BA53" i="14"/>
  <c r="BA19" i="14"/>
  <c r="AX19" i="14"/>
  <c r="AX53" i="14"/>
  <c r="AT93" i="14"/>
  <c r="AU53" i="14"/>
  <c r="AT19" i="14"/>
  <c r="AD46" i="14"/>
  <c r="AC46" i="14"/>
  <c r="AC86" i="14"/>
  <c r="D45" i="12"/>
  <c r="D85" i="12"/>
  <c r="Y93" i="14"/>
  <c r="Z53" i="14"/>
  <c r="Y53" i="14"/>
  <c r="Y19" i="14"/>
  <c r="Q93" i="14"/>
  <c r="R53" i="14"/>
  <c r="Q53" i="14"/>
  <c r="Q19" i="14"/>
  <c r="I93" i="14"/>
  <c r="J53" i="14"/>
  <c r="I53" i="14"/>
  <c r="I19" i="14"/>
  <c r="B19" i="14"/>
  <c r="F93" i="14"/>
  <c r="K49" i="14"/>
  <c r="K89" i="14"/>
  <c r="L49" i="14"/>
  <c r="E55" i="4"/>
  <c r="L104" i="7"/>
  <c r="E104" i="7" s="1"/>
  <c r="AK19" i="13"/>
  <c r="AK21" i="13" s="1"/>
  <c r="E49" i="14"/>
  <c r="C46" i="14"/>
  <c r="L23" i="17"/>
  <c r="F40" i="9"/>
  <c r="C52" i="9" s="1"/>
  <c r="C55" i="9"/>
  <c r="C9" i="9"/>
  <c r="B20" i="9"/>
  <c r="BL36" i="13"/>
  <c r="BL31" i="13"/>
  <c r="BP111" i="13" s="1"/>
  <c r="Z16" i="26"/>
  <c r="C269" i="26" s="1"/>
  <c r="X16" i="26"/>
  <c r="X17" i="26"/>
  <c r="X14" i="26"/>
  <c r="Z14" i="26"/>
  <c r="Z12" i="26"/>
  <c r="X12" i="26"/>
  <c r="Z7" i="26"/>
  <c r="M21" i="4"/>
  <c r="M25" i="4"/>
  <c r="J20" i="4"/>
  <c r="K25" i="4"/>
  <c r="Y93" i="13"/>
  <c r="BL38" i="13"/>
  <c r="BL34" i="13"/>
  <c r="BL28" i="13"/>
  <c r="BP108" i="13" s="1"/>
  <c r="X15" i="26"/>
  <c r="Z15" i="26"/>
  <c r="C267" i="26" s="1"/>
  <c r="Z13" i="26"/>
  <c r="C265" i="26" s="1"/>
  <c r="E394" i="26" s="1"/>
  <c r="X13" i="26"/>
  <c r="A9" i="26"/>
  <c r="A28" i="26"/>
  <c r="O42" i="7"/>
  <c r="O44" i="7"/>
  <c r="I137" i="7"/>
  <c r="E144" i="7"/>
  <c r="I141" i="7"/>
  <c r="E140" i="7"/>
  <c r="BE49" i="13"/>
  <c r="BF93" i="13"/>
  <c r="BA49" i="13"/>
  <c r="AG89" i="13"/>
  <c r="AD49" i="13"/>
  <c r="BB93" i="14"/>
  <c r="AN93" i="14"/>
  <c r="E155" i="12"/>
  <c r="D148" i="12"/>
  <c r="D88" i="12"/>
  <c r="K93" i="13"/>
  <c r="R86" i="13"/>
  <c r="L86" i="13"/>
  <c r="E19" i="13"/>
  <c r="E21" i="13" s="1"/>
  <c r="Y19" i="13"/>
  <c r="Y21" i="13" s="1"/>
  <c r="V89" i="13"/>
  <c r="V19" i="13"/>
  <c r="V21" i="13" s="1"/>
  <c r="F9" i="9"/>
  <c r="C27" i="9"/>
  <c r="BL37" i="13"/>
  <c r="BL32" i="13"/>
  <c r="BP112" i="13" s="1"/>
  <c r="BM21" i="14"/>
  <c r="BQ101" i="14" s="1"/>
  <c r="A188" i="26"/>
  <c r="A211" i="26"/>
  <c r="A235" i="26" s="1"/>
  <c r="A260" i="26" s="1"/>
  <c r="A281" i="26" s="1"/>
  <c r="A301" i="26" s="1"/>
  <c r="H25" i="4"/>
  <c r="M41" i="7"/>
  <c r="M42" i="7"/>
  <c r="M43" i="7"/>
  <c r="M44" i="7"/>
  <c r="M45" i="7"/>
  <c r="E137" i="7"/>
  <c r="I142" i="7"/>
  <c r="E141" i="7"/>
  <c r="BG19" i="13"/>
  <c r="BG21" i="13" s="1"/>
  <c r="AR53" i="13"/>
  <c r="AV93" i="14"/>
  <c r="AH93" i="14"/>
  <c r="AG89" i="14"/>
  <c r="AG86" i="14"/>
  <c r="C48" i="12"/>
  <c r="T53" i="13"/>
  <c r="L53" i="13"/>
  <c r="P86" i="13"/>
  <c r="B23" i="23"/>
  <c r="K23" i="6"/>
  <c r="H35" i="6"/>
  <c r="B7" i="23"/>
  <c r="K35" i="6"/>
  <c r="M35" i="6" s="1"/>
  <c r="Q35" i="6" s="1"/>
  <c r="H19" i="6"/>
  <c r="J34" i="6"/>
  <c r="J18" i="6"/>
  <c r="J10" i="6"/>
  <c r="H15" i="6"/>
  <c r="H31" i="6"/>
  <c r="J26" i="6"/>
  <c r="H18" i="6"/>
  <c r="H14" i="6"/>
  <c r="H22" i="6"/>
  <c r="J21" i="6"/>
  <c r="K14" i="6"/>
  <c r="K30" i="6"/>
  <c r="H7" i="6"/>
  <c r="K11" i="6"/>
  <c r="H23" i="6"/>
  <c r="K27" i="6"/>
  <c r="B26" i="23"/>
  <c r="B19" i="23"/>
  <c r="B10" i="23"/>
  <c r="H30" i="6"/>
  <c r="J29" i="6"/>
  <c r="J13" i="6"/>
  <c r="B14" i="23"/>
  <c r="E10" i="17"/>
  <c r="L26" i="6"/>
  <c r="M10" i="6" s="1"/>
  <c r="C6" i="23" s="1"/>
  <c r="C59" i="23" s="1"/>
  <c r="H10" i="6"/>
  <c r="H26" i="6"/>
  <c r="H34" i="6"/>
  <c r="H11" i="6"/>
  <c r="K15" i="6"/>
  <c r="H27" i="6"/>
  <c r="K31" i="6"/>
  <c r="M31" i="6" s="1"/>
  <c r="J33" i="6"/>
  <c r="J25" i="6"/>
  <c r="J17" i="6"/>
  <c r="J9" i="6"/>
  <c r="B15" i="23"/>
  <c r="C23" i="21"/>
  <c r="M11" i="6"/>
  <c r="M9" i="17"/>
  <c r="D5" i="23" s="1"/>
  <c r="K9" i="17"/>
  <c r="H36" i="6"/>
  <c r="J35" i="6"/>
  <c r="J27" i="6"/>
  <c r="J19" i="6"/>
  <c r="J11" i="6"/>
  <c r="H37" i="6"/>
  <c r="H8" i="6"/>
  <c r="H12" i="6"/>
  <c r="H16" i="6"/>
  <c r="H20" i="6"/>
  <c r="H24" i="6"/>
  <c r="H28" i="6"/>
  <c r="K32" i="6"/>
  <c r="M32" i="6" s="1"/>
  <c r="K36" i="6"/>
  <c r="M36" i="6" s="1"/>
  <c r="C32" i="23" s="1"/>
  <c r="H9" i="6"/>
  <c r="H13" i="6"/>
  <c r="H17" i="6"/>
  <c r="H21" i="6"/>
  <c r="H25" i="6"/>
  <c r="H29" i="6"/>
  <c r="H33" i="6"/>
  <c r="J36" i="6"/>
  <c r="J32" i="6"/>
  <c r="J28" i="6"/>
  <c r="J24" i="6"/>
  <c r="J20" i="6"/>
  <c r="J16" i="6"/>
  <c r="J12" i="6"/>
  <c r="J8" i="6"/>
  <c r="B24" i="23"/>
  <c r="B20" i="23"/>
  <c r="B16" i="23"/>
  <c r="B12" i="23"/>
  <c r="B8" i="23"/>
  <c r="B4" i="23"/>
  <c r="H38" i="6"/>
  <c r="H32" i="6"/>
  <c r="J31" i="6"/>
  <c r="J23" i="6"/>
  <c r="J15" i="6"/>
  <c r="D7" i="17"/>
  <c r="J7" i="17" s="1"/>
  <c r="N89" i="13"/>
  <c r="M46" i="13"/>
  <c r="U46" i="13"/>
  <c r="K49" i="13"/>
  <c r="G53" i="13"/>
  <c r="Q53" i="13"/>
  <c r="AI19" i="13"/>
  <c r="AI21" i="13" s="1"/>
  <c r="L46" i="13"/>
  <c r="T46" i="13"/>
  <c r="N53" i="13"/>
  <c r="E46" i="13"/>
  <c r="I86" i="13"/>
  <c r="E27" i="14"/>
  <c r="Y107" i="13"/>
  <c r="S71" i="13"/>
  <c r="AA112" i="14"/>
  <c r="AE112" i="13"/>
  <c r="AF118" i="13"/>
  <c r="AZ118" i="14"/>
  <c r="AQ118" i="13"/>
  <c r="AJ49" i="13"/>
  <c r="AV53" i="13"/>
  <c r="AI46" i="13"/>
  <c r="AI49" i="13"/>
  <c r="AB53" i="13"/>
  <c r="BB89" i="13"/>
  <c r="AF19" i="13"/>
  <c r="AR89" i="13"/>
  <c r="AM49" i="13"/>
  <c r="AL49" i="13"/>
  <c r="AE49" i="13"/>
  <c r="AM86" i="13"/>
  <c r="N19" i="13"/>
  <c r="N21" i="13" s="1"/>
  <c r="X46" i="13"/>
  <c r="S46" i="13"/>
  <c r="X86" i="13"/>
  <c r="AY19" i="13"/>
  <c r="AY21" i="13" s="1"/>
  <c r="R46" i="13"/>
  <c r="F53" i="13"/>
  <c r="I46" i="13"/>
  <c r="K67" i="13"/>
  <c r="AH49" i="13"/>
  <c r="AF53" i="13"/>
  <c r="AG49" i="13"/>
  <c r="BE89" i="13"/>
  <c r="BC93" i="13"/>
  <c r="BG53" i="13"/>
  <c r="AM89" i="13"/>
  <c r="AK89" i="13"/>
  <c r="AA49" i="13"/>
  <c r="AH46" i="13"/>
  <c r="F19" i="13"/>
  <c r="F21" i="13" s="1"/>
  <c r="R49" i="13"/>
  <c r="M86" i="13"/>
  <c r="BJ19" i="13"/>
  <c r="O46" i="13"/>
  <c r="O49" i="13"/>
  <c r="U53" i="13"/>
  <c r="N46" i="13"/>
  <c r="L117" i="13"/>
  <c r="AP46" i="13"/>
  <c r="AN49" i="13"/>
  <c r="AJ53" i="13"/>
  <c r="AZ53" i="13"/>
  <c r="AK49" i="13"/>
  <c r="AA46" i="13"/>
  <c r="K19" i="13"/>
  <c r="J93" i="13"/>
  <c r="C53" i="13"/>
  <c r="C49" i="13"/>
  <c r="X108" i="13"/>
  <c r="AB114" i="13"/>
  <c r="W75" i="13"/>
  <c r="AU114" i="13"/>
  <c r="AE114" i="13"/>
  <c r="BB75" i="13"/>
  <c r="P74" i="13"/>
  <c r="AF115" i="13"/>
  <c r="AB108" i="14"/>
  <c r="AW70" i="14"/>
  <c r="Z72" i="13"/>
  <c r="AZ118" i="13"/>
  <c r="W70" i="13"/>
  <c r="D77" i="13"/>
  <c r="AB108" i="13"/>
  <c r="AD80" i="13"/>
  <c r="R26" i="13"/>
  <c r="P115" i="14"/>
  <c r="BC46" i="13"/>
  <c r="BB46" i="13"/>
  <c r="BF46" i="13"/>
  <c r="BF86" i="13"/>
  <c r="BF19" i="13"/>
  <c r="BG46" i="13"/>
  <c r="D53" i="13"/>
  <c r="D19" i="13"/>
  <c r="D21" i="13" s="1"/>
  <c r="AX93" i="13"/>
  <c r="AY53" i="13"/>
  <c r="AX53" i="13"/>
  <c r="AX19" i="13"/>
  <c r="AT93" i="13"/>
  <c r="AT53" i="13"/>
  <c r="AU53" i="13"/>
  <c r="AP93" i="13"/>
  <c r="AQ53" i="13"/>
  <c r="AP53" i="13"/>
  <c r="AL93" i="13"/>
  <c r="AL53" i="13"/>
  <c r="AM53" i="13"/>
  <c r="AH93" i="13"/>
  <c r="AI53" i="13"/>
  <c r="AD93" i="13"/>
  <c r="AD53" i="13"/>
  <c r="AD19" i="13"/>
  <c r="AE53" i="13"/>
  <c r="Z93" i="13"/>
  <c r="AA53" i="13"/>
  <c r="Z53" i="13"/>
  <c r="AW89" i="13"/>
  <c r="AX49" i="13"/>
  <c r="AW49" i="13"/>
  <c r="AS89" i="13"/>
  <c r="AT49" i="13"/>
  <c r="AS19" i="13"/>
  <c r="H53" i="13"/>
  <c r="G93" i="13"/>
  <c r="G19" i="13"/>
  <c r="V46" i="13"/>
  <c r="Z86" i="13"/>
  <c r="W89" i="13"/>
  <c r="W49" i="13"/>
  <c r="P114" i="14"/>
  <c r="AW19" i="13"/>
  <c r="D77" i="14"/>
  <c r="BB19" i="13"/>
  <c r="AO46" i="13"/>
  <c r="W19" i="13"/>
  <c r="V75" i="14"/>
  <c r="P53" i="13"/>
  <c r="O93" i="13"/>
  <c r="AW86" i="13"/>
  <c r="AW46" i="13"/>
  <c r="BA86" i="13"/>
  <c r="AL86" i="13"/>
  <c r="AL46" i="13"/>
  <c r="L93" i="13"/>
  <c r="L19" i="13"/>
  <c r="L21" i="13" s="1"/>
  <c r="U89" i="13"/>
  <c r="V49" i="13"/>
  <c r="U49" i="13"/>
  <c r="Q89" i="13"/>
  <c r="Q19" i="13"/>
  <c r="Q21" i="13" s="1"/>
  <c r="M89" i="13"/>
  <c r="N49" i="13"/>
  <c r="M49" i="13"/>
  <c r="I89" i="13"/>
  <c r="I19" i="13"/>
  <c r="I21" i="13" s="1"/>
  <c r="E49" i="13"/>
  <c r="F49" i="13"/>
  <c r="X21" i="13"/>
  <c r="F71" i="13"/>
  <c r="F111" i="13"/>
  <c r="E32" i="14"/>
  <c r="C71" i="13"/>
  <c r="C31" i="14"/>
  <c r="T71" i="13"/>
  <c r="X111" i="13"/>
  <c r="G78" i="14"/>
  <c r="AW115" i="13"/>
  <c r="AC116" i="13"/>
  <c r="BA116" i="13"/>
  <c r="AE117" i="13"/>
  <c r="AU117" i="13"/>
  <c r="AU117" i="14"/>
  <c r="AB78" i="13"/>
  <c r="AW120" i="13"/>
  <c r="AA117" i="13"/>
  <c r="AV110" i="13"/>
  <c r="AT86" i="13"/>
  <c r="AT46" i="13"/>
  <c r="AB86" i="13"/>
  <c r="AB19" i="13"/>
  <c r="T93" i="13"/>
  <c r="T19" i="13"/>
  <c r="T21" i="13" s="1"/>
  <c r="Y46" i="13"/>
  <c r="Y86" i="13"/>
  <c r="AO19" i="13"/>
  <c r="J108" i="14"/>
  <c r="O19" i="13"/>
  <c r="S93" i="13"/>
  <c r="E53" i="13"/>
  <c r="Q49" i="13"/>
  <c r="Y89" i="13"/>
  <c r="J49" i="13"/>
  <c r="Q29" i="13"/>
  <c r="AA89" i="13"/>
  <c r="U19" i="13"/>
  <c r="U21" i="13" s="1"/>
  <c r="BE93" i="13"/>
  <c r="BE19" i="13"/>
  <c r="AZ86" i="13"/>
  <c r="AZ46" i="13"/>
  <c r="AJ86" i="13"/>
  <c r="AJ46" i="13"/>
  <c r="R116" i="13"/>
  <c r="AM112" i="13"/>
  <c r="BA115" i="13"/>
  <c r="BH19" i="13"/>
  <c r="BH21" i="13" s="1"/>
  <c r="BA93" i="13"/>
  <c r="BB53" i="13"/>
  <c r="BA19" i="13"/>
  <c r="BA21" i="13" s="1"/>
  <c r="AR93" i="13"/>
  <c r="AR19" i="13"/>
  <c r="AR21" i="13" s="1"/>
  <c r="P93" i="13"/>
  <c r="P19" i="13"/>
  <c r="H93" i="13"/>
  <c r="H19" i="13"/>
  <c r="H21" i="13" s="1"/>
  <c r="K53" i="13"/>
  <c r="S53" i="13"/>
  <c r="AM19" i="13"/>
  <c r="AQ99" i="13" s="1"/>
  <c r="AU19" i="13"/>
  <c r="J53" i="13"/>
  <c r="R53" i="13"/>
  <c r="X93" i="13"/>
  <c r="BG89" i="13"/>
  <c r="C77" i="13"/>
  <c r="AI112" i="13"/>
  <c r="AV46" i="13"/>
  <c r="AM46" i="13"/>
  <c r="BD86" i="13"/>
  <c r="AB93" i="13"/>
  <c r="AX86" i="13"/>
  <c r="AU86" i="13"/>
  <c r="AS46" i="13"/>
  <c r="AP86" i="13"/>
  <c r="AK46" i="13"/>
  <c r="R19" i="13"/>
  <c r="R21" i="13" s="1"/>
  <c r="M19" i="13"/>
  <c r="M21" i="13" s="1"/>
  <c r="U93" i="13"/>
  <c r="J86" i="13"/>
  <c r="AR86" i="13"/>
  <c r="AR46" i="13"/>
  <c r="BH89" i="13"/>
  <c r="AC86" i="13"/>
  <c r="Y53" i="13"/>
  <c r="AC19" i="13"/>
  <c r="BC49" i="13"/>
  <c r="F46" i="13"/>
  <c r="V93" i="13"/>
  <c r="W86" i="13"/>
  <c r="G46" i="13"/>
  <c r="U71" i="13"/>
  <c r="BF53" i="13"/>
  <c r="BA89" i="13"/>
  <c r="AV86" i="13"/>
  <c r="AS86" i="13"/>
  <c r="AN86" i="13"/>
  <c r="AK86" i="13"/>
  <c r="AA86" i="13"/>
  <c r="S19" i="13"/>
  <c r="C19" i="13"/>
  <c r="C21" i="13" s="1"/>
  <c r="N93" i="13"/>
  <c r="D49" i="13"/>
  <c r="BM21" i="13"/>
  <c r="BN61" i="13" s="1"/>
  <c r="W110" i="13"/>
  <c r="BC86" i="13"/>
  <c r="BC53" i="13"/>
  <c r="AA93" i="13"/>
  <c r="AD89" i="13"/>
  <c r="AB89" i="13"/>
  <c r="AE86" i="13"/>
  <c r="B19" i="13"/>
  <c r="B21" i="13" s="1"/>
  <c r="N72" i="14"/>
  <c r="Q112" i="13"/>
  <c r="N76" i="13"/>
  <c r="R78" i="13"/>
  <c r="G70" i="13"/>
  <c r="H32" i="14"/>
  <c r="F34" i="14"/>
  <c r="B35" i="14"/>
  <c r="Z120" i="13"/>
  <c r="AA80" i="13"/>
  <c r="AD120" i="13"/>
  <c r="X72" i="13"/>
  <c r="AA120" i="13"/>
  <c r="AL75" i="13"/>
  <c r="AA77" i="13"/>
  <c r="AL74" i="13"/>
  <c r="N72" i="13"/>
  <c r="U112" i="13"/>
  <c r="W114" i="13"/>
  <c r="R71" i="13"/>
  <c r="P72" i="13"/>
  <c r="E37" i="14"/>
  <c r="Q118" i="13"/>
  <c r="J80" i="13"/>
  <c r="S80" i="13"/>
  <c r="R80" i="13"/>
  <c r="V120" i="13"/>
  <c r="V120" i="14"/>
  <c r="K26" i="13"/>
  <c r="M77" i="13"/>
  <c r="Q72" i="13"/>
  <c r="G30" i="14"/>
  <c r="M108" i="13"/>
  <c r="U111" i="13"/>
  <c r="D38" i="14"/>
  <c r="N108" i="13"/>
  <c r="N68" i="13"/>
  <c r="T111" i="14"/>
  <c r="S112" i="13"/>
  <c r="O72" i="13"/>
  <c r="O72" i="14"/>
  <c r="P114" i="13"/>
  <c r="H116" i="13"/>
  <c r="P76" i="13"/>
  <c r="K80" i="13"/>
  <c r="AD76" i="14"/>
  <c r="AW116" i="13"/>
  <c r="W112" i="13"/>
  <c r="AA112" i="13"/>
  <c r="Y115" i="13"/>
  <c r="AR110" i="13"/>
  <c r="AH111" i="13"/>
  <c r="X10" i="26"/>
  <c r="X9" i="26"/>
  <c r="H40" i="6"/>
  <c r="M28" i="6"/>
  <c r="M24" i="6"/>
  <c r="M20" i="6"/>
  <c r="M16" i="6"/>
  <c r="M12" i="6"/>
  <c r="M8" i="6"/>
  <c r="M29" i="6"/>
  <c r="M25" i="6"/>
  <c r="M21" i="6"/>
  <c r="BI89" i="13"/>
  <c r="BI53" i="13"/>
  <c r="BI46" i="13"/>
  <c r="E29" i="13"/>
  <c r="F115" i="13"/>
  <c r="BH86" i="13"/>
  <c r="AT19" i="13"/>
  <c r="AP19" i="13"/>
  <c r="AN19" i="13"/>
  <c r="AL19" i="13"/>
  <c r="AJ19" i="13"/>
  <c r="AH19" i="13"/>
  <c r="Z19" i="13"/>
  <c r="AS93" i="13"/>
  <c r="AQ93" i="13"/>
  <c r="AC49" i="13"/>
  <c r="C77" i="14"/>
  <c r="P115" i="13"/>
  <c r="V118" i="13"/>
  <c r="BJ40" i="13"/>
  <c r="BM40" i="13"/>
  <c r="BQ120" i="13" s="1"/>
  <c r="BL40" i="13"/>
  <c r="BP120" i="13" s="1"/>
  <c r="BM37" i="13"/>
  <c r="BJ32" i="13"/>
  <c r="BM32" i="13"/>
  <c r="BQ112" i="13" s="1"/>
  <c r="BM38" i="13"/>
  <c r="BM36" i="13"/>
  <c r="BJ34" i="13"/>
  <c r="BJ34" i="14" s="1"/>
  <c r="BM34" i="13"/>
  <c r="BJ31" i="13"/>
  <c r="BM31" i="13"/>
  <c r="BQ111" i="13" s="1"/>
  <c r="BJ28" i="13"/>
  <c r="BM28" i="13"/>
  <c r="BQ108" i="13" s="1"/>
  <c r="Q21" i="12"/>
  <c r="E48" i="12"/>
  <c r="J26" i="13"/>
  <c r="M78" i="13"/>
  <c r="R108" i="13"/>
  <c r="P75" i="13"/>
  <c r="L74" i="13"/>
  <c r="F70" i="13"/>
  <c r="D36" i="14"/>
  <c r="F35" i="14"/>
  <c r="S29" i="13"/>
  <c r="L72" i="12"/>
  <c r="N19" i="12"/>
  <c r="J19" i="12"/>
  <c r="I65" i="12"/>
  <c r="K68" i="12"/>
  <c r="O72" i="12"/>
  <c r="H45" i="12"/>
  <c r="L45" i="12"/>
  <c r="I48" i="12"/>
  <c r="M48" i="12"/>
  <c r="K52" i="12"/>
  <c r="H72" i="12"/>
  <c r="M19" i="12"/>
  <c r="M58" i="12" s="1"/>
  <c r="I19" i="12"/>
  <c r="I58" i="12" s="1"/>
  <c r="N65" i="12"/>
  <c r="J65" i="12"/>
  <c r="M72" i="12"/>
  <c r="I72" i="12"/>
  <c r="L68" i="12"/>
  <c r="O65" i="12"/>
  <c r="K65" i="12"/>
  <c r="AX27" i="13"/>
  <c r="AX27" i="14" s="1"/>
  <c r="AS27" i="13"/>
  <c r="AS27" i="14" s="1"/>
  <c r="AK27" i="13"/>
  <c r="AY27" i="13"/>
  <c r="AY27" i="14" s="1"/>
  <c r="AR27" i="13"/>
  <c r="AJ27" i="13"/>
  <c r="AJ27" i="14" s="1"/>
  <c r="AB27" i="13"/>
  <c r="AB27" i="14" s="1"/>
  <c r="AB26" i="14" s="1"/>
  <c r="Z27" i="13"/>
  <c r="G72" i="12"/>
  <c r="F179" i="12"/>
  <c r="BK27" i="13"/>
  <c r="K68" i="13"/>
  <c r="S114" i="13"/>
  <c r="K114" i="13"/>
  <c r="AM108" i="13"/>
  <c r="AQ112" i="13"/>
  <c r="AU112" i="13"/>
  <c r="AW70" i="13"/>
  <c r="BE111" i="13"/>
  <c r="F41" i="9"/>
  <c r="C54" i="9" s="1"/>
  <c r="C40" i="9"/>
  <c r="B54" i="9" s="1"/>
  <c r="E80" i="4"/>
  <c r="H55" i="4"/>
  <c r="L23" i="4"/>
  <c r="L21" i="4"/>
  <c r="M48" i="4"/>
  <c r="G55" i="4"/>
  <c r="M24" i="4"/>
  <c r="M22" i="4"/>
  <c r="M20" i="4"/>
  <c r="M19" i="4"/>
  <c r="G19" i="4"/>
  <c r="L2" i="4"/>
  <c r="K24" i="4"/>
  <c r="N2" i="4"/>
  <c r="J37" i="6"/>
  <c r="H41" i="6"/>
  <c r="BF93" i="14"/>
  <c r="AX93" i="14"/>
  <c r="AP93" i="14"/>
  <c r="BI93" i="14"/>
  <c r="BJ53" i="14"/>
  <c r="BL49" i="14"/>
  <c r="BI49" i="14"/>
  <c r="AF19" i="14"/>
  <c r="AO89" i="14"/>
  <c r="AM89" i="14"/>
  <c r="BJ89" i="14"/>
  <c r="AZ19" i="14"/>
  <c r="AO86" i="14"/>
  <c r="AM86" i="14"/>
  <c r="X11" i="26"/>
  <c r="X8" i="26"/>
  <c r="A369" i="26"/>
  <c r="Z11" i="26"/>
  <c r="X7" i="26"/>
  <c r="A64" i="26"/>
  <c r="G3" i="26"/>
  <c r="G23" i="26" s="1"/>
  <c r="E294" i="26" s="1"/>
  <c r="X6" i="26"/>
  <c r="M173" i="26"/>
  <c r="Z10" i="26"/>
  <c r="C262" i="26" s="1"/>
  <c r="E391" i="26" s="1"/>
  <c r="Z8" i="26"/>
  <c r="C260" i="26" s="1"/>
  <c r="E389" i="26" s="1"/>
  <c r="Z6" i="26"/>
  <c r="H43" i="26"/>
  <c r="R43" i="26" s="1"/>
  <c r="Z5" i="26"/>
  <c r="L232" i="26"/>
  <c r="L277" i="26"/>
  <c r="J208" i="26"/>
  <c r="H208" i="26"/>
  <c r="F208" i="26"/>
  <c r="D208" i="26"/>
  <c r="J184" i="26"/>
  <c r="H184" i="26"/>
  <c r="F184" i="26"/>
  <c r="D184" i="26"/>
  <c r="K208" i="26"/>
  <c r="I208" i="26"/>
  <c r="G208" i="26"/>
  <c r="E208" i="26"/>
  <c r="C208" i="26"/>
  <c r="K184" i="26"/>
  <c r="I184" i="26"/>
  <c r="G184" i="26"/>
  <c r="E184" i="26"/>
  <c r="C184" i="26"/>
  <c r="L166" i="26"/>
  <c r="L167" i="26"/>
  <c r="L168" i="26"/>
  <c r="L169" i="26"/>
  <c r="L170" i="26"/>
  <c r="L171" i="26"/>
  <c r="L172" i="26"/>
  <c r="L173" i="26"/>
  <c r="L174" i="26"/>
  <c r="L176" i="26"/>
  <c r="M168" i="26"/>
  <c r="M172" i="26"/>
  <c r="M176" i="26"/>
  <c r="I3" i="26"/>
  <c r="D43" i="26"/>
  <c r="N43" i="26" s="1"/>
  <c r="J97" i="26"/>
  <c r="H97" i="26"/>
  <c r="F97" i="26"/>
  <c r="D97" i="26"/>
  <c r="J43" i="26"/>
  <c r="T43" i="26" s="1"/>
  <c r="K97" i="26"/>
  <c r="I97" i="26"/>
  <c r="G97" i="26"/>
  <c r="E97" i="26"/>
  <c r="C97" i="26"/>
  <c r="K43" i="26"/>
  <c r="U43" i="26" s="1"/>
  <c r="I43" i="26"/>
  <c r="S43" i="26" s="1"/>
  <c r="G43" i="26"/>
  <c r="Q43" i="26" s="1"/>
  <c r="E43" i="26"/>
  <c r="O43" i="26" s="1"/>
  <c r="C43" i="26"/>
  <c r="L175" i="26"/>
  <c r="L177" i="26"/>
  <c r="K62" i="26"/>
  <c r="K80" i="26" s="1"/>
  <c r="I62" i="26"/>
  <c r="I80" i="26" s="1"/>
  <c r="G62" i="26"/>
  <c r="G80" i="26" s="1"/>
  <c r="E62" i="26"/>
  <c r="E80" i="26" s="1"/>
  <c r="C62" i="26"/>
  <c r="C80" i="26" s="1"/>
  <c r="J62" i="26"/>
  <c r="J80" i="26" s="1"/>
  <c r="H62" i="26"/>
  <c r="H80" i="26" s="1"/>
  <c r="F62" i="26"/>
  <c r="F80" i="26" s="1"/>
  <c r="D62" i="26"/>
  <c r="D80" i="26" s="1"/>
  <c r="X25" i="26"/>
  <c r="M166" i="26" s="1"/>
  <c r="M170" i="26"/>
  <c r="M174" i="26"/>
  <c r="Z4" i="26"/>
  <c r="X5" i="26"/>
  <c r="F43" i="26"/>
  <c r="P43" i="26" s="1"/>
  <c r="L141" i="26"/>
  <c r="D367" i="26" s="1"/>
  <c r="BI53" i="14"/>
  <c r="BJ93" i="14"/>
  <c r="BK93" i="14"/>
  <c r="BK89" i="14"/>
  <c r="BJ49" i="14"/>
  <c r="BI89" i="14"/>
  <c r="BL89" i="14"/>
  <c r="BI86" i="14"/>
  <c r="BA86" i="14"/>
  <c r="AY86" i="14"/>
  <c r="BJ46" i="14"/>
  <c r="BH86" i="14"/>
  <c r="BK86" i="14"/>
  <c r="BI46" i="14"/>
  <c r="BJ86" i="14"/>
  <c r="BL46" i="14"/>
  <c r="BL93" i="14"/>
  <c r="BL53" i="14"/>
  <c r="BH53" i="13"/>
  <c r="BI93" i="13"/>
  <c r="BB93" i="13"/>
  <c r="AZ19" i="13"/>
  <c r="AV19" i="13"/>
  <c r="BI19" i="13"/>
  <c r="BM99" i="13" s="1"/>
  <c r="BH93" i="13"/>
  <c r="BC19" i="13"/>
  <c r="BD59" i="13" s="1"/>
  <c r="BD49" i="13"/>
  <c r="BB49" i="13"/>
  <c r="AR49" i="13"/>
  <c r="AV49" i="13"/>
  <c r="AZ49" i="13"/>
  <c r="AQ49" i="13"/>
  <c r="AU49" i="13"/>
  <c r="AY49" i="13"/>
  <c r="BD89" i="13"/>
  <c r="BI49" i="13"/>
  <c r="BL19" i="13"/>
  <c r="BM59" i="13" s="1"/>
  <c r="BH49" i="13"/>
  <c r="BB86" i="13"/>
  <c r="BH46" i="13"/>
  <c r="BI86" i="13"/>
  <c r="F72" i="12"/>
  <c r="E52" i="12"/>
  <c r="D72" i="12"/>
  <c r="C52" i="12"/>
  <c r="B52" i="12"/>
  <c r="I110" i="14"/>
  <c r="F70" i="14"/>
  <c r="T70" i="13"/>
  <c r="I110" i="13"/>
  <c r="Q71" i="13"/>
  <c r="S110" i="13"/>
  <c r="F31" i="14"/>
  <c r="BF71" i="13"/>
  <c r="AX110" i="13"/>
  <c r="C151" i="12"/>
  <c r="B48" i="12"/>
  <c r="M68" i="13"/>
  <c r="L68" i="13"/>
  <c r="F45" i="12"/>
  <c r="B45" i="12"/>
  <c r="I148" i="12"/>
  <c r="P93" i="12"/>
  <c r="I137" i="12"/>
  <c r="I141" i="12"/>
  <c r="G134" i="12"/>
  <c r="P86" i="12"/>
  <c r="P99" i="12"/>
  <c r="AN110" i="13"/>
  <c r="P153" i="12"/>
  <c r="Y107" i="14"/>
  <c r="AQ108" i="13"/>
  <c r="BF72" i="13"/>
  <c r="BF29" i="13"/>
  <c r="BE112" i="13"/>
  <c r="P159" i="12"/>
  <c r="P90" i="12"/>
  <c r="W112" i="14"/>
  <c r="AQ118" i="14"/>
  <c r="AN29" i="13"/>
  <c r="BF71" i="14"/>
  <c r="BF80" i="13"/>
  <c r="P150" i="12"/>
  <c r="P160" i="12"/>
  <c r="P97" i="12"/>
  <c r="P158" i="12"/>
  <c r="P95" i="12"/>
  <c r="P156" i="12"/>
  <c r="O137" i="12"/>
  <c r="O135" i="12"/>
  <c r="O143" i="12"/>
  <c r="O136" i="12"/>
  <c r="O140" i="12"/>
  <c r="O144" i="12"/>
  <c r="O141" i="12"/>
  <c r="O98" i="12"/>
  <c r="O139" i="12"/>
  <c r="O145" i="12"/>
  <c r="O138" i="12"/>
  <c r="O142" i="12"/>
  <c r="O146" i="12"/>
  <c r="O134" i="12"/>
  <c r="M135" i="12"/>
  <c r="M143" i="12"/>
  <c r="M136" i="12"/>
  <c r="M140" i="12"/>
  <c r="M144" i="12"/>
  <c r="M98" i="12"/>
  <c r="N98" i="12"/>
  <c r="M139" i="12"/>
  <c r="M145" i="12"/>
  <c r="M138" i="12"/>
  <c r="M142" i="12"/>
  <c r="M146" i="12"/>
  <c r="M134" i="12"/>
  <c r="M137" i="12"/>
  <c r="M141" i="12"/>
  <c r="L98" i="12"/>
  <c r="K139" i="12"/>
  <c r="K145" i="12"/>
  <c r="K138" i="12"/>
  <c r="K142" i="12"/>
  <c r="K146" i="12"/>
  <c r="K134" i="12"/>
  <c r="K137" i="12"/>
  <c r="K141" i="12"/>
  <c r="K98" i="12"/>
  <c r="K135" i="12"/>
  <c r="K143" i="12"/>
  <c r="K136" i="12"/>
  <c r="K140" i="12"/>
  <c r="K144" i="12"/>
  <c r="I98" i="12"/>
  <c r="I139" i="12"/>
  <c r="I145" i="12"/>
  <c r="I138" i="12"/>
  <c r="I142" i="12"/>
  <c r="I146" i="12"/>
  <c r="J98" i="12"/>
  <c r="I135" i="12"/>
  <c r="I143" i="12"/>
  <c r="I136" i="12"/>
  <c r="I140" i="12"/>
  <c r="I144" i="12"/>
  <c r="I134" i="12"/>
  <c r="G139" i="12"/>
  <c r="G145" i="12"/>
  <c r="G138" i="12"/>
  <c r="G142" i="12"/>
  <c r="G146" i="12"/>
  <c r="H98" i="12"/>
  <c r="G135" i="12"/>
  <c r="G143" i="12"/>
  <c r="G136" i="12"/>
  <c r="G140" i="12"/>
  <c r="G144" i="12"/>
  <c r="G137" i="12"/>
  <c r="G141" i="12"/>
  <c r="P149" i="12"/>
  <c r="P154" i="12"/>
  <c r="P91" i="12"/>
  <c r="P152" i="12"/>
  <c r="P89" i="12"/>
  <c r="P157" i="12"/>
  <c r="P94" i="12"/>
  <c r="L100" i="12"/>
  <c r="H100" i="12"/>
  <c r="AM107" i="13"/>
  <c r="AM26" i="13"/>
  <c r="BH27" i="13"/>
  <c r="BI27" i="13"/>
  <c r="BG27" i="13"/>
  <c r="BK32" i="13"/>
  <c r="BH32" i="13"/>
  <c r="BG32" i="13"/>
  <c r="BI32" i="13"/>
  <c r="BH30" i="13"/>
  <c r="BG30" i="13"/>
  <c r="BI30" i="13"/>
  <c r="BG37" i="13"/>
  <c r="BK37" i="13"/>
  <c r="BK37" i="14" s="1"/>
  <c r="BK77" i="14" s="1"/>
  <c r="BH37" i="13"/>
  <c r="BI37" i="13"/>
  <c r="BI35" i="13"/>
  <c r="BH35" i="13"/>
  <c r="BG35" i="13"/>
  <c r="BK40" i="13"/>
  <c r="BH40" i="13"/>
  <c r="BG40" i="13"/>
  <c r="BI40" i="13"/>
  <c r="AZ107" i="13"/>
  <c r="AI107" i="13"/>
  <c r="AI26" i="13"/>
  <c r="AC107" i="13"/>
  <c r="BK28" i="13"/>
  <c r="BG28" i="13"/>
  <c r="BI28" i="13"/>
  <c r="BH28" i="13"/>
  <c r="BG31" i="13"/>
  <c r="BI31" i="13"/>
  <c r="BK31" i="13"/>
  <c r="BH31" i="13"/>
  <c r="BK38" i="13"/>
  <c r="BK38" i="14" s="1"/>
  <c r="BK78" i="14" s="1"/>
  <c r="BH38" i="13"/>
  <c r="BG38" i="13"/>
  <c r="BI38" i="13"/>
  <c r="BK36" i="13"/>
  <c r="BK36" i="14" s="1"/>
  <c r="BK76" i="14" s="1"/>
  <c r="BG36" i="13"/>
  <c r="BI36" i="13"/>
  <c r="BH36" i="13"/>
  <c r="BK34" i="13"/>
  <c r="BK34" i="14" s="1"/>
  <c r="BH34" i="13"/>
  <c r="BG34" i="13"/>
  <c r="BI34" i="13"/>
  <c r="K38" i="6"/>
  <c r="M38" i="6" s="1"/>
  <c r="K39" i="6"/>
  <c r="H39" i="6"/>
  <c r="J39" i="6"/>
  <c r="H9" i="17"/>
  <c r="BK53" i="14"/>
  <c r="BK49" i="14"/>
  <c r="D80" i="4" l="1"/>
  <c r="C34" i="4"/>
  <c r="C35" i="4"/>
  <c r="C37" i="4"/>
  <c r="C36" i="4"/>
  <c r="L20" i="4"/>
  <c r="H8" i="17"/>
  <c r="M19" i="6"/>
  <c r="M23" i="6"/>
  <c r="BJ33" i="14"/>
  <c r="BJ74" i="14"/>
  <c r="BQ116" i="13"/>
  <c r="BM36" i="14"/>
  <c r="Q60" i="12"/>
  <c r="Q80" i="12"/>
  <c r="R80" i="12"/>
  <c r="BQ118" i="13"/>
  <c r="BM38" i="14"/>
  <c r="BP114" i="13"/>
  <c r="BL34" i="14"/>
  <c r="BP116" i="13"/>
  <c r="BL36" i="14"/>
  <c r="BP117" i="13"/>
  <c r="BL37" i="14"/>
  <c r="BP117" i="14" s="1"/>
  <c r="BQ117" i="13"/>
  <c r="BM37" i="14"/>
  <c r="BK74" i="14"/>
  <c r="BQ114" i="13"/>
  <c r="BM34" i="14"/>
  <c r="BP118" i="13"/>
  <c r="BL38" i="14"/>
  <c r="BT39" i="14"/>
  <c r="BX113" i="14"/>
  <c r="AB99" i="14"/>
  <c r="AI29" i="14"/>
  <c r="O33" i="14"/>
  <c r="Z118" i="13"/>
  <c r="R112" i="13"/>
  <c r="V72" i="13"/>
  <c r="O33" i="13"/>
  <c r="O108" i="13"/>
  <c r="O76" i="13"/>
  <c r="AA78" i="13"/>
  <c r="T80" i="13"/>
  <c r="AK101" i="13"/>
  <c r="T67" i="13"/>
  <c r="J108" i="13"/>
  <c r="L70" i="13"/>
  <c r="W72" i="13"/>
  <c r="AD29" i="14"/>
  <c r="F78" i="13"/>
  <c r="T111" i="13"/>
  <c r="E78" i="13"/>
  <c r="AN111" i="13"/>
  <c r="AB115" i="13"/>
  <c r="AB74" i="13"/>
  <c r="AA114" i="13"/>
  <c r="P80" i="14"/>
  <c r="AM67" i="13"/>
  <c r="AO72" i="13"/>
  <c r="X75" i="13"/>
  <c r="Y75" i="13"/>
  <c r="AJ71" i="13"/>
  <c r="M26" i="13"/>
  <c r="P21" i="12"/>
  <c r="P78" i="12"/>
  <c r="AE70" i="13"/>
  <c r="L78" i="13"/>
  <c r="T115" i="13"/>
  <c r="S72" i="13"/>
  <c r="AD71" i="13"/>
  <c r="W120" i="13"/>
  <c r="P107" i="13"/>
  <c r="AC74" i="13"/>
  <c r="AD111" i="13"/>
  <c r="AD74" i="13"/>
  <c r="K78" i="14"/>
  <c r="AA26" i="13"/>
  <c r="R72" i="13"/>
  <c r="O120" i="13"/>
  <c r="T107" i="13"/>
  <c r="AA71" i="13"/>
  <c r="N29" i="13"/>
  <c r="R32" i="14"/>
  <c r="S72" i="14" s="1"/>
  <c r="Y78" i="14"/>
  <c r="AA68" i="13"/>
  <c r="S120" i="13"/>
  <c r="R111" i="13"/>
  <c r="W80" i="13"/>
  <c r="G110" i="13"/>
  <c r="T67" i="14"/>
  <c r="U67" i="13"/>
  <c r="AC33" i="14"/>
  <c r="AB68" i="13"/>
  <c r="Q77" i="13"/>
  <c r="K110" i="13"/>
  <c r="O110" i="13"/>
  <c r="AE107" i="13"/>
  <c r="AR120" i="13"/>
  <c r="AR120" i="14"/>
  <c r="B58" i="12"/>
  <c r="AL26" i="14"/>
  <c r="S67" i="13"/>
  <c r="BW80" i="14"/>
  <c r="BW120" i="14"/>
  <c r="BX80" i="14"/>
  <c r="R77" i="14"/>
  <c r="H7" i="20"/>
  <c r="K7" i="20"/>
  <c r="A24" i="4"/>
  <c r="C85" i="4" s="1"/>
  <c r="D51" i="4"/>
  <c r="J51" i="4" s="1"/>
  <c r="A9" i="4"/>
  <c r="H8" i="18"/>
  <c r="K8" i="18"/>
  <c r="H9" i="20"/>
  <c r="K9" i="20"/>
  <c r="H10" i="19"/>
  <c r="K10" i="19"/>
  <c r="BW77" i="14"/>
  <c r="BW117" i="14"/>
  <c r="BX77" i="14"/>
  <c r="BW76" i="14"/>
  <c r="BW116" i="14"/>
  <c r="BX76" i="14"/>
  <c r="H7" i="18"/>
  <c r="K7" i="18"/>
  <c r="H8" i="19"/>
  <c r="K8" i="19"/>
  <c r="H9" i="18"/>
  <c r="K9" i="18"/>
  <c r="H10" i="20"/>
  <c r="K10" i="20"/>
  <c r="M13" i="6"/>
  <c r="C9" i="23" s="1"/>
  <c r="BU109" i="14"/>
  <c r="BW71" i="14"/>
  <c r="BW111" i="14"/>
  <c r="BX71" i="14"/>
  <c r="BW72" i="14"/>
  <c r="BW112" i="14"/>
  <c r="BX72" i="14"/>
  <c r="BW74" i="14"/>
  <c r="BW114" i="14"/>
  <c r="BX74" i="14"/>
  <c r="BW75" i="14"/>
  <c r="BW115" i="14"/>
  <c r="BX75" i="14"/>
  <c r="BW78" i="14"/>
  <c r="BW118" i="14"/>
  <c r="BX78" i="14"/>
  <c r="BU106" i="14"/>
  <c r="H7" i="19"/>
  <c r="K7" i="19"/>
  <c r="H8" i="20"/>
  <c r="K8" i="20"/>
  <c r="H9" i="19"/>
  <c r="K9" i="19"/>
  <c r="BV73" i="14"/>
  <c r="BV113" i="14"/>
  <c r="BV69" i="14"/>
  <c r="BV109" i="14"/>
  <c r="BW70" i="14"/>
  <c r="BW110" i="14"/>
  <c r="BX70" i="14"/>
  <c r="H10" i="18"/>
  <c r="K10" i="18"/>
  <c r="AB80" i="14"/>
  <c r="X61" i="14"/>
  <c r="W61" i="14"/>
  <c r="Z29" i="14"/>
  <c r="Y29" i="14"/>
  <c r="AA99" i="14"/>
  <c r="X59" i="14"/>
  <c r="N71" i="14"/>
  <c r="AR78" i="14"/>
  <c r="AF111" i="14"/>
  <c r="U67" i="14"/>
  <c r="J68" i="14"/>
  <c r="AB59" i="14"/>
  <c r="AB21" i="14"/>
  <c r="AB101" i="14" s="1"/>
  <c r="K68" i="14"/>
  <c r="BH101" i="13"/>
  <c r="N120" i="13"/>
  <c r="AF120" i="14"/>
  <c r="AB120" i="14"/>
  <c r="AB75" i="13"/>
  <c r="M117" i="13"/>
  <c r="L33" i="13"/>
  <c r="W74" i="13"/>
  <c r="Z35" i="14"/>
  <c r="AA75" i="14" s="1"/>
  <c r="AD115" i="13"/>
  <c r="S78" i="13"/>
  <c r="Z114" i="13"/>
  <c r="AA74" i="13"/>
  <c r="F116" i="14"/>
  <c r="W118" i="13"/>
  <c r="I114" i="14"/>
  <c r="Y59" i="13"/>
  <c r="P70" i="13"/>
  <c r="AE101" i="13"/>
  <c r="P29" i="14"/>
  <c r="W107" i="13"/>
  <c r="AF59" i="13"/>
  <c r="T108" i="13"/>
  <c r="AA26" i="14"/>
  <c r="V28" i="14"/>
  <c r="Z108" i="14" s="1"/>
  <c r="V108" i="13"/>
  <c r="P108" i="13"/>
  <c r="AI99" i="13"/>
  <c r="K59" i="13"/>
  <c r="AI101" i="13"/>
  <c r="AA107" i="13"/>
  <c r="P77" i="13"/>
  <c r="Z74" i="13"/>
  <c r="V70" i="13"/>
  <c r="AB111" i="14"/>
  <c r="R68" i="13"/>
  <c r="AC26" i="13"/>
  <c r="AA72" i="13"/>
  <c r="N112" i="13"/>
  <c r="P26" i="13"/>
  <c r="T106" i="13" s="1"/>
  <c r="K78" i="13"/>
  <c r="AC115" i="13"/>
  <c r="P80" i="13"/>
  <c r="Q108" i="13"/>
  <c r="G74" i="13"/>
  <c r="N67" i="13"/>
  <c r="AS80" i="13"/>
  <c r="X80" i="13"/>
  <c r="C75" i="14"/>
  <c r="K111" i="13"/>
  <c r="K118" i="13"/>
  <c r="N107" i="14"/>
  <c r="Y112" i="13"/>
  <c r="K118" i="14"/>
  <c r="O116" i="13"/>
  <c r="I29" i="14"/>
  <c r="P33" i="13"/>
  <c r="AA118" i="13"/>
  <c r="T120" i="14"/>
  <c r="C70" i="14"/>
  <c r="K77" i="14"/>
  <c r="AG107" i="13"/>
  <c r="N26" i="13"/>
  <c r="R106" i="13" s="1"/>
  <c r="Z80" i="13"/>
  <c r="Y120" i="13"/>
  <c r="Y110" i="13"/>
  <c r="AG26" i="13"/>
  <c r="G111" i="13"/>
  <c r="N77" i="13"/>
  <c r="N107" i="13"/>
  <c r="R107" i="13"/>
  <c r="O117" i="13"/>
  <c r="L77" i="13"/>
  <c r="P112" i="13"/>
  <c r="AC78" i="13"/>
  <c r="O118" i="13"/>
  <c r="J68" i="13"/>
  <c r="AC120" i="13"/>
  <c r="I111" i="13"/>
  <c r="G114" i="13"/>
  <c r="Q80" i="13"/>
  <c r="C75" i="13"/>
  <c r="AB120" i="13"/>
  <c r="G26" i="13"/>
  <c r="J71" i="13"/>
  <c r="BU69" i="14"/>
  <c r="C72" i="14"/>
  <c r="AC118" i="14"/>
  <c r="D75" i="14"/>
  <c r="M120" i="13"/>
  <c r="X120" i="13"/>
  <c r="Q120" i="13"/>
  <c r="Y80" i="13"/>
  <c r="U80" i="13"/>
  <c r="T120" i="13"/>
  <c r="U80" i="14"/>
  <c r="Z78" i="14"/>
  <c r="T74" i="13"/>
  <c r="AA33" i="13"/>
  <c r="T75" i="13"/>
  <c r="T114" i="13"/>
  <c r="AA115" i="13"/>
  <c r="S115" i="13"/>
  <c r="X78" i="13"/>
  <c r="X115" i="13"/>
  <c r="W75" i="14"/>
  <c r="D75" i="13"/>
  <c r="V74" i="13"/>
  <c r="Z78" i="13"/>
  <c r="AE116" i="14"/>
  <c r="BU73" i="14"/>
  <c r="S75" i="14"/>
  <c r="BU113" i="14"/>
  <c r="R33" i="14"/>
  <c r="N115" i="13"/>
  <c r="K77" i="13"/>
  <c r="X118" i="13"/>
  <c r="AC118" i="13"/>
  <c r="J115" i="13"/>
  <c r="AA75" i="13"/>
  <c r="Z75" i="13"/>
  <c r="J118" i="13"/>
  <c r="U74" i="13"/>
  <c r="U75" i="13"/>
  <c r="T33" i="13"/>
  <c r="W115" i="13"/>
  <c r="AU116" i="14"/>
  <c r="Y33" i="14"/>
  <c r="Q75" i="13"/>
  <c r="L116" i="13"/>
  <c r="Q115" i="13"/>
  <c r="Q77" i="14"/>
  <c r="Y78" i="13"/>
  <c r="AB118" i="13"/>
  <c r="V114" i="13"/>
  <c r="Y117" i="13"/>
  <c r="X114" i="13"/>
  <c r="J77" i="14"/>
  <c r="X78" i="14"/>
  <c r="AA33" i="14"/>
  <c r="W77" i="13"/>
  <c r="R75" i="13"/>
  <c r="M76" i="13"/>
  <c r="P116" i="13"/>
  <c r="V115" i="13"/>
  <c r="L33" i="14"/>
  <c r="Q115" i="14"/>
  <c r="S74" i="13"/>
  <c r="V115" i="14"/>
  <c r="S75" i="13"/>
  <c r="U115" i="14"/>
  <c r="F74" i="13"/>
  <c r="O75" i="13"/>
  <c r="U117" i="13"/>
  <c r="V77" i="13"/>
  <c r="Q117" i="13"/>
  <c r="J77" i="13"/>
  <c r="J117" i="13"/>
  <c r="V117" i="13"/>
  <c r="R74" i="13"/>
  <c r="U115" i="13"/>
  <c r="B21" i="12"/>
  <c r="B60" i="12" s="1"/>
  <c r="L76" i="13"/>
  <c r="R33" i="13"/>
  <c r="P117" i="13"/>
  <c r="K117" i="13"/>
  <c r="R115" i="13"/>
  <c r="R75" i="14"/>
  <c r="I77" i="13"/>
  <c r="Z117" i="13"/>
  <c r="R77" i="13"/>
  <c r="BA77" i="14"/>
  <c r="V70" i="14"/>
  <c r="C29" i="13"/>
  <c r="U70" i="13"/>
  <c r="U29" i="13"/>
  <c r="U109" i="13" s="1"/>
  <c r="N71" i="13"/>
  <c r="U110" i="13"/>
  <c r="M72" i="13"/>
  <c r="C29" i="14"/>
  <c r="F110" i="13"/>
  <c r="C72" i="13"/>
  <c r="F78" i="12"/>
  <c r="F112" i="14"/>
  <c r="C70" i="13"/>
  <c r="Y72" i="13"/>
  <c r="G71" i="13"/>
  <c r="D72" i="13"/>
  <c r="H71" i="13"/>
  <c r="Q111" i="13"/>
  <c r="H21" i="12"/>
  <c r="H60" i="12" s="1"/>
  <c r="L29" i="14"/>
  <c r="L112" i="13"/>
  <c r="D72" i="14"/>
  <c r="M29" i="14"/>
  <c r="X68" i="13"/>
  <c r="W108" i="13"/>
  <c r="W26" i="13"/>
  <c r="AC68" i="13"/>
  <c r="L26" i="13"/>
  <c r="AG108" i="13"/>
  <c r="AA108" i="13"/>
  <c r="L67" i="13"/>
  <c r="BU66" i="14"/>
  <c r="W68" i="13"/>
  <c r="H107" i="14"/>
  <c r="M67" i="13"/>
  <c r="AR68" i="13"/>
  <c r="E78" i="12"/>
  <c r="C26" i="13"/>
  <c r="BW109" i="13"/>
  <c r="BW69" i="13"/>
  <c r="W52" i="12"/>
  <c r="X52" i="12" s="1"/>
  <c r="Y52" i="12" s="1"/>
  <c r="BW113" i="13"/>
  <c r="BW73" i="13"/>
  <c r="T112" i="13"/>
  <c r="X112" i="13"/>
  <c r="AD67" i="13"/>
  <c r="T29" i="13"/>
  <c r="T69" i="13" s="1"/>
  <c r="N80" i="13"/>
  <c r="W78" i="13"/>
  <c r="G40" i="14"/>
  <c r="G120" i="14" s="1"/>
  <c r="AA115" i="14"/>
  <c r="R120" i="13"/>
  <c r="I117" i="13"/>
  <c r="AM120" i="13"/>
  <c r="N117" i="13"/>
  <c r="AR78" i="13"/>
  <c r="G117" i="13"/>
  <c r="P110" i="13"/>
  <c r="K76" i="13"/>
  <c r="Z76" i="14"/>
  <c r="D67" i="13"/>
  <c r="Y33" i="13"/>
  <c r="M110" i="14"/>
  <c r="G115" i="13"/>
  <c r="AD70" i="14"/>
  <c r="Q70" i="13"/>
  <c r="C67" i="13"/>
  <c r="Q33" i="14"/>
  <c r="AD26" i="14"/>
  <c r="BS66" i="14"/>
  <c r="N75" i="13"/>
  <c r="T78" i="13"/>
  <c r="U72" i="13"/>
  <c r="AA76" i="14"/>
  <c r="Z76" i="13"/>
  <c r="Y74" i="13"/>
  <c r="M75" i="14"/>
  <c r="BC68" i="13"/>
  <c r="AA76" i="13"/>
  <c r="S38" i="14"/>
  <c r="T78" i="14" s="1"/>
  <c r="AE67" i="13"/>
  <c r="B29" i="13"/>
  <c r="P29" i="13"/>
  <c r="T110" i="13"/>
  <c r="O80" i="13"/>
  <c r="M111" i="13"/>
  <c r="I71" i="13"/>
  <c r="H112" i="13"/>
  <c r="AN80" i="13"/>
  <c r="O77" i="13"/>
  <c r="Q116" i="13"/>
  <c r="P68" i="13"/>
  <c r="Q76" i="13"/>
  <c r="Y110" i="14"/>
  <c r="O68" i="13"/>
  <c r="I114" i="13"/>
  <c r="AV118" i="13"/>
  <c r="AB111" i="13"/>
  <c r="T72" i="13"/>
  <c r="AC71" i="13"/>
  <c r="Q68" i="13"/>
  <c r="E67" i="13"/>
  <c r="E67" i="14"/>
  <c r="R117" i="13"/>
  <c r="D26" i="13"/>
  <c r="C27" i="14"/>
  <c r="C26" i="14" s="1"/>
  <c r="AB71" i="13"/>
  <c r="N116" i="13"/>
  <c r="M75" i="13"/>
  <c r="R76" i="13"/>
  <c r="AD116" i="13"/>
  <c r="AM80" i="14"/>
  <c r="X118" i="14"/>
  <c r="AU76" i="14"/>
  <c r="AO26" i="14"/>
  <c r="BU119" i="13"/>
  <c r="BU79" i="13"/>
  <c r="BT79" i="13"/>
  <c r="BT119" i="13"/>
  <c r="J70" i="13"/>
  <c r="BD68" i="13"/>
  <c r="K70" i="13"/>
  <c r="H77" i="13"/>
  <c r="M29" i="13"/>
  <c r="Q109" i="13" s="1"/>
  <c r="G120" i="13"/>
  <c r="K116" i="13"/>
  <c r="M70" i="13"/>
  <c r="AG110" i="13"/>
  <c r="H76" i="13"/>
  <c r="AC114" i="13"/>
  <c r="BV109" i="13"/>
  <c r="BV69" i="13"/>
  <c r="J110" i="13"/>
  <c r="M110" i="13"/>
  <c r="Q110" i="13"/>
  <c r="Q74" i="13"/>
  <c r="Q33" i="13"/>
  <c r="H112" i="14"/>
  <c r="AC110" i="13"/>
  <c r="AM77" i="13"/>
  <c r="AD70" i="13"/>
  <c r="G116" i="14"/>
  <c r="BV113" i="13"/>
  <c r="BV73" i="13"/>
  <c r="E72" i="13"/>
  <c r="AC70" i="13"/>
  <c r="U114" i="13"/>
  <c r="Y114" i="13"/>
  <c r="BC26" i="14"/>
  <c r="Q34" i="6"/>
  <c r="AO67" i="14"/>
  <c r="C268" i="26"/>
  <c r="C266" i="26"/>
  <c r="C116" i="26"/>
  <c r="C115" i="26"/>
  <c r="C117" i="26"/>
  <c r="C227" i="26"/>
  <c r="C225" i="26"/>
  <c r="C203" i="26"/>
  <c r="C201" i="26"/>
  <c r="A46" i="26"/>
  <c r="E396" i="26"/>
  <c r="F55" i="4"/>
  <c r="F58" i="12"/>
  <c r="C40" i="4"/>
  <c r="D42" i="4" s="1"/>
  <c r="E42" i="4" s="1"/>
  <c r="F145" i="12"/>
  <c r="F142" i="12"/>
  <c r="F146" i="12"/>
  <c r="AP59" i="14"/>
  <c r="M18" i="17"/>
  <c r="D14" i="23" s="1"/>
  <c r="D67" i="23" s="1"/>
  <c r="M26" i="17"/>
  <c r="Q26" i="17" s="1"/>
  <c r="L185" i="26"/>
  <c r="L193" i="26"/>
  <c r="L209" i="26"/>
  <c r="C387" i="26" s="1"/>
  <c r="L217" i="26"/>
  <c r="C395" i="26" s="1"/>
  <c r="L215" i="26"/>
  <c r="C393" i="26" s="1"/>
  <c r="L219" i="26"/>
  <c r="C397" i="26" s="1"/>
  <c r="BT106" i="14"/>
  <c r="BT66" i="14"/>
  <c r="BT109" i="14"/>
  <c r="BT69" i="14"/>
  <c r="BT113" i="14"/>
  <c r="BT73" i="14"/>
  <c r="I21" i="4"/>
  <c r="I24" i="4"/>
  <c r="K19" i="4"/>
  <c r="K20" i="4"/>
  <c r="K21" i="4"/>
  <c r="BS73" i="14"/>
  <c r="BS69" i="14"/>
  <c r="BK21" i="14"/>
  <c r="BO101" i="14" s="1"/>
  <c r="BN61" i="14"/>
  <c r="BH101" i="14"/>
  <c r="AM80" i="13"/>
  <c r="AQ117" i="13"/>
  <c r="AS78" i="14"/>
  <c r="AT108" i="13"/>
  <c r="AS68" i="13"/>
  <c r="AN67" i="13"/>
  <c r="AQ68" i="13"/>
  <c r="AS26" i="14"/>
  <c r="AO67" i="13"/>
  <c r="AP67" i="13"/>
  <c r="AT68" i="13"/>
  <c r="AP120" i="14"/>
  <c r="BR113" i="14"/>
  <c r="BS113" i="14"/>
  <c r="BS109" i="14"/>
  <c r="BR109" i="14"/>
  <c r="BS106" i="14"/>
  <c r="BT41" i="13"/>
  <c r="BX121" i="13" s="1"/>
  <c r="BS41" i="13"/>
  <c r="BS119" i="13"/>
  <c r="BS79" i="13"/>
  <c r="BR41" i="13"/>
  <c r="BR81" i="13" s="1"/>
  <c r="BR79" i="13"/>
  <c r="BR79" i="14"/>
  <c r="BR106" i="14"/>
  <c r="BL99" i="13"/>
  <c r="BL59" i="13"/>
  <c r="BP99" i="13"/>
  <c r="BK99" i="13"/>
  <c r="BK59" i="13"/>
  <c r="BO99" i="13"/>
  <c r="BQ101" i="13"/>
  <c r="BJ99" i="13"/>
  <c r="BJ59" i="13"/>
  <c r="BN99" i="13"/>
  <c r="G68" i="13"/>
  <c r="AO111" i="13"/>
  <c r="AK68" i="13"/>
  <c r="AT40" i="14"/>
  <c r="AT80" i="14" s="1"/>
  <c r="L24" i="4"/>
  <c r="F56" i="4"/>
  <c r="H37" i="17"/>
  <c r="N38" i="19"/>
  <c r="O38" i="19"/>
  <c r="Q38" i="19"/>
  <c r="M15" i="6"/>
  <c r="O15" i="6" s="1"/>
  <c r="D7" i="21" s="1"/>
  <c r="M7" i="6"/>
  <c r="C3" i="23" s="1"/>
  <c r="C56" i="23" s="1"/>
  <c r="M26" i="6"/>
  <c r="S17" i="6" s="1"/>
  <c r="M17" i="6"/>
  <c r="C13" i="23" s="1"/>
  <c r="C66" i="23" s="1"/>
  <c r="N36" i="19"/>
  <c r="Q36" i="19"/>
  <c r="M14" i="6"/>
  <c r="S14" i="6" s="1"/>
  <c r="M22" i="6"/>
  <c r="S16" i="6" s="1"/>
  <c r="M27" i="6"/>
  <c r="O31" i="6" s="1"/>
  <c r="D23" i="21" s="1"/>
  <c r="M9" i="6"/>
  <c r="C5" i="23" s="1"/>
  <c r="C58" i="23" s="1"/>
  <c r="Q37" i="19"/>
  <c r="N37" i="19"/>
  <c r="Q35" i="19"/>
  <c r="N35" i="19"/>
  <c r="M18" i="6"/>
  <c r="O18" i="6" s="1"/>
  <c r="D10" i="21" s="1"/>
  <c r="M30" i="6"/>
  <c r="O34" i="6" s="1"/>
  <c r="D26" i="21" s="1"/>
  <c r="AW110" i="13"/>
  <c r="AT70" i="13"/>
  <c r="BD77" i="14"/>
  <c r="AM118" i="13"/>
  <c r="H28" i="17"/>
  <c r="M28" i="17"/>
  <c r="Q28" i="17" s="1"/>
  <c r="H17" i="17"/>
  <c r="C83" i="23"/>
  <c r="Q78" i="13"/>
  <c r="K75" i="13"/>
  <c r="P78" i="13"/>
  <c r="E75" i="13"/>
  <c r="T118" i="13"/>
  <c r="BF112" i="13"/>
  <c r="S68" i="13"/>
  <c r="L29" i="13"/>
  <c r="Z33" i="13"/>
  <c r="Z73" i="13" s="1"/>
  <c r="D76" i="13"/>
  <c r="C82" i="23"/>
  <c r="C76" i="14"/>
  <c r="AR118" i="13"/>
  <c r="BD76" i="13"/>
  <c r="AM78" i="14"/>
  <c r="AZ78" i="13"/>
  <c r="AD75" i="13"/>
  <c r="BD114" i="13"/>
  <c r="AS70" i="13"/>
  <c r="AF71" i="13"/>
  <c r="AK108" i="13"/>
  <c r="BM120" i="13"/>
  <c r="BM80" i="13"/>
  <c r="BL120" i="13"/>
  <c r="BL80" i="13"/>
  <c r="BK120" i="13"/>
  <c r="BK80" i="13"/>
  <c r="BJ120" i="13"/>
  <c r="BJ80" i="13"/>
  <c r="BM76" i="13"/>
  <c r="BM116" i="13"/>
  <c r="BN76" i="13"/>
  <c r="BN117" i="14"/>
  <c r="BJ77" i="13"/>
  <c r="BJ117" i="13"/>
  <c r="BN117" i="13"/>
  <c r="BP116" i="14"/>
  <c r="BL76" i="13"/>
  <c r="BL116" i="13"/>
  <c r="BP118" i="14"/>
  <c r="BL118" i="13"/>
  <c r="BL78" i="13"/>
  <c r="BJ74" i="13"/>
  <c r="BJ114" i="13"/>
  <c r="BN114" i="13"/>
  <c r="BN118" i="14"/>
  <c r="BJ78" i="13"/>
  <c r="BJ118" i="13"/>
  <c r="BN118" i="13"/>
  <c r="BN77" i="13"/>
  <c r="BM77" i="13"/>
  <c r="BM117" i="13"/>
  <c r="BP114" i="14"/>
  <c r="BL114" i="13"/>
  <c r="BL74" i="13"/>
  <c r="BO117" i="14"/>
  <c r="BK117" i="13"/>
  <c r="BO117" i="13"/>
  <c r="BK77" i="13"/>
  <c r="BN74" i="13"/>
  <c r="BM74" i="13"/>
  <c r="BM114" i="13"/>
  <c r="BN78" i="13"/>
  <c r="BM78" i="13"/>
  <c r="BM118" i="13"/>
  <c r="BN115" i="14"/>
  <c r="BJ75" i="13"/>
  <c r="BJ115" i="13"/>
  <c r="BN115" i="13"/>
  <c r="BL77" i="13"/>
  <c r="BL117" i="13"/>
  <c r="BO114" i="14"/>
  <c r="BK74" i="13"/>
  <c r="BK114" i="13"/>
  <c r="BO114" i="13"/>
  <c r="BO116" i="14"/>
  <c r="BK76" i="13"/>
  <c r="BK116" i="13"/>
  <c r="BO116" i="13"/>
  <c r="BO118" i="14"/>
  <c r="BK78" i="13"/>
  <c r="BK118" i="13"/>
  <c r="BO118" i="13"/>
  <c r="BN116" i="14"/>
  <c r="BJ116" i="13"/>
  <c r="BN116" i="13"/>
  <c r="BJ76" i="13"/>
  <c r="AF77" i="13"/>
  <c r="BN111" i="14"/>
  <c r="BN111" i="13"/>
  <c r="BJ71" i="13"/>
  <c r="BJ111" i="13"/>
  <c r="BN112" i="14"/>
  <c r="BJ72" i="13"/>
  <c r="BJ112" i="13"/>
  <c r="BN112" i="13"/>
  <c r="BP112" i="14"/>
  <c r="BL72" i="13"/>
  <c r="BL112" i="13"/>
  <c r="BM112" i="13"/>
  <c r="BN72" i="13"/>
  <c r="BM72" i="13"/>
  <c r="BO111" i="14"/>
  <c r="BK71" i="13"/>
  <c r="BK111" i="13"/>
  <c r="BO111" i="13"/>
  <c r="BP111" i="14"/>
  <c r="BL111" i="13"/>
  <c r="BL71" i="13"/>
  <c r="BN71" i="13"/>
  <c r="BM71" i="13"/>
  <c r="BM111" i="13"/>
  <c r="BO112" i="14"/>
  <c r="BO112" i="13"/>
  <c r="BK72" i="13"/>
  <c r="BK112" i="13"/>
  <c r="BN110" i="14"/>
  <c r="BJ70" i="13"/>
  <c r="BJ110" i="13"/>
  <c r="BN110" i="13"/>
  <c r="BN108" i="14"/>
  <c r="BN108" i="13"/>
  <c r="BJ68" i="13"/>
  <c r="BJ108" i="13"/>
  <c r="BP108" i="14"/>
  <c r="BL108" i="13"/>
  <c r="BL68" i="13"/>
  <c r="BO107" i="14"/>
  <c r="BK107" i="13"/>
  <c r="BO107" i="13"/>
  <c r="BM68" i="13"/>
  <c r="BM108" i="13"/>
  <c r="BN68" i="13"/>
  <c r="AM68" i="13"/>
  <c r="BO108" i="14"/>
  <c r="BK108" i="13"/>
  <c r="BK68" i="13"/>
  <c r="BO108" i="13"/>
  <c r="AL68" i="13"/>
  <c r="H25" i="17"/>
  <c r="M11" i="17"/>
  <c r="D7" i="23" s="1"/>
  <c r="D60" i="23" s="1"/>
  <c r="H27" i="17"/>
  <c r="O37" i="6"/>
  <c r="D29" i="21" s="1"/>
  <c r="M12" i="17"/>
  <c r="D8" i="23" s="1"/>
  <c r="D61" i="23" s="1"/>
  <c r="K37" i="17"/>
  <c r="M37" i="17" s="1"/>
  <c r="D33" i="23" s="1"/>
  <c r="D86" i="23" s="1"/>
  <c r="H35" i="17"/>
  <c r="M25" i="17"/>
  <c r="M21" i="17"/>
  <c r="D17" i="23" s="1"/>
  <c r="D70" i="23" s="1"/>
  <c r="AP99" i="14"/>
  <c r="BJ21" i="14"/>
  <c r="BN101" i="14" s="1"/>
  <c r="AY120" i="13"/>
  <c r="BH99" i="13"/>
  <c r="L72" i="13"/>
  <c r="BE116" i="13"/>
  <c r="BB77" i="13"/>
  <c r="AR111" i="13"/>
  <c r="AO115" i="13"/>
  <c r="AF108" i="13"/>
  <c r="AQ33" i="14"/>
  <c r="BF116" i="13"/>
  <c r="K71" i="13"/>
  <c r="AR75" i="13"/>
  <c r="Z70" i="13"/>
  <c r="J29" i="13"/>
  <c r="N109" i="13" s="1"/>
  <c r="AJ118" i="13"/>
  <c r="AU111" i="14"/>
  <c r="AH74" i="13"/>
  <c r="AY111" i="13"/>
  <c r="O71" i="13"/>
  <c r="AJ108" i="13"/>
  <c r="AI120" i="13"/>
  <c r="AU77" i="13"/>
  <c r="BC118" i="13"/>
  <c r="C76" i="13"/>
  <c r="C33" i="13"/>
  <c r="AG68" i="13"/>
  <c r="O111" i="13"/>
  <c r="U77" i="13"/>
  <c r="T117" i="13"/>
  <c r="X29" i="13"/>
  <c r="J111" i="13"/>
  <c r="AS115" i="13"/>
  <c r="AQ116" i="14"/>
  <c r="AF99" i="13"/>
  <c r="AF21" i="13"/>
  <c r="F59" i="13"/>
  <c r="AI108" i="13"/>
  <c r="AF68" i="13"/>
  <c r="AH77" i="13"/>
  <c r="AE108" i="13"/>
  <c r="AN115" i="14"/>
  <c r="F72" i="13"/>
  <c r="N111" i="13"/>
  <c r="AC33" i="13"/>
  <c r="AC113" i="13" s="1"/>
  <c r="G116" i="13"/>
  <c r="AJ78" i="13"/>
  <c r="V99" i="13"/>
  <c r="K99" i="13"/>
  <c r="AL108" i="13"/>
  <c r="S108" i="13"/>
  <c r="AQ76" i="14"/>
  <c r="AJ117" i="13"/>
  <c r="AO116" i="13"/>
  <c r="AP77" i="13"/>
  <c r="AP108" i="13"/>
  <c r="AF33" i="14"/>
  <c r="AF120" i="13"/>
  <c r="AN115" i="13"/>
  <c r="D70" i="13"/>
  <c r="AY26" i="14"/>
  <c r="H110" i="13"/>
  <c r="F75" i="13"/>
  <c r="AW76" i="13"/>
  <c r="F108" i="13"/>
  <c r="AY117" i="13"/>
  <c r="AJ115" i="13"/>
  <c r="AV120" i="14"/>
  <c r="AJ115" i="14"/>
  <c r="AK75" i="14"/>
  <c r="AQ80" i="14"/>
  <c r="AX26" i="14"/>
  <c r="C68" i="13"/>
  <c r="B26" i="13"/>
  <c r="AK75" i="13"/>
  <c r="AJ78" i="14"/>
  <c r="H70" i="13"/>
  <c r="AU80" i="13"/>
  <c r="AV80" i="13"/>
  <c r="AV120" i="13"/>
  <c r="AW80" i="13"/>
  <c r="AG75" i="13"/>
  <c r="AT35" i="14"/>
  <c r="AT75" i="14" s="1"/>
  <c r="BE80" i="13"/>
  <c r="AR80" i="13"/>
  <c r="AF80" i="13"/>
  <c r="AE120" i="14"/>
  <c r="AG120" i="13"/>
  <c r="AQ120" i="13"/>
  <c r="AE80" i="13"/>
  <c r="AP120" i="13"/>
  <c r="AG80" i="13"/>
  <c r="AE120" i="13"/>
  <c r="BF117" i="13"/>
  <c r="AP114" i="13"/>
  <c r="BC76" i="13"/>
  <c r="BE76" i="13"/>
  <c r="BE117" i="13"/>
  <c r="AS78" i="13"/>
  <c r="BC116" i="13"/>
  <c r="AU116" i="13"/>
  <c r="AY76" i="14"/>
  <c r="AQ76" i="13"/>
  <c r="AK78" i="13"/>
  <c r="BF76" i="13"/>
  <c r="AE76" i="14"/>
  <c r="AL114" i="13"/>
  <c r="AQ74" i="13"/>
  <c r="AE76" i="13"/>
  <c r="AO75" i="13"/>
  <c r="AX117" i="13"/>
  <c r="AH115" i="13"/>
  <c r="AQ116" i="13"/>
  <c r="AE77" i="13"/>
  <c r="BD74" i="13"/>
  <c r="AV76" i="13"/>
  <c r="BD116" i="13"/>
  <c r="BB76" i="13"/>
  <c r="AG116" i="13"/>
  <c r="AU115" i="13"/>
  <c r="AZ76" i="13"/>
  <c r="AW75" i="13"/>
  <c r="BB117" i="13"/>
  <c r="AU75" i="13"/>
  <c r="AZ117" i="13"/>
  <c r="BB117" i="14"/>
  <c r="AL78" i="13"/>
  <c r="AR74" i="13"/>
  <c r="AP74" i="13"/>
  <c r="AG35" i="14"/>
  <c r="AG75" i="14" s="1"/>
  <c r="AV77" i="13"/>
  <c r="AG115" i="13"/>
  <c r="AH76" i="13"/>
  <c r="BA76" i="13"/>
  <c r="AQ33" i="13"/>
  <c r="AK74" i="13"/>
  <c r="AV75" i="13"/>
  <c r="AZ77" i="14"/>
  <c r="AT116" i="13"/>
  <c r="AN78" i="13"/>
  <c r="AM78" i="13"/>
  <c r="AN114" i="13"/>
  <c r="AY116" i="13"/>
  <c r="AZ33" i="14"/>
  <c r="AN118" i="13"/>
  <c r="BC117" i="14"/>
  <c r="AS74" i="14"/>
  <c r="AU111" i="13"/>
  <c r="AF111" i="13"/>
  <c r="AV71" i="13"/>
  <c r="AJ29" i="14"/>
  <c r="AH29" i="14"/>
  <c r="AL70" i="13"/>
  <c r="AJ111" i="13"/>
  <c r="AS110" i="13"/>
  <c r="AO70" i="13"/>
  <c r="AO110" i="13"/>
  <c r="AV72" i="14"/>
  <c r="AN77" i="14"/>
  <c r="AN74" i="14"/>
  <c r="AE115" i="14"/>
  <c r="AO77" i="13"/>
  <c r="AG76" i="13"/>
  <c r="AQ75" i="13"/>
  <c r="AH117" i="13"/>
  <c r="AE33" i="13"/>
  <c r="AT118" i="13"/>
  <c r="AK77" i="14"/>
  <c r="AK116" i="13"/>
  <c r="BF77" i="13"/>
  <c r="AQ78" i="13"/>
  <c r="AL117" i="13"/>
  <c r="AO77" i="14"/>
  <c r="AE116" i="13"/>
  <c r="AJ33" i="13"/>
  <c r="AX116" i="14"/>
  <c r="AP115" i="13"/>
  <c r="AX76" i="13"/>
  <c r="AO118" i="13"/>
  <c r="AI77" i="13"/>
  <c r="AO78" i="13"/>
  <c r="AX116" i="13"/>
  <c r="AF76" i="13"/>
  <c r="BB116" i="14"/>
  <c r="AM74" i="13"/>
  <c r="AP75" i="14"/>
  <c r="AR115" i="13"/>
  <c r="AF75" i="13"/>
  <c r="AS114" i="14"/>
  <c r="AK116" i="14"/>
  <c r="AY76" i="13"/>
  <c r="AN77" i="13"/>
  <c r="AN117" i="13"/>
  <c r="AI116" i="14"/>
  <c r="AT115" i="13"/>
  <c r="AE115" i="13"/>
  <c r="AS114" i="13"/>
  <c r="AG77" i="13"/>
  <c r="AK76" i="13"/>
  <c r="AV115" i="13"/>
  <c r="AP75" i="13"/>
  <c r="AP118" i="13"/>
  <c r="AJ116" i="13"/>
  <c r="AS75" i="13"/>
  <c r="BB116" i="13"/>
  <c r="AJ33" i="14"/>
  <c r="BB72" i="13"/>
  <c r="AJ72" i="13"/>
  <c r="AL110" i="14"/>
  <c r="AQ71" i="13"/>
  <c r="AI29" i="13"/>
  <c r="AJ29" i="13"/>
  <c r="AN109" i="13" s="1"/>
  <c r="AN112" i="13"/>
  <c r="AJ112" i="13"/>
  <c r="AJ112" i="14"/>
  <c r="AO108" i="13"/>
  <c r="AS108" i="13"/>
  <c r="AO26" i="13"/>
  <c r="AP68" i="13"/>
  <c r="AU120" i="13"/>
  <c r="AT120" i="13"/>
  <c r="BF120" i="13"/>
  <c r="AQ80" i="13"/>
  <c r="AD35" i="14"/>
  <c r="AE75" i="13"/>
  <c r="BC117" i="13"/>
  <c r="BD117" i="13"/>
  <c r="AO117" i="14"/>
  <c r="AI116" i="13"/>
  <c r="AM117" i="13"/>
  <c r="AJ77" i="13"/>
  <c r="BD77" i="13"/>
  <c r="BE77" i="13"/>
  <c r="AK77" i="13"/>
  <c r="AS118" i="13"/>
  <c r="AO114" i="13"/>
  <c r="AO117" i="13"/>
  <c r="AJ76" i="13"/>
  <c r="AZ77" i="13"/>
  <c r="AM116" i="13"/>
  <c r="BA77" i="13"/>
  <c r="AT76" i="14"/>
  <c r="AF114" i="13"/>
  <c r="AP74" i="14"/>
  <c r="AR114" i="13"/>
  <c r="AT116" i="14"/>
  <c r="AZ117" i="14"/>
  <c r="AU76" i="13"/>
  <c r="BC77" i="14"/>
  <c r="AI76" i="13"/>
  <c r="AK33" i="14"/>
  <c r="AK33" i="13"/>
  <c r="AZ115" i="13"/>
  <c r="AM33" i="14"/>
  <c r="AN74" i="13"/>
  <c r="BC77" i="13"/>
  <c r="AL77" i="13"/>
  <c r="AY77" i="13"/>
  <c r="AS74" i="13"/>
  <c r="AZ116" i="13"/>
  <c r="AO74" i="13"/>
  <c r="AQ114" i="14"/>
  <c r="AI117" i="13"/>
  <c r="AT76" i="13"/>
  <c r="AQ114" i="13"/>
  <c r="AP78" i="13"/>
  <c r="AV29" i="13"/>
  <c r="AW72" i="13"/>
  <c r="BC72" i="13"/>
  <c r="AJ70" i="13"/>
  <c r="AF112" i="13"/>
  <c r="AI110" i="13"/>
  <c r="AS29" i="14"/>
  <c r="AK111" i="13"/>
  <c r="AW29" i="14"/>
  <c r="BA112" i="13"/>
  <c r="AP71" i="13"/>
  <c r="AV72" i="13"/>
  <c r="AM70" i="14"/>
  <c r="AL70" i="14"/>
  <c r="AM110" i="13"/>
  <c r="AE72" i="13"/>
  <c r="AZ110" i="13"/>
  <c r="AS71" i="13"/>
  <c r="AN70" i="13"/>
  <c r="AK110" i="13"/>
  <c r="AR71" i="13"/>
  <c r="AF72" i="13"/>
  <c r="AD112" i="13"/>
  <c r="AD29" i="13"/>
  <c r="AF29" i="13"/>
  <c r="AI70" i="14"/>
  <c r="AV111" i="13"/>
  <c r="AM70" i="13"/>
  <c r="AG72" i="13"/>
  <c r="AK70" i="13"/>
  <c r="AE71" i="13"/>
  <c r="AQ72" i="13"/>
  <c r="AI70" i="13"/>
  <c r="K78" i="12"/>
  <c r="AP72" i="13"/>
  <c r="AU72" i="13"/>
  <c r="AM110" i="14"/>
  <c r="AH72" i="13"/>
  <c r="AL110" i="13"/>
  <c r="AT112" i="13"/>
  <c r="K58" i="12"/>
  <c r="O78" i="12"/>
  <c r="AH70" i="13"/>
  <c r="AW71" i="13"/>
  <c r="AW112" i="13"/>
  <c r="AZ29" i="14"/>
  <c r="AH110" i="13"/>
  <c r="AE26" i="13"/>
  <c r="AI106" i="13" s="1"/>
  <c r="AE68" i="13"/>
  <c r="AD108" i="13"/>
  <c r="AD26" i="13"/>
  <c r="AD108" i="14"/>
  <c r="AZ67" i="13"/>
  <c r="AL26" i="13"/>
  <c r="AM66" i="13" s="1"/>
  <c r="AD68" i="13"/>
  <c r="BI112" i="13"/>
  <c r="AD107" i="13"/>
  <c r="Z27" i="14"/>
  <c r="Z26" i="14" s="1"/>
  <c r="BM101" i="14"/>
  <c r="AP26" i="13"/>
  <c r="AP27" i="14"/>
  <c r="AP26" i="14" s="1"/>
  <c r="AL31" i="14"/>
  <c r="AP111" i="14" s="1"/>
  <c r="AD72" i="13"/>
  <c r="AC32" i="14"/>
  <c r="AC29" i="14" s="1"/>
  <c r="AE74" i="13"/>
  <c r="AD34" i="14"/>
  <c r="AD114" i="14" s="1"/>
  <c r="AH75" i="13"/>
  <c r="AH35" i="14"/>
  <c r="AL115" i="14" s="1"/>
  <c r="AL33" i="13"/>
  <c r="AL36" i="14"/>
  <c r="AL33" i="14" s="1"/>
  <c r="Z37" i="14"/>
  <c r="AI118" i="13"/>
  <c r="AE38" i="14"/>
  <c r="AE33" i="14" s="1"/>
  <c r="AT38" i="14"/>
  <c r="AT78" i="14" s="1"/>
  <c r="AJ80" i="13"/>
  <c r="AJ40" i="14"/>
  <c r="AJ80" i="14" s="1"/>
  <c r="V71" i="13"/>
  <c r="V31" i="14"/>
  <c r="V29" i="14" s="1"/>
  <c r="W33" i="13"/>
  <c r="W36" i="14"/>
  <c r="W33" i="14" s="1"/>
  <c r="BD26" i="13"/>
  <c r="Z68" i="13"/>
  <c r="Y28" i="14"/>
  <c r="Y26" i="14" s="1"/>
  <c r="AN68" i="13"/>
  <c r="AN28" i="14"/>
  <c r="AN26" i="14" s="1"/>
  <c r="Q27" i="14"/>
  <c r="Q26" i="14" s="1"/>
  <c r="R66" i="14" s="1"/>
  <c r="AQ30" i="14"/>
  <c r="AQ29" i="14" s="1"/>
  <c r="AT111" i="13"/>
  <c r="AT31" i="14"/>
  <c r="AT29" i="14" s="1"/>
  <c r="AP110" i="13"/>
  <c r="AP30" i="14"/>
  <c r="AP29" i="14" s="1"/>
  <c r="AP112" i="13"/>
  <c r="AL32" i="14"/>
  <c r="AP112" i="14" s="1"/>
  <c r="BC71" i="13"/>
  <c r="BC31" i="14"/>
  <c r="BC29" i="14" s="1"/>
  <c r="V110" i="13"/>
  <c r="R30" i="14"/>
  <c r="BF111" i="13"/>
  <c r="BB31" i="14"/>
  <c r="BF111" i="14" s="1"/>
  <c r="T37" i="14"/>
  <c r="T33" i="14" s="1"/>
  <c r="T39" i="14" s="1"/>
  <c r="T41" i="14" s="1"/>
  <c r="AY34" i="14"/>
  <c r="AY74" i="14" s="1"/>
  <c r="AG37" i="14"/>
  <c r="AK117" i="14" s="1"/>
  <c r="P118" i="13"/>
  <c r="P38" i="14"/>
  <c r="Q78" i="14" s="1"/>
  <c r="L75" i="13"/>
  <c r="K35" i="14"/>
  <c r="K75" i="14" s="1"/>
  <c r="BE74" i="13"/>
  <c r="BF74" i="14"/>
  <c r="S76" i="13"/>
  <c r="S36" i="14"/>
  <c r="S76" i="14" s="1"/>
  <c r="AV34" i="14"/>
  <c r="AV33" i="14" s="1"/>
  <c r="AV39" i="14" s="1"/>
  <c r="AV41" i="14" s="1"/>
  <c r="L40" i="14"/>
  <c r="M80" i="14" s="1"/>
  <c r="C259" i="26"/>
  <c r="E388" i="26" s="1"/>
  <c r="AX99" i="14"/>
  <c r="C261" i="26"/>
  <c r="E390" i="26" s="1"/>
  <c r="L189" i="26"/>
  <c r="L188" i="26"/>
  <c r="L211" i="26"/>
  <c r="C389" i="26" s="1"/>
  <c r="L186" i="26"/>
  <c r="L194" i="26"/>
  <c r="AR27" i="14"/>
  <c r="AR26" i="14" s="1"/>
  <c r="E397" i="26"/>
  <c r="E398" i="26"/>
  <c r="AU108" i="13"/>
  <c r="AU28" i="14"/>
  <c r="AU68" i="14" s="1"/>
  <c r="AB32" i="14"/>
  <c r="AB29" i="14" s="1"/>
  <c r="AK114" i="13"/>
  <c r="AG34" i="14"/>
  <c r="AG114" i="14" s="1"/>
  <c r="AJ75" i="13"/>
  <c r="AI35" i="14"/>
  <c r="AP76" i="13"/>
  <c r="AO36" i="14"/>
  <c r="AO33" i="14" s="1"/>
  <c r="AB37" i="14"/>
  <c r="AB77" i="14" s="1"/>
  <c r="AP37" i="14"/>
  <c r="AP33" i="14" s="1"/>
  <c r="AU33" i="13"/>
  <c r="AU38" i="14"/>
  <c r="AU33" i="14" s="1"/>
  <c r="AZ80" i="13"/>
  <c r="AZ40" i="14"/>
  <c r="AZ120" i="14" s="1"/>
  <c r="X36" i="14"/>
  <c r="X116" i="14" s="1"/>
  <c r="I118" i="13"/>
  <c r="I38" i="14"/>
  <c r="I78" i="14" s="1"/>
  <c r="BA67" i="13"/>
  <c r="BA27" i="14"/>
  <c r="BA26" i="14" s="1"/>
  <c r="X26" i="13"/>
  <c r="X27" i="14"/>
  <c r="X67" i="14" s="1"/>
  <c r="V26" i="13"/>
  <c r="V106" i="13" s="1"/>
  <c r="V27" i="14"/>
  <c r="AY71" i="13"/>
  <c r="AX31" i="14"/>
  <c r="AX29" i="14" s="1"/>
  <c r="AU70" i="13"/>
  <c r="AU30" i="14"/>
  <c r="AU29" i="14" s="1"/>
  <c r="N78" i="13"/>
  <c r="N38" i="14"/>
  <c r="N33" i="14" s="1"/>
  <c r="I35" i="14"/>
  <c r="M115" i="14" s="1"/>
  <c r="AO80" i="13"/>
  <c r="AO40" i="14"/>
  <c r="C257" i="26"/>
  <c r="AR61" i="13"/>
  <c r="E395" i="26"/>
  <c r="M7" i="17"/>
  <c r="D3" i="23" s="1"/>
  <c r="D56" i="23" s="1"/>
  <c r="AW26" i="14"/>
  <c r="J99" i="13"/>
  <c r="M23" i="17"/>
  <c r="D19" i="23" s="1"/>
  <c r="D72" i="23" s="1"/>
  <c r="L213" i="26"/>
  <c r="C391" i="26" s="1"/>
  <c r="L212" i="26"/>
  <c r="C390" i="26" s="1"/>
  <c r="BM99" i="14"/>
  <c r="L187" i="26"/>
  <c r="L196" i="26"/>
  <c r="L210" i="26"/>
  <c r="C388" i="26" s="1"/>
  <c r="L218" i="26"/>
  <c r="C396" i="26" s="1"/>
  <c r="BH108" i="13"/>
  <c r="AZ70" i="13"/>
  <c r="AY30" i="14"/>
  <c r="AY29" i="14" s="1"/>
  <c r="AO31" i="14"/>
  <c r="AO29" i="14" s="1"/>
  <c r="AU74" i="13"/>
  <c r="AT34" i="14"/>
  <c r="AX115" i="13"/>
  <c r="AX35" i="14"/>
  <c r="AR77" i="13"/>
  <c r="AR37" i="14"/>
  <c r="AH80" i="13"/>
  <c r="AH40" i="14"/>
  <c r="AH80" i="14" s="1"/>
  <c r="BB80" i="13"/>
  <c r="BA40" i="14"/>
  <c r="BA120" i="14" s="1"/>
  <c r="BD115" i="13"/>
  <c r="BD75" i="14"/>
  <c r="BC70" i="13"/>
  <c r="BB30" i="14"/>
  <c r="I26" i="13"/>
  <c r="I106" i="13" s="1"/>
  <c r="I27" i="14"/>
  <c r="I26" i="14" s="1"/>
  <c r="V68" i="13"/>
  <c r="U28" i="14"/>
  <c r="U26" i="14" s="1"/>
  <c r="AJ28" i="14"/>
  <c r="AK68" i="14" s="1"/>
  <c r="S26" i="13"/>
  <c r="S28" i="14"/>
  <c r="T68" i="14" s="1"/>
  <c r="AI68" i="13"/>
  <c r="AH28" i="14"/>
  <c r="AH68" i="14" s="1"/>
  <c r="AG31" i="14"/>
  <c r="AG29" i="14" s="1"/>
  <c r="X70" i="13"/>
  <c r="X30" i="14"/>
  <c r="X29" i="14" s="1"/>
  <c r="AF70" i="13"/>
  <c r="AF30" i="14"/>
  <c r="AF29" i="14" s="1"/>
  <c r="O29" i="13"/>
  <c r="O69" i="13" s="1"/>
  <c r="O31" i="14"/>
  <c r="O29" i="14" s="1"/>
  <c r="AE29" i="13"/>
  <c r="AE31" i="14"/>
  <c r="AE29" i="14" s="1"/>
  <c r="J31" i="14"/>
  <c r="J29" i="14" s="1"/>
  <c r="N110" i="13"/>
  <c r="N30" i="14"/>
  <c r="N29" i="14" s="1"/>
  <c r="BA74" i="13"/>
  <c r="BA34" i="14"/>
  <c r="BB33" i="13"/>
  <c r="BB34" i="14"/>
  <c r="BB33" i="14" s="1"/>
  <c r="M34" i="14"/>
  <c r="M33" i="14" s="1"/>
  <c r="AH38" i="14"/>
  <c r="AL118" i="14" s="1"/>
  <c r="AF116" i="13"/>
  <c r="AB36" i="14"/>
  <c r="AC76" i="14" s="1"/>
  <c r="BD78" i="13"/>
  <c r="J114" i="13"/>
  <c r="J34" i="14"/>
  <c r="J33" i="14" s="1"/>
  <c r="U76" i="13"/>
  <c r="U36" i="14"/>
  <c r="U76" i="14" s="1"/>
  <c r="B387" i="26"/>
  <c r="B395" i="26"/>
  <c r="C263" i="26"/>
  <c r="E392" i="26" s="1"/>
  <c r="AU59" i="13"/>
  <c r="C264" i="26"/>
  <c r="E393" i="26" s="1"/>
  <c r="L192" i="26"/>
  <c r="BM59" i="14"/>
  <c r="L190" i="26"/>
  <c r="AL67" i="13"/>
  <c r="AK27" i="14"/>
  <c r="AK26" i="14" s="1"/>
  <c r="AQ26" i="13"/>
  <c r="AQ106" i="13" s="1"/>
  <c r="AQ27" i="14"/>
  <c r="AQ26" i="14" s="1"/>
  <c r="BA70" i="13"/>
  <c r="BA30" i="14"/>
  <c r="BA29" i="14" s="1"/>
  <c r="AM29" i="13"/>
  <c r="AN69" i="13" s="1"/>
  <c r="AM31" i="14"/>
  <c r="AM29" i="14" s="1"/>
  <c r="AR29" i="13"/>
  <c r="AR32" i="14"/>
  <c r="AR29" i="14" s="1"/>
  <c r="AW114" i="13"/>
  <c r="AW34" i="14"/>
  <c r="AY35" i="14"/>
  <c r="AN116" i="13"/>
  <c r="AN36" i="14"/>
  <c r="AN33" i="14" s="1"/>
  <c r="AT77" i="13"/>
  <c r="AS37" i="14"/>
  <c r="AS33" i="14" s="1"/>
  <c r="AD78" i="13"/>
  <c r="AD38" i="14"/>
  <c r="AW78" i="13"/>
  <c r="AW38" i="14"/>
  <c r="AW78" i="14" s="1"/>
  <c r="X71" i="13"/>
  <c r="W31" i="14"/>
  <c r="W29" i="14" s="1"/>
  <c r="V36" i="14"/>
  <c r="V33" i="14" s="1"/>
  <c r="AH27" i="14"/>
  <c r="AH107" i="14" s="1"/>
  <c r="BB68" i="13"/>
  <c r="BB28" i="14"/>
  <c r="BB26" i="14" s="1"/>
  <c r="S107" i="13"/>
  <c r="O27" i="14"/>
  <c r="O26" i="14" s="1"/>
  <c r="BA68" i="13"/>
  <c r="AZ28" i="14"/>
  <c r="AZ26" i="14" s="1"/>
  <c r="BE108" i="13"/>
  <c r="AF27" i="14"/>
  <c r="AF26" i="14" s="1"/>
  <c r="AK72" i="13"/>
  <c r="AK32" i="14"/>
  <c r="AK72" i="14" s="1"/>
  <c r="AK71" i="13"/>
  <c r="AK31" i="14"/>
  <c r="K32" i="14"/>
  <c r="K29" i="14" s="1"/>
  <c r="BB78" i="13"/>
  <c r="BA38" i="14"/>
  <c r="I36" i="14"/>
  <c r="I76" i="14" s="1"/>
  <c r="BC38" i="14"/>
  <c r="BC78" i="14" s="1"/>
  <c r="AX38" i="14"/>
  <c r="BB118" i="14" s="1"/>
  <c r="AI34" i="14"/>
  <c r="AM114" i="14" s="1"/>
  <c r="AV116" i="13"/>
  <c r="AR36" i="14"/>
  <c r="AR116" i="14" s="1"/>
  <c r="W117" i="13"/>
  <c r="S37" i="14"/>
  <c r="W117" i="14" s="1"/>
  <c r="U38" i="14"/>
  <c r="Y118" i="14" s="1"/>
  <c r="BC40" i="14"/>
  <c r="BC80" i="14" s="1"/>
  <c r="C258" i="26"/>
  <c r="E387" i="26" s="1"/>
  <c r="AV59" i="14"/>
  <c r="M29" i="17"/>
  <c r="Q29" i="17" s="1"/>
  <c r="L216" i="26"/>
  <c r="C394" i="26" s="1"/>
  <c r="L191" i="26"/>
  <c r="L220" i="26"/>
  <c r="C398" i="26" s="1"/>
  <c r="L195" i="26"/>
  <c r="B268" i="26" s="1"/>
  <c r="L214" i="26"/>
  <c r="C392" i="26" s="1"/>
  <c r="D386" i="26"/>
  <c r="L249" i="26"/>
  <c r="L251" i="26"/>
  <c r="G225" i="26"/>
  <c r="G227" i="26"/>
  <c r="K225" i="26"/>
  <c r="K227" i="26"/>
  <c r="F225" i="26"/>
  <c r="F227" i="26"/>
  <c r="J225" i="26"/>
  <c r="J227" i="26"/>
  <c r="E225" i="26"/>
  <c r="E227" i="26"/>
  <c r="I225" i="26"/>
  <c r="I227" i="26"/>
  <c r="D225" i="26"/>
  <c r="D227" i="26"/>
  <c r="H225" i="26"/>
  <c r="H227" i="26"/>
  <c r="E201" i="26"/>
  <c r="E203" i="26"/>
  <c r="I201" i="26"/>
  <c r="I203" i="26"/>
  <c r="F201" i="26"/>
  <c r="F203" i="26"/>
  <c r="J201" i="26"/>
  <c r="J203" i="26"/>
  <c r="G201" i="26"/>
  <c r="G203" i="26"/>
  <c r="K201" i="26"/>
  <c r="K203" i="26"/>
  <c r="D201" i="26"/>
  <c r="D203" i="26"/>
  <c r="H201" i="26"/>
  <c r="H203" i="26"/>
  <c r="E115" i="26"/>
  <c r="E116" i="26"/>
  <c r="E117" i="26"/>
  <c r="G115" i="26"/>
  <c r="G116" i="26"/>
  <c r="G117" i="26"/>
  <c r="K115" i="26"/>
  <c r="K116" i="26"/>
  <c r="K117" i="26"/>
  <c r="D115" i="26"/>
  <c r="D116" i="26"/>
  <c r="D117" i="26"/>
  <c r="H115" i="26"/>
  <c r="H116" i="26"/>
  <c r="H117" i="26"/>
  <c r="I115" i="26"/>
  <c r="I116" i="26"/>
  <c r="I117" i="26"/>
  <c r="F115" i="26"/>
  <c r="F116" i="26"/>
  <c r="F117" i="26"/>
  <c r="J115" i="26"/>
  <c r="J116" i="26"/>
  <c r="J117" i="26"/>
  <c r="C85" i="26" a="1"/>
  <c r="H24" i="17"/>
  <c r="H13" i="17"/>
  <c r="M24" i="17"/>
  <c r="M30" i="17"/>
  <c r="Q30" i="17" s="1"/>
  <c r="M27" i="17"/>
  <c r="D23" i="23" s="1"/>
  <c r="D76" i="23" s="1"/>
  <c r="M13" i="17"/>
  <c r="H12" i="17"/>
  <c r="H29" i="17"/>
  <c r="H11" i="17"/>
  <c r="J29" i="17"/>
  <c r="H24" i="19"/>
  <c r="K24" i="19"/>
  <c r="H11" i="19"/>
  <c r="K11" i="19"/>
  <c r="K22" i="18"/>
  <c r="H22" i="18"/>
  <c r="K13" i="20"/>
  <c r="H13" i="20"/>
  <c r="K17" i="20"/>
  <c r="H17" i="20"/>
  <c r="K21" i="18"/>
  <c r="H21" i="18"/>
  <c r="H29" i="18"/>
  <c r="K29" i="18"/>
  <c r="H15" i="19"/>
  <c r="K15" i="19"/>
  <c r="H27" i="19"/>
  <c r="K27" i="19"/>
  <c r="K18" i="20"/>
  <c r="H18" i="20"/>
  <c r="K26" i="20"/>
  <c r="H26" i="20"/>
  <c r="H20" i="18"/>
  <c r="K20" i="18"/>
  <c r="K32" i="18"/>
  <c r="M32" i="18" s="1"/>
  <c r="H32" i="18"/>
  <c r="K11" i="20"/>
  <c r="H11" i="20"/>
  <c r="H23" i="19"/>
  <c r="K23" i="19"/>
  <c r="H31" i="19"/>
  <c r="K31" i="19"/>
  <c r="M31" i="19" s="1"/>
  <c r="O35" i="19" s="1"/>
  <c r="H30" i="19"/>
  <c r="K30" i="19"/>
  <c r="K13" i="18"/>
  <c r="H13" i="18"/>
  <c r="K17" i="18"/>
  <c r="H17" i="18"/>
  <c r="K33" i="20"/>
  <c r="M33" i="20" s="1"/>
  <c r="H33" i="20"/>
  <c r="K37" i="20"/>
  <c r="M37" i="20" s="1"/>
  <c r="H37" i="20"/>
  <c r="K37" i="18"/>
  <c r="M37" i="18" s="1"/>
  <c r="H37" i="18"/>
  <c r="K15" i="20"/>
  <c r="H15" i="20"/>
  <c r="K19" i="20"/>
  <c r="H19" i="20"/>
  <c r="K27" i="20"/>
  <c r="H27" i="20"/>
  <c r="H26" i="19"/>
  <c r="K26" i="19"/>
  <c r="K38" i="18"/>
  <c r="M38" i="18" s="1"/>
  <c r="H38" i="18"/>
  <c r="K12" i="20"/>
  <c r="H12" i="20"/>
  <c r="H16" i="18"/>
  <c r="K16" i="18"/>
  <c r="K20" i="20"/>
  <c r="H20" i="20"/>
  <c r="K28" i="18"/>
  <c r="H28" i="18"/>
  <c r="K11" i="18"/>
  <c r="H11" i="18"/>
  <c r="H23" i="18"/>
  <c r="K23" i="18"/>
  <c r="H31" i="18"/>
  <c r="K31" i="18"/>
  <c r="M31" i="18" s="1"/>
  <c r="H35" i="18"/>
  <c r="K35" i="18"/>
  <c r="M35" i="18" s="1"/>
  <c r="H14" i="19"/>
  <c r="K14" i="19"/>
  <c r="H22" i="19"/>
  <c r="K22" i="19"/>
  <c r="H21" i="19"/>
  <c r="K21" i="19"/>
  <c r="H25" i="19"/>
  <c r="K25" i="19"/>
  <c r="H29" i="19"/>
  <c r="K29" i="19"/>
  <c r="H33" i="19"/>
  <c r="K33" i="19"/>
  <c r="M33" i="19" s="1"/>
  <c r="H18" i="19"/>
  <c r="K18" i="19"/>
  <c r="K26" i="18"/>
  <c r="H26" i="18"/>
  <c r="K34" i="20"/>
  <c r="M34" i="20" s="1"/>
  <c r="H34" i="20"/>
  <c r="H23" i="17"/>
  <c r="H21" i="17"/>
  <c r="O33" i="6"/>
  <c r="D25" i="21" s="1"/>
  <c r="K25" i="17"/>
  <c r="H16" i="19"/>
  <c r="K16" i="19"/>
  <c r="H28" i="19"/>
  <c r="K28" i="19"/>
  <c r="K32" i="20"/>
  <c r="M32" i="20" s="1"/>
  <c r="H32" i="20"/>
  <c r="K14" i="18"/>
  <c r="H14" i="18"/>
  <c r="K30" i="18"/>
  <c r="H30" i="18"/>
  <c r="H25" i="18"/>
  <c r="K25" i="18"/>
  <c r="K19" i="18"/>
  <c r="H19" i="18"/>
  <c r="K12" i="18"/>
  <c r="H12" i="18"/>
  <c r="K24" i="18"/>
  <c r="H24" i="18"/>
  <c r="K36" i="20"/>
  <c r="M36" i="20" s="1"/>
  <c r="H36" i="20"/>
  <c r="H12" i="19"/>
  <c r="K12" i="19"/>
  <c r="K16" i="20"/>
  <c r="H16" i="20"/>
  <c r="H20" i="19"/>
  <c r="K20" i="19"/>
  <c r="K24" i="20"/>
  <c r="H24" i="20"/>
  <c r="K28" i="20"/>
  <c r="H28" i="20"/>
  <c r="H32" i="19"/>
  <c r="K32" i="19"/>
  <c r="M32" i="19" s="1"/>
  <c r="O36" i="19" s="1"/>
  <c r="K36" i="18"/>
  <c r="M36" i="18" s="1"/>
  <c r="H36" i="18"/>
  <c r="K23" i="20"/>
  <c r="H23" i="20"/>
  <c r="K31" i="20"/>
  <c r="M31" i="20" s="1"/>
  <c r="H31" i="20"/>
  <c r="K35" i="20"/>
  <c r="M35" i="20" s="1"/>
  <c r="H35" i="20"/>
  <c r="K14" i="20"/>
  <c r="H14" i="20"/>
  <c r="K22" i="20"/>
  <c r="H22" i="20"/>
  <c r="K30" i="20"/>
  <c r="H30" i="20"/>
  <c r="H13" i="19"/>
  <c r="K13" i="19"/>
  <c r="H17" i="19"/>
  <c r="K17" i="19"/>
  <c r="K21" i="20"/>
  <c r="H21" i="20"/>
  <c r="K25" i="20"/>
  <c r="H25" i="20"/>
  <c r="K29" i="20"/>
  <c r="H29" i="20"/>
  <c r="H33" i="18"/>
  <c r="K33" i="18"/>
  <c r="M33" i="18" s="1"/>
  <c r="K15" i="18"/>
  <c r="H15" i="18"/>
  <c r="H19" i="19"/>
  <c r="K19" i="19"/>
  <c r="H27" i="18"/>
  <c r="K27" i="18"/>
  <c r="H18" i="18"/>
  <c r="K18" i="18"/>
  <c r="K34" i="18"/>
  <c r="M34" i="18" s="1"/>
  <c r="H34" i="18"/>
  <c r="H38" i="20"/>
  <c r="K38" i="20"/>
  <c r="M38" i="20" s="1"/>
  <c r="Q33" i="6"/>
  <c r="C85" i="23"/>
  <c r="AE77" i="14"/>
  <c r="V116" i="13"/>
  <c r="AL115" i="13"/>
  <c r="G77" i="13"/>
  <c r="AE78" i="13"/>
  <c r="AJ118" i="14"/>
  <c r="AF107" i="13"/>
  <c r="AI67" i="13"/>
  <c r="BC120" i="13"/>
  <c r="BF70" i="13"/>
  <c r="AC108" i="13"/>
  <c r="AM75" i="13"/>
  <c r="AC29" i="13"/>
  <c r="Z111" i="13"/>
  <c r="AR70" i="13"/>
  <c r="AJ120" i="13"/>
  <c r="AH26" i="13"/>
  <c r="AZ111" i="13"/>
  <c r="D85" i="23"/>
  <c r="Q35" i="17"/>
  <c r="K8" i="17"/>
  <c r="M8" i="17"/>
  <c r="D4" i="23" s="1"/>
  <c r="D57" i="23" s="1"/>
  <c r="AU107" i="13"/>
  <c r="W71" i="13"/>
  <c r="AW118" i="13"/>
  <c r="AN71" i="13"/>
  <c r="O107" i="13"/>
  <c r="BD111" i="13"/>
  <c r="AQ107" i="13"/>
  <c r="BE29" i="13"/>
  <c r="BD110" i="13"/>
  <c r="P67" i="13"/>
  <c r="AL72" i="13"/>
  <c r="AN76" i="13"/>
  <c r="AQ115" i="13"/>
  <c r="Z77" i="13"/>
  <c r="AW33" i="13"/>
  <c r="AO68" i="13"/>
  <c r="I74" i="13"/>
  <c r="Q26" i="13"/>
  <c r="AF78" i="13"/>
  <c r="J59" i="13"/>
  <c r="V29" i="13"/>
  <c r="V69" i="13" s="1"/>
  <c r="AX80" i="13"/>
  <c r="AE118" i="13"/>
  <c r="AG59" i="13"/>
  <c r="E59" i="13"/>
  <c r="AK99" i="13"/>
  <c r="P111" i="13"/>
  <c r="H107" i="13"/>
  <c r="AN26" i="13"/>
  <c r="AN66" i="13" s="1"/>
  <c r="AA116" i="13"/>
  <c r="N99" i="13"/>
  <c r="AK80" i="13"/>
  <c r="F114" i="13"/>
  <c r="BF107" i="13"/>
  <c r="BD70" i="13"/>
  <c r="D74" i="13"/>
  <c r="AN33" i="13"/>
  <c r="BF115" i="13"/>
  <c r="AV67" i="13"/>
  <c r="BA59" i="13"/>
  <c r="AG67" i="13"/>
  <c r="AY112" i="13"/>
  <c r="F77" i="13"/>
  <c r="K21" i="13"/>
  <c r="L61" i="13" s="1"/>
  <c r="AT78" i="13"/>
  <c r="O78" i="13"/>
  <c r="BA71" i="13"/>
  <c r="U116" i="13"/>
  <c r="AN120" i="13"/>
  <c r="AD117" i="13"/>
  <c r="E80" i="13"/>
  <c r="V59" i="13"/>
  <c r="BA33" i="13"/>
  <c r="AE99" i="13"/>
  <c r="AA99" i="13"/>
  <c r="O26" i="13"/>
  <c r="N36" i="6"/>
  <c r="N34" i="6"/>
  <c r="H36" i="17"/>
  <c r="N36" i="17"/>
  <c r="Q36" i="6"/>
  <c r="Q37" i="6"/>
  <c r="C33" i="23"/>
  <c r="C86" i="23" s="1"/>
  <c r="M19" i="17"/>
  <c r="D15" i="23" s="1"/>
  <c r="D68" i="23" s="1"/>
  <c r="D84" i="23"/>
  <c r="Q38" i="6"/>
  <c r="C34" i="23"/>
  <c r="C87" i="23" s="1"/>
  <c r="N35" i="6"/>
  <c r="C31" i="23"/>
  <c r="C84" i="23" s="1"/>
  <c r="Q32" i="6"/>
  <c r="C28" i="23"/>
  <c r="C81" i="23" s="1"/>
  <c r="Q31" i="6"/>
  <c r="C27" i="23"/>
  <c r="C80" i="23" s="1"/>
  <c r="O35" i="17"/>
  <c r="E27" i="21" s="1"/>
  <c r="Q36" i="17"/>
  <c r="Q31" i="17"/>
  <c r="K7" i="17"/>
  <c r="D34" i="23"/>
  <c r="D87" i="23" s="1"/>
  <c r="Q33" i="17"/>
  <c r="D29" i="23"/>
  <c r="D82" i="23" s="1"/>
  <c r="Q34" i="17"/>
  <c r="D30" i="23"/>
  <c r="D83" i="23" s="1"/>
  <c r="Q32" i="17"/>
  <c r="D28" i="23"/>
  <c r="D81" i="23" s="1"/>
  <c r="H19" i="17"/>
  <c r="W107" i="14"/>
  <c r="AR115" i="14"/>
  <c r="AG59" i="14"/>
  <c r="AV21" i="14"/>
  <c r="AV101" i="14" s="1"/>
  <c r="AH61" i="14"/>
  <c r="L101" i="14"/>
  <c r="AH59" i="14"/>
  <c r="AG120" i="14"/>
  <c r="W59" i="14"/>
  <c r="BF101" i="14"/>
  <c r="O59" i="14"/>
  <c r="G59" i="14"/>
  <c r="D70" i="14"/>
  <c r="BE77" i="14"/>
  <c r="AS59" i="14"/>
  <c r="AN75" i="14"/>
  <c r="Z101" i="14"/>
  <c r="AR101" i="14"/>
  <c r="AK99" i="14"/>
  <c r="G99" i="14"/>
  <c r="AP101" i="14"/>
  <c r="AA59" i="14"/>
  <c r="AS99" i="14"/>
  <c r="AL61" i="14"/>
  <c r="AK101" i="14"/>
  <c r="AS71" i="14"/>
  <c r="H59" i="14"/>
  <c r="J116" i="14"/>
  <c r="P59" i="14"/>
  <c r="BF70" i="14"/>
  <c r="BJ99" i="14"/>
  <c r="AK78" i="14"/>
  <c r="Y80" i="14"/>
  <c r="D59" i="14"/>
  <c r="AA21" i="14"/>
  <c r="J99" i="14"/>
  <c r="G21" i="14"/>
  <c r="H61" i="14" s="1"/>
  <c r="O21" i="14"/>
  <c r="BI61" i="14"/>
  <c r="BC76" i="14"/>
  <c r="BA108" i="14"/>
  <c r="AK59" i="14"/>
  <c r="BC59" i="14"/>
  <c r="BH59" i="14"/>
  <c r="AV111" i="14"/>
  <c r="AV99" i="14"/>
  <c r="P99" i="14"/>
  <c r="P21" i="14"/>
  <c r="P101" i="14" s="1"/>
  <c r="BI59" i="14"/>
  <c r="G26" i="14"/>
  <c r="AY116" i="14"/>
  <c r="BD72" i="14"/>
  <c r="AA110" i="14"/>
  <c r="N21" i="14"/>
  <c r="N101" i="14" s="1"/>
  <c r="N99" i="14"/>
  <c r="AR99" i="14"/>
  <c r="H99" i="14"/>
  <c r="BK59" i="14"/>
  <c r="AB75" i="14"/>
  <c r="AO59" i="14"/>
  <c r="AS61" i="14"/>
  <c r="AV71" i="14"/>
  <c r="O110" i="14"/>
  <c r="AM116" i="14"/>
  <c r="AC75" i="14"/>
  <c r="L99" i="14"/>
  <c r="AL101" i="14"/>
  <c r="AW21" i="14"/>
  <c r="AW99" i="14"/>
  <c r="AW59" i="14"/>
  <c r="AD99" i="14"/>
  <c r="AD21" i="14"/>
  <c r="AD101" i="14" s="1"/>
  <c r="AO21" i="14"/>
  <c r="AS101" i="14" s="1"/>
  <c r="AO99" i="14"/>
  <c r="BE76" i="14"/>
  <c r="K110" i="14"/>
  <c r="AN99" i="14"/>
  <c r="G76" i="14"/>
  <c r="AQ68" i="14"/>
  <c r="AT72" i="14"/>
  <c r="BC67" i="14"/>
  <c r="BJ59" i="14"/>
  <c r="BH99" i="14"/>
  <c r="Z99" i="14"/>
  <c r="AH99" i="14"/>
  <c r="AB116" i="13"/>
  <c r="BF118" i="13"/>
  <c r="BA114" i="13"/>
  <c r="AC76" i="13"/>
  <c r="AQ110" i="13"/>
  <c r="BD68" i="14"/>
  <c r="AL75" i="14"/>
  <c r="BE72" i="14"/>
  <c r="BD72" i="13"/>
  <c r="BD76" i="14"/>
  <c r="BE118" i="13"/>
  <c r="AH76" i="14"/>
  <c r="BE75" i="13"/>
  <c r="X110" i="13"/>
  <c r="BD70" i="14"/>
  <c r="K70" i="14"/>
  <c r="P71" i="13"/>
  <c r="BD108" i="13"/>
  <c r="H68" i="13"/>
  <c r="F118" i="13"/>
  <c r="BF72" i="14"/>
  <c r="AG118" i="13"/>
  <c r="G108" i="14"/>
  <c r="T77" i="13"/>
  <c r="S33" i="13"/>
  <c r="BF118" i="14"/>
  <c r="AI78" i="13"/>
  <c r="AG71" i="13"/>
  <c r="AU29" i="13"/>
  <c r="X33" i="13"/>
  <c r="AX114" i="13"/>
  <c r="I78" i="13"/>
  <c r="BC67" i="13"/>
  <c r="AW108" i="13"/>
  <c r="BE33" i="13"/>
  <c r="O70" i="13"/>
  <c r="X116" i="13"/>
  <c r="AU118" i="13"/>
  <c r="S77" i="13"/>
  <c r="J78" i="13"/>
  <c r="Z72" i="14"/>
  <c r="H78" i="13"/>
  <c r="AU68" i="13"/>
  <c r="AV70" i="13"/>
  <c r="W76" i="13"/>
  <c r="BF75" i="14"/>
  <c r="BF77" i="14"/>
  <c r="BC75" i="14"/>
  <c r="BF120" i="14"/>
  <c r="BF80" i="14"/>
  <c r="K108" i="13"/>
  <c r="C74" i="13"/>
  <c r="V117" i="14"/>
  <c r="BD33" i="13"/>
  <c r="AU110" i="13"/>
  <c r="AH118" i="13"/>
  <c r="M118" i="13"/>
  <c r="AB29" i="13"/>
  <c r="L71" i="13"/>
  <c r="BH118" i="13"/>
  <c r="BD75" i="13"/>
  <c r="BC72" i="14"/>
  <c r="BD29" i="13"/>
  <c r="BF76" i="14"/>
  <c r="AJ110" i="13"/>
  <c r="AF110" i="13"/>
  <c r="BE72" i="13"/>
  <c r="N70" i="13"/>
  <c r="AQ29" i="13"/>
  <c r="D33" i="13"/>
  <c r="Q67" i="13"/>
  <c r="J33" i="13"/>
  <c r="BD120" i="13"/>
  <c r="AP33" i="13"/>
  <c r="AV33" i="13"/>
  <c r="AB110" i="13"/>
  <c r="AG70" i="13"/>
  <c r="M115" i="13"/>
  <c r="I115" i="13"/>
  <c r="G108" i="13"/>
  <c r="Q107" i="13"/>
  <c r="AH71" i="13"/>
  <c r="X117" i="13"/>
  <c r="M116" i="13"/>
  <c r="G35" i="14"/>
  <c r="H75" i="14" s="1"/>
  <c r="BE71" i="13"/>
  <c r="AV78" i="13"/>
  <c r="X76" i="13"/>
  <c r="AB70" i="13"/>
  <c r="AD112" i="14"/>
  <c r="AG29" i="13"/>
  <c r="R67" i="13"/>
  <c r="M114" i="13"/>
  <c r="Y76" i="13"/>
  <c r="AZ108" i="13"/>
  <c r="BC33" i="13"/>
  <c r="BE70" i="14"/>
  <c r="BE26" i="13"/>
  <c r="AZ72" i="13"/>
  <c r="BD71" i="13"/>
  <c r="C78" i="13"/>
  <c r="N33" i="13"/>
  <c r="O73" i="13" s="1"/>
  <c r="AW117" i="13"/>
  <c r="M55" i="4"/>
  <c r="K22" i="4"/>
  <c r="M71" i="14"/>
  <c r="L111" i="14"/>
  <c r="P111" i="14"/>
  <c r="L71" i="14"/>
  <c r="AH67" i="13"/>
  <c r="AY29" i="13"/>
  <c r="BC110" i="13"/>
  <c r="AK29" i="13"/>
  <c r="AY70" i="13"/>
  <c r="V67" i="13"/>
  <c r="G29" i="13"/>
  <c r="AT29" i="13"/>
  <c r="AD77" i="14"/>
  <c r="AJ114" i="13"/>
  <c r="AM75" i="14"/>
  <c r="AY80" i="13"/>
  <c r="H108" i="13"/>
  <c r="BI76" i="13"/>
  <c r="BE115" i="13"/>
  <c r="AI117" i="14"/>
  <c r="BC112" i="13"/>
  <c r="AT72" i="13"/>
  <c r="K74" i="13"/>
  <c r="J74" i="13"/>
  <c r="L111" i="13"/>
  <c r="G112" i="13"/>
  <c r="AW77" i="13"/>
  <c r="BA118" i="13"/>
  <c r="D80" i="13"/>
  <c r="AY110" i="13"/>
  <c r="C38" i="14"/>
  <c r="D78" i="14" s="1"/>
  <c r="E74" i="13"/>
  <c r="X77" i="13"/>
  <c r="AS33" i="13"/>
  <c r="Z116" i="13"/>
  <c r="AL118" i="13"/>
  <c r="AN108" i="13"/>
  <c r="AS117" i="13"/>
  <c r="AB76" i="13"/>
  <c r="AT74" i="13"/>
  <c r="B33" i="13"/>
  <c r="F107" i="13"/>
  <c r="BB26" i="13"/>
  <c r="F37" i="14"/>
  <c r="F117" i="14" s="1"/>
  <c r="AM115" i="13"/>
  <c r="AJ72" i="14"/>
  <c r="X67" i="13"/>
  <c r="AM33" i="13"/>
  <c r="AH110" i="14"/>
  <c r="AX120" i="13"/>
  <c r="AC117" i="13"/>
  <c r="AG74" i="13"/>
  <c r="BE78" i="13"/>
  <c r="T68" i="13"/>
  <c r="AG78" i="13"/>
  <c r="AA29" i="13"/>
  <c r="F116" i="13"/>
  <c r="BF33" i="13"/>
  <c r="AA110" i="13"/>
  <c r="BB120" i="13"/>
  <c r="BA29" i="13"/>
  <c r="Y77" i="13"/>
  <c r="AS111" i="13"/>
  <c r="AQ67" i="13"/>
  <c r="AL29" i="13"/>
  <c r="AH33" i="13"/>
  <c r="BF74" i="13"/>
  <c r="M71" i="13"/>
  <c r="N74" i="13"/>
  <c r="AN75" i="13"/>
  <c r="R118" i="13"/>
  <c r="D28" i="14"/>
  <c r="D68" i="14" s="1"/>
  <c r="AO115" i="14"/>
  <c r="F76" i="13"/>
  <c r="Y29" i="13"/>
  <c r="AS29" i="13"/>
  <c r="AT33" i="13"/>
  <c r="H72" i="13"/>
  <c r="F117" i="13"/>
  <c r="AV117" i="13"/>
  <c r="BA108" i="13"/>
  <c r="AO29" i="13"/>
  <c r="AO69" i="13" s="1"/>
  <c r="AO75" i="14"/>
  <c r="AH107" i="13"/>
  <c r="AX77" i="13"/>
  <c r="AF74" i="13"/>
  <c r="N118" i="13"/>
  <c r="H114" i="13"/>
  <c r="AW26" i="13"/>
  <c r="AV107" i="13"/>
  <c r="BB115" i="13"/>
  <c r="BD118" i="13"/>
  <c r="AS112" i="13"/>
  <c r="BA72" i="13"/>
  <c r="AS72" i="13"/>
  <c r="D78" i="13"/>
  <c r="AL107" i="13"/>
  <c r="AF33" i="13"/>
  <c r="D68" i="13"/>
  <c r="G118" i="13"/>
  <c r="AT114" i="13"/>
  <c r="V107" i="13"/>
  <c r="V76" i="13"/>
  <c r="AH78" i="13"/>
  <c r="AO71" i="13"/>
  <c r="AP29" i="13"/>
  <c r="AJ68" i="13"/>
  <c r="AY120" i="14"/>
  <c r="AK118" i="13"/>
  <c r="AG117" i="13"/>
  <c r="F33" i="13"/>
  <c r="AP80" i="13"/>
  <c r="AS77" i="13"/>
  <c r="AB70" i="14"/>
  <c r="AH108" i="13"/>
  <c r="BF78" i="13"/>
  <c r="R110" i="13"/>
  <c r="AE110" i="13"/>
  <c r="J116" i="13"/>
  <c r="X107" i="13"/>
  <c r="Y67" i="13"/>
  <c r="BB67" i="13"/>
  <c r="AR116" i="13"/>
  <c r="AG33" i="13"/>
  <c r="G76" i="13"/>
  <c r="AA70" i="13"/>
  <c r="AZ75" i="13"/>
  <c r="J76" i="13"/>
  <c r="C62" i="23"/>
  <c r="D58" i="23"/>
  <c r="O36" i="6"/>
  <c r="D28" i="21" s="1"/>
  <c r="N37" i="6"/>
  <c r="N13" i="6"/>
  <c r="H15" i="17"/>
  <c r="O35" i="6"/>
  <c r="D27" i="21" s="1"/>
  <c r="M15" i="17"/>
  <c r="D11" i="23" s="1"/>
  <c r="D64" i="23" s="1"/>
  <c r="H34" i="17"/>
  <c r="H26" i="17"/>
  <c r="H32" i="17"/>
  <c r="O36" i="17"/>
  <c r="E28" i="21" s="1"/>
  <c r="N32" i="17"/>
  <c r="BF99" i="14"/>
  <c r="BL59" i="14"/>
  <c r="BL99" i="14"/>
  <c r="BL21" i="14"/>
  <c r="AY114" i="13"/>
  <c r="AZ74" i="13"/>
  <c r="AX75" i="13"/>
  <c r="AZ33" i="13"/>
  <c r="AY33" i="13"/>
  <c r="BB74" i="13"/>
  <c r="BC114" i="13"/>
  <c r="AZ115" i="14"/>
  <c r="BF75" i="13"/>
  <c r="BA75" i="13"/>
  <c r="BF59" i="13"/>
  <c r="AY115" i="13"/>
  <c r="AY74" i="13"/>
  <c r="BA71" i="14"/>
  <c r="AZ71" i="14"/>
  <c r="AZ111" i="14"/>
  <c r="BB110" i="13"/>
  <c r="BC29" i="13"/>
  <c r="BE70" i="13"/>
  <c r="BB111" i="13"/>
  <c r="BB29" i="13"/>
  <c r="BF109" i="13" s="1"/>
  <c r="AX112" i="13"/>
  <c r="AX71" i="13"/>
  <c r="AY99" i="13"/>
  <c r="AZ71" i="13"/>
  <c r="AX108" i="14"/>
  <c r="AX68" i="14"/>
  <c r="BL21" i="13"/>
  <c r="BF26" i="13"/>
  <c r="BB108" i="13"/>
  <c r="AY68" i="14"/>
  <c r="BK21" i="13"/>
  <c r="BC26" i="13"/>
  <c r="BH59" i="13"/>
  <c r="BA26" i="13"/>
  <c r="AX108" i="13"/>
  <c r="BA107" i="13"/>
  <c r="BF108" i="13"/>
  <c r="AY68" i="13"/>
  <c r="BE67" i="13"/>
  <c r="BD80" i="13"/>
  <c r="BC80" i="13"/>
  <c r="G80" i="13"/>
  <c r="F120" i="14"/>
  <c r="BA80" i="13"/>
  <c r="AH120" i="13"/>
  <c r="M80" i="13"/>
  <c r="X120" i="14"/>
  <c r="AI80" i="13"/>
  <c r="P120" i="13"/>
  <c r="AS120" i="13"/>
  <c r="BI80" i="13"/>
  <c r="F80" i="13"/>
  <c r="L80" i="13"/>
  <c r="J120" i="13"/>
  <c r="BA117" i="13"/>
  <c r="AO33" i="13"/>
  <c r="S117" i="13"/>
  <c r="I116" i="13"/>
  <c r="E98" i="12"/>
  <c r="AV74" i="13"/>
  <c r="BG115" i="13"/>
  <c r="BC74" i="13"/>
  <c r="M33" i="13"/>
  <c r="G75" i="13"/>
  <c r="AB33" i="13"/>
  <c r="U78" i="13"/>
  <c r="AS75" i="14"/>
  <c r="O74" i="13"/>
  <c r="Y118" i="13"/>
  <c r="AX78" i="13"/>
  <c r="AQ77" i="13"/>
  <c r="AS76" i="13"/>
  <c r="AH114" i="13"/>
  <c r="BF114" i="13"/>
  <c r="G33" i="13"/>
  <c r="AW74" i="13"/>
  <c r="AU78" i="13"/>
  <c r="Q114" i="13"/>
  <c r="BC115" i="13"/>
  <c r="I75" i="13"/>
  <c r="AN114" i="14"/>
  <c r="V33" i="13"/>
  <c r="BE114" i="13"/>
  <c r="H34" i="14"/>
  <c r="H74" i="14" s="1"/>
  <c r="S116" i="13"/>
  <c r="U33" i="13"/>
  <c r="U118" i="13"/>
  <c r="J75" i="13"/>
  <c r="R114" i="13"/>
  <c r="AD114" i="13"/>
  <c r="K115" i="13"/>
  <c r="AY78" i="13"/>
  <c r="AT117" i="13"/>
  <c r="AB117" i="13"/>
  <c r="AK117" i="13"/>
  <c r="AO76" i="13"/>
  <c r="AD33" i="13"/>
  <c r="I33" i="13"/>
  <c r="K33" i="13"/>
  <c r="O113" i="13" s="1"/>
  <c r="AI33" i="13"/>
  <c r="AM114" i="13"/>
  <c r="AD77" i="13"/>
  <c r="AI74" i="13"/>
  <c r="M74" i="13"/>
  <c r="BC75" i="13"/>
  <c r="V78" i="13"/>
  <c r="AI114" i="13"/>
  <c r="AY118" i="13"/>
  <c r="AJ74" i="13"/>
  <c r="BA78" i="13"/>
  <c r="AI77" i="14"/>
  <c r="AX33" i="13"/>
  <c r="N114" i="13"/>
  <c r="AR33" i="13"/>
  <c r="AX118" i="13"/>
  <c r="AP117" i="13"/>
  <c r="AR76" i="13"/>
  <c r="BB114" i="13"/>
  <c r="AI76" i="14"/>
  <c r="AC77" i="13"/>
  <c r="AV114" i="13"/>
  <c r="AZ114" i="13"/>
  <c r="AF117" i="13"/>
  <c r="F98" i="12"/>
  <c r="AW29" i="13"/>
  <c r="AW111" i="13"/>
  <c r="AL71" i="13"/>
  <c r="Z70" i="14"/>
  <c r="AM71" i="13"/>
  <c r="AL111" i="13"/>
  <c r="Z29" i="13"/>
  <c r="AI72" i="14"/>
  <c r="G98" i="12"/>
  <c r="G100" i="12" s="1"/>
  <c r="AK112" i="13"/>
  <c r="BF110" i="13"/>
  <c r="AM72" i="13"/>
  <c r="AI72" i="13"/>
  <c r="K29" i="13"/>
  <c r="AX72" i="13"/>
  <c r="I29" i="13"/>
  <c r="I109" i="13" s="1"/>
  <c r="R29" i="13"/>
  <c r="F181" i="12"/>
  <c r="BM30" i="13"/>
  <c r="BQ110" i="13" s="1"/>
  <c r="AP111" i="13"/>
  <c r="AH112" i="13"/>
  <c r="BB71" i="13"/>
  <c r="AC111" i="13"/>
  <c r="D31" i="14"/>
  <c r="E71" i="14" s="1"/>
  <c r="BA111" i="13"/>
  <c r="Z71" i="13"/>
  <c r="AT71" i="13"/>
  <c r="Z110" i="13"/>
  <c r="AC112" i="13"/>
  <c r="AU71" i="13"/>
  <c r="AX112" i="14"/>
  <c r="AL112" i="13"/>
  <c r="I112" i="13"/>
  <c r="Y71" i="13"/>
  <c r="BB112" i="13"/>
  <c r="F141" i="12"/>
  <c r="F139" i="12"/>
  <c r="F134" i="12"/>
  <c r="F140" i="12"/>
  <c r="BD112" i="13"/>
  <c r="E134" i="12"/>
  <c r="E145" i="12"/>
  <c r="E142" i="12"/>
  <c r="E138" i="12"/>
  <c r="E146" i="12"/>
  <c r="E60" i="12"/>
  <c r="E136" i="12"/>
  <c r="E143" i="12"/>
  <c r="E140" i="12"/>
  <c r="E141" i="12"/>
  <c r="E139" i="12"/>
  <c r="E135" i="12"/>
  <c r="E144" i="12"/>
  <c r="E137" i="12"/>
  <c r="AZ112" i="13"/>
  <c r="BC111" i="13"/>
  <c r="AI111" i="13"/>
  <c r="AE111" i="13"/>
  <c r="AG112" i="13"/>
  <c r="M112" i="13"/>
  <c r="J72" i="13"/>
  <c r="AD110" i="13"/>
  <c r="AH29" i="13"/>
  <c r="I112" i="14"/>
  <c r="I72" i="13"/>
  <c r="AO112" i="13"/>
  <c r="BB70" i="13"/>
  <c r="E58" i="12"/>
  <c r="AZ29" i="13"/>
  <c r="AX29" i="13"/>
  <c r="S70" i="13"/>
  <c r="E70" i="13"/>
  <c r="R70" i="13"/>
  <c r="AX111" i="13"/>
  <c r="Y111" i="13"/>
  <c r="AC72" i="13"/>
  <c r="BA111" i="14"/>
  <c r="AT110" i="13"/>
  <c r="AB112" i="13"/>
  <c r="AB72" i="13"/>
  <c r="AY72" i="13"/>
  <c r="AA72" i="14"/>
  <c r="AP70" i="13"/>
  <c r="O112" i="13"/>
  <c r="AI112" i="14"/>
  <c r="AQ70" i="13"/>
  <c r="F143" i="12"/>
  <c r="F137" i="12"/>
  <c r="F136" i="12"/>
  <c r="U108" i="13"/>
  <c r="U68" i="13"/>
  <c r="Y26" i="13"/>
  <c r="AR108" i="13"/>
  <c r="BC108" i="13"/>
  <c r="BD107" i="13"/>
  <c r="AV68" i="13"/>
  <c r="AW68" i="13"/>
  <c r="BI108" i="13"/>
  <c r="AW67" i="13"/>
  <c r="BE68" i="13"/>
  <c r="L108" i="13"/>
  <c r="AJ107" i="13"/>
  <c r="AW107" i="13"/>
  <c r="I68" i="13"/>
  <c r="F180" i="12"/>
  <c r="H28" i="14"/>
  <c r="H26" i="14" s="1"/>
  <c r="Y108" i="13"/>
  <c r="G67" i="13"/>
  <c r="AA107" i="14"/>
  <c r="F27" i="14"/>
  <c r="G67" i="14" s="1"/>
  <c r="AF26" i="13"/>
  <c r="AP107" i="13"/>
  <c r="H26" i="13"/>
  <c r="U26" i="13"/>
  <c r="U66" i="13" s="1"/>
  <c r="U107" i="13"/>
  <c r="AT26" i="13"/>
  <c r="Y68" i="13"/>
  <c r="AU67" i="14"/>
  <c r="AU67" i="13"/>
  <c r="O67" i="13"/>
  <c r="AZ68" i="13"/>
  <c r="AZ26" i="13"/>
  <c r="AF67" i="13"/>
  <c r="O108" i="14"/>
  <c r="F26" i="13"/>
  <c r="AT107" i="13"/>
  <c r="AV26" i="13"/>
  <c r="BF68" i="13"/>
  <c r="AX107" i="13"/>
  <c r="F67" i="13"/>
  <c r="AV108" i="13"/>
  <c r="C98" i="12"/>
  <c r="H67" i="13"/>
  <c r="L120" i="13"/>
  <c r="H40" i="14"/>
  <c r="F29" i="14"/>
  <c r="F29" i="13"/>
  <c r="F69" i="13" s="1"/>
  <c r="H75" i="13"/>
  <c r="G72" i="13"/>
  <c r="G112" i="14"/>
  <c r="D71" i="13"/>
  <c r="L115" i="13"/>
  <c r="H118" i="13"/>
  <c r="K112" i="13"/>
  <c r="F112" i="13"/>
  <c r="E72" i="14"/>
  <c r="H67" i="14"/>
  <c r="D29" i="13"/>
  <c r="E69" i="13" s="1"/>
  <c r="H111" i="13"/>
  <c r="H33" i="13"/>
  <c r="J67" i="13"/>
  <c r="H120" i="13"/>
  <c r="F120" i="13"/>
  <c r="H80" i="13"/>
  <c r="C80" i="14"/>
  <c r="L107" i="13"/>
  <c r="L115" i="14"/>
  <c r="G72" i="14"/>
  <c r="I107" i="13"/>
  <c r="J112" i="13"/>
  <c r="H74" i="13"/>
  <c r="C143" i="12"/>
  <c r="C140" i="12"/>
  <c r="C139" i="12"/>
  <c r="C146" i="12"/>
  <c r="C58" i="12"/>
  <c r="C136" i="12"/>
  <c r="C137" i="12"/>
  <c r="C145" i="12"/>
  <c r="C142" i="12"/>
  <c r="C138" i="12"/>
  <c r="C135" i="12"/>
  <c r="C144" i="12"/>
  <c r="C141" i="12"/>
  <c r="I67" i="13"/>
  <c r="I80" i="13"/>
  <c r="M107" i="13"/>
  <c r="L118" i="13"/>
  <c r="H115" i="13"/>
  <c r="C80" i="13"/>
  <c r="L107" i="14"/>
  <c r="E36" i="14"/>
  <c r="F76" i="14" s="1"/>
  <c r="H29" i="13"/>
  <c r="E68" i="13"/>
  <c r="E76" i="13"/>
  <c r="I70" i="13"/>
  <c r="I77" i="14"/>
  <c r="E28" i="14"/>
  <c r="I108" i="14" s="1"/>
  <c r="E29" i="14"/>
  <c r="E33" i="13"/>
  <c r="F68" i="13"/>
  <c r="B29" i="14"/>
  <c r="H30" i="14"/>
  <c r="L110" i="14" s="1"/>
  <c r="H117" i="14"/>
  <c r="I108" i="13"/>
  <c r="BM35" i="13"/>
  <c r="BK35" i="13"/>
  <c r="BK35" i="14" s="1"/>
  <c r="BK75" i="14" s="1"/>
  <c r="BK30" i="13"/>
  <c r="F10" i="9"/>
  <c r="C28" i="9"/>
  <c r="A10" i="26"/>
  <c r="A29" i="26"/>
  <c r="B21" i="14"/>
  <c r="F101" i="14" s="1"/>
  <c r="F99" i="14"/>
  <c r="BA21" i="14"/>
  <c r="BB59" i="14"/>
  <c r="BA99" i="14"/>
  <c r="BA110" i="13"/>
  <c r="AM111" i="13"/>
  <c r="AQ111" i="13"/>
  <c r="AR112" i="13"/>
  <c r="AV112" i="13"/>
  <c r="AX74" i="13"/>
  <c r="AL116" i="13"/>
  <c r="AP116" i="13"/>
  <c r="AL76" i="13"/>
  <c r="C62" i="7"/>
  <c r="H51" i="7"/>
  <c r="H59" i="7"/>
  <c r="A59" i="7"/>
  <c r="AN59" i="14"/>
  <c r="AM59" i="14"/>
  <c r="AM99" i="14"/>
  <c r="AM21" i="14"/>
  <c r="AQ99" i="14"/>
  <c r="AR59" i="14"/>
  <c r="AQ59" i="14"/>
  <c r="AQ21" i="14"/>
  <c r="AY99" i="14"/>
  <c r="AY21" i="14"/>
  <c r="AY59" i="14"/>
  <c r="M99" i="14"/>
  <c r="M21" i="14"/>
  <c r="M59" i="14"/>
  <c r="N59" i="14"/>
  <c r="U59" i="14"/>
  <c r="U21" i="14"/>
  <c r="U99" i="14"/>
  <c r="V59" i="14"/>
  <c r="AS110" i="14"/>
  <c r="X59" i="13"/>
  <c r="AE114" i="14"/>
  <c r="AZ120" i="13"/>
  <c r="AR72" i="13"/>
  <c r="A47" i="26"/>
  <c r="L47" i="26" s="1"/>
  <c r="AT21" i="14"/>
  <c r="AT99" i="14"/>
  <c r="AT59" i="14"/>
  <c r="BB99" i="14"/>
  <c r="AX21" i="14"/>
  <c r="AX59" i="14"/>
  <c r="BE21" i="14"/>
  <c r="BE99" i="14"/>
  <c r="BE59" i="14"/>
  <c r="AS116" i="13"/>
  <c r="AL80" i="13"/>
  <c r="AK120" i="13"/>
  <c r="AO120" i="13"/>
  <c r="G21" i="12"/>
  <c r="G78" i="12"/>
  <c r="S99" i="14"/>
  <c r="S21" i="14"/>
  <c r="S59" i="14"/>
  <c r="T59" i="14"/>
  <c r="T99" i="14"/>
  <c r="X99" i="14"/>
  <c r="T21" i="14"/>
  <c r="H20" i="4"/>
  <c r="H19" i="4"/>
  <c r="L22" i="4"/>
  <c r="N49" i="4"/>
  <c r="AE21" i="14"/>
  <c r="AE59" i="14"/>
  <c r="AE99" i="14"/>
  <c r="AI99" i="14"/>
  <c r="AI21" i="14"/>
  <c r="AI59" i="14"/>
  <c r="AU21" i="14"/>
  <c r="AU59" i="14"/>
  <c r="AU99" i="14"/>
  <c r="BD59" i="14"/>
  <c r="BC21" i="14"/>
  <c r="BC99" i="14"/>
  <c r="BG21" i="14"/>
  <c r="BG99" i="14"/>
  <c r="BG59" i="14"/>
  <c r="AG99" i="14"/>
  <c r="AC59" i="14"/>
  <c r="AC21" i="14"/>
  <c r="AC99" i="14"/>
  <c r="AD59" i="14"/>
  <c r="C105" i="7"/>
  <c r="H104" i="7"/>
  <c r="D40" i="4"/>
  <c r="BD67" i="13"/>
  <c r="W99" i="14"/>
  <c r="H78" i="12"/>
  <c r="BL27" i="13"/>
  <c r="BP107" i="13" s="1"/>
  <c r="C10" i="9"/>
  <c r="B21" i="9"/>
  <c r="D21" i="9" s="1"/>
  <c r="E21" i="9" s="1"/>
  <c r="D98" i="12"/>
  <c r="D142" i="12"/>
  <c r="D140" i="12"/>
  <c r="D135" i="12"/>
  <c r="D137" i="12"/>
  <c r="D136" i="12"/>
  <c r="D144" i="12"/>
  <c r="D143" i="12"/>
  <c r="D139" i="12"/>
  <c r="D146" i="12"/>
  <c r="D134" i="12"/>
  <c r="D138" i="12"/>
  <c r="D145" i="12"/>
  <c r="D141" i="12"/>
  <c r="AU26" i="13"/>
  <c r="AY108" i="13"/>
  <c r="BL30" i="13"/>
  <c r="BP110" i="13" s="1"/>
  <c r="AG114" i="13"/>
  <c r="AI115" i="13"/>
  <c r="AI75" i="13"/>
  <c r="BL35" i="13"/>
  <c r="AR117" i="13"/>
  <c r="AL120" i="13"/>
  <c r="BA120" i="13"/>
  <c r="AA111" i="13"/>
  <c r="W111" i="13"/>
  <c r="L78" i="12"/>
  <c r="L21" i="12"/>
  <c r="E59" i="14"/>
  <c r="E21" i="14"/>
  <c r="E61" i="14" s="1"/>
  <c r="D58" i="12"/>
  <c r="D21" i="12"/>
  <c r="D80" i="12" s="1"/>
  <c r="D78" i="12"/>
  <c r="AJ21" i="14"/>
  <c r="AJ59" i="14"/>
  <c r="R59" i="14"/>
  <c r="V99" i="14"/>
  <c r="R21" i="14"/>
  <c r="R99" i="14"/>
  <c r="BE107" i="13"/>
  <c r="K66" i="14"/>
  <c r="K108" i="14"/>
  <c r="R107" i="14"/>
  <c r="M77" i="14"/>
  <c r="AB74" i="14"/>
  <c r="AB77" i="13"/>
  <c r="AX68" i="13"/>
  <c r="F59" i="14"/>
  <c r="BE120" i="13"/>
  <c r="BI99" i="14"/>
  <c r="AM76" i="13"/>
  <c r="W29" i="13"/>
  <c r="H101" i="14"/>
  <c r="BE110" i="13"/>
  <c r="A189" i="26"/>
  <c r="A212" i="26"/>
  <c r="A236" i="26" s="1"/>
  <c r="A261" i="26" s="1"/>
  <c r="A282" i="26" s="1"/>
  <c r="A302" i="26" s="1"/>
  <c r="F104" i="7"/>
  <c r="E105" i="7"/>
  <c r="F105" i="7" s="1"/>
  <c r="I21" i="14"/>
  <c r="J59" i="14"/>
  <c r="I99" i="14"/>
  <c r="I59" i="14"/>
  <c r="Q59" i="14"/>
  <c r="Q99" i="14"/>
  <c r="Q21" i="14"/>
  <c r="Y21" i="14"/>
  <c r="Z59" i="14"/>
  <c r="Y99" i="14"/>
  <c r="Y59" i="14"/>
  <c r="C100" i="12"/>
  <c r="C60" i="12"/>
  <c r="AD118" i="13"/>
  <c r="W116" i="13"/>
  <c r="K59" i="14"/>
  <c r="K99" i="14"/>
  <c r="K21" i="14"/>
  <c r="L59" i="14"/>
  <c r="O99" i="14"/>
  <c r="J101" i="14"/>
  <c r="C21" i="14"/>
  <c r="C59" i="14"/>
  <c r="G57" i="7"/>
  <c r="M55" i="7"/>
  <c r="I19" i="4"/>
  <c r="I20" i="4"/>
  <c r="BF67" i="13"/>
  <c r="Q117" i="14"/>
  <c r="AY75" i="13"/>
  <c r="BF59" i="14"/>
  <c r="BK99" i="14"/>
  <c r="K23" i="4"/>
  <c r="D80" i="23"/>
  <c r="H20" i="17"/>
  <c r="K26" i="17"/>
  <c r="H18" i="17"/>
  <c r="M20" i="17"/>
  <c r="H16" i="17"/>
  <c r="N32" i="6"/>
  <c r="N33" i="17"/>
  <c r="M16" i="17"/>
  <c r="D12" i="23" s="1"/>
  <c r="D65" i="23" s="1"/>
  <c r="H22" i="17"/>
  <c r="H30" i="17"/>
  <c r="M10" i="17"/>
  <c r="D6" i="23" s="1"/>
  <c r="D59" i="23" s="1"/>
  <c r="K10" i="17"/>
  <c r="Q38" i="17"/>
  <c r="H33" i="17"/>
  <c r="S19" i="17"/>
  <c r="O38" i="17"/>
  <c r="E30" i="21" s="1"/>
  <c r="K18" i="17"/>
  <c r="M22" i="17"/>
  <c r="K22" i="17"/>
  <c r="H10" i="17"/>
  <c r="H14" i="17"/>
  <c r="N35" i="17"/>
  <c r="O13" i="6"/>
  <c r="D5" i="21" s="1"/>
  <c r="N34" i="17"/>
  <c r="H38" i="17"/>
  <c r="M14" i="17"/>
  <c r="J38" i="17"/>
  <c r="H40" i="17"/>
  <c r="C11" i="23"/>
  <c r="C64" i="23" s="1"/>
  <c r="C18" i="23"/>
  <c r="C71" i="23" s="1"/>
  <c r="H39" i="17"/>
  <c r="S13" i="6"/>
  <c r="N10" i="6"/>
  <c r="K17" i="17"/>
  <c r="M17" i="17"/>
  <c r="O11" i="6"/>
  <c r="D3" i="21" s="1"/>
  <c r="N11" i="6"/>
  <c r="C7" i="23"/>
  <c r="C60" i="23" s="1"/>
  <c r="C19" i="23"/>
  <c r="C72" i="23" s="1"/>
  <c r="O23" i="6"/>
  <c r="D15" i="21" s="1"/>
  <c r="C15" i="23"/>
  <c r="C68" i="23" s="1"/>
  <c r="H31" i="17"/>
  <c r="S19" i="6"/>
  <c r="N33" i="6"/>
  <c r="H7" i="17"/>
  <c r="C54" i="21"/>
  <c r="AA78" i="14"/>
  <c r="AF74" i="14"/>
  <c r="O116" i="14"/>
  <c r="W78" i="14"/>
  <c r="AJ114" i="14"/>
  <c r="AU77" i="14"/>
  <c r="AN111" i="14"/>
  <c r="BB77" i="14"/>
  <c r="AR68" i="14"/>
  <c r="H115" i="14"/>
  <c r="Y75" i="14"/>
  <c r="AF114" i="14"/>
  <c r="S71" i="14"/>
  <c r="R71" i="14"/>
  <c r="L67" i="14"/>
  <c r="AF80" i="14"/>
  <c r="R108" i="14"/>
  <c r="BJ21" i="13"/>
  <c r="AB114" i="14"/>
  <c r="BI99" i="13"/>
  <c r="AV110" i="14"/>
  <c r="AV108" i="14"/>
  <c r="E61" i="13"/>
  <c r="AM120" i="14"/>
  <c r="O68" i="14"/>
  <c r="AN80" i="14"/>
  <c r="BE99" i="13"/>
  <c r="Y99" i="13"/>
  <c r="AS70" i="14"/>
  <c r="X114" i="14"/>
  <c r="N108" i="14"/>
  <c r="AY117" i="14"/>
  <c r="AV77" i="14"/>
  <c r="R106" i="14"/>
  <c r="AE112" i="14"/>
  <c r="P110" i="14"/>
  <c r="AC110" i="14"/>
  <c r="AR59" i="13"/>
  <c r="AI120" i="14"/>
  <c r="AF72" i="14"/>
  <c r="Y61" i="13"/>
  <c r="J72" i="14"/>
  <c r="AW116" i="14"/>
  <c r="AH112" i="14"/>
  <c r="AJ111" i="14"/>
  <c r="BH71" i="13"/>
  <c r="AJ67" i="13"/>
  <c r="Y115" i="14"/>
  <c r="G29" i="14"/>
  <c r="AK110" i="14"/>
  <c r="Y77" i="14"/>
  <c r="AA71" i="14"/>
  <c r="X108" i="14"/>
  <c r="AF77" i="14"/>
  <c r="BD114" i="14"/>
  <c r="AZ110" i="14"/>
  <c r="AR80" i="14"/>
  <c r="AC120" i="14"/>
  <c r="AC67" i="13"/>
  <c r="AQ120" i="14"/>
  <c r="Z71" i="14"/>
  <c r="AT108" i="14"/>
  <c r="J112" i="14"/>
  <c r="Y120" i="14"/>
  <c r="K106" i="13"/>
  <c r="V80" i="14"/>
  <c r="AN72" i="14"/>
  <c r="AF118" i="14"/>
  <c r="AA118" i="14"/>
  <c r="AC117" i="14"/>
  <c r="AD80" i="14"/>
  <c r="AR111" i="14"/>
  <c r="AC99" i="13"/>
  <c r="AC21" i="13"/>
  <c r="AC59" i="13"/>
  <c r="AO99" i="13"/>
  <c r="AO21" i="13"/>
  <c r="AO101" i="13" s="1"/>
  <c r="G99" i="13"/>
  <c r="G59" i="13"/>
  <c r="BF99" i="13"/>
  <c r="BF21" i="13"/>
  <c r="P99" i="13"/>
  <c r="P59" i="13"/>
  <c r="AX80" i="14"/>
  <c r="AT70" i="14"/>
  <c r="Q99" i="13"/>
  <c r="Q59" i="13"/>
  <c r="M111" i="14"/>
  <c r="I111" i="14"/>
  <c r="I71" i="14"/>
  <c r="W21" i="13"/>
  <c r="X61" i="13" s="1"/>
  <c r="W59" i="13"/>
  <c r="W99" i="13"/>
  <c r="BA99" i="13"/>
  <c r="AW21" i="13"/>
  <c r="AW99" i="13"/>
  <c r="AS59" i="13"/>
  <c r="AS99" i="13"/>
  <c r="AS21" i="13"/>
  <c r="AX59" i="13"/>
  <c r="AX21" i="13"/>
  <c r="O76" i="14"/>
  <c r="N116" i="14"/>
  <c r="R116" i="14"/>
  <c r="U99" i="13"/>
  <c r="U59" i="13"/>
  <c r="BA115" i="14"/>
  <c r="AW115" i="14"/>
  <c r="AP108" i="14"/>
  <c r="AL68" i="14"/>
  <c r="I99" i="13"/>
  <c r="I59" i="13"/>
  <c r="L112" i="14"/>
  <c r="AG99" i="13"/>
  <c r="AO110" i="14"/>
  <c r="U111" i="14"/>
  <c r="BE21" i="13"/>
  <c r="BE61" i="13" s="1"/>
  <c r="BE59" i="13"/>
  <c r="F110" i="14"/>
  <c r="F72" i="14"/>
  <c r="AE72" i="14"/>
  <c r="BG59" i="13"/>
  <c r="AO74" i="14"/>
  <c r="BB120" i="14"/>
  <c r="BH68" i="13"/>
  <c r="AM117" i="14"/>
  <c r="C71" i="14"/>
  <c r="Q111" i="14"/>
  <c r="H71" i="14"/>
  <c r="BH61" i="13"/>
  <c r="AT112" i="14"/>
  <c r="AG80" i="14"/>
  <c r="AY80" i="14"/>
  <c r="P21" i="13"/>
  <c r="P101" i="13" s="1"/>
  <c r="C59" i="13"/>
  <c r="X111" i="14"/>
  <c r="T75" i="14"/>
  <c r="J118" i="14"/>
  <c r="AW120" i="14"/>
  <c r="T115" i="14"/>
  <c r="S67" i="14"/>
  <c r="AC78" i="14"/>
  <c r="H77" i="14"/>
  <c r="M99" i="13"/>
  <c r="M59" i="13"/>
  <c r="N59" i="13"/>
  <c r="AU21" i="13"/>
  <c r="AU99" i="13"/>
  <c r="U120" i="14"/>
  <c r="Q120" i="14"/>
  <c r="Q80" i="14"/>
  <c r="O99" i="13"/>
  <c r="O59" i="13"/>
  <c r="T80" i="14"/>
  <c r="S120" i="14"/>
  <c r="L99" i="13"/>
  <c r="L59" i="13"/>
  <c r="S99" i="13"/>
  <c r="S59" i="13"/>
  <c r="R99" i="13"/>
  <c r="R59" i="13"/>
  <c r="AM21" i="13"/>
  <c r="AM99" i="13"/>
  <c r="H99" i="13"/>
  <c r="H59" i="13"/>
  <c r="AR118" i="14"/>
  <c r="AN78" i="14"/>
  <c r="AN118" i="14"/>
  <c r="AU114" i="14"/>
  <c r="AM112" i="14"/>
  <c r="T99" i="13"/>
  <c r="T59" i="13"/>
  <c r="X99" i="13"/>
  <c r="AB21" i="13"/>
  <c r="AB59" i="13"/>
  <c r="K76" i="14"/>
  <c r="L76" i="14"/>
  <c r="K116" i="14"/>
  <c r="BB99" i="13"/>
  <c r="BB59" i="13"/>
  <c r="BB21" i="13"/>
  <c r="AD21" i="13"/>
  <c r="AE61" i="13" s="1"/>
  <c r="AD59" i="13"/>
  <c r="AE59" i="13"/>
  <c r="AQ117" i="14"/>
  <c r="G111" i="14"/>
  <c r="AG110" i="14"/>
  <c r="AC71" i="14"/>
  <c r="AY59" i="13"/>
  <c r="AR114" i="14"/>
  <c r="X68" i="14"/>
  <c r="AM77" i="14"/>
  <c r="C61" i="13"/>
  <c r="G21" i="13"/>
  <c r="H61" i="13" s="1"/>
  <c r="O21" i="13"/>
  <c r="S21" i="13"/>
  <c r="T61" i="13" s="1"/>
  <c r="AX99" i="13"/>
  <c r="AA117" i="14"/>
  <c r="S112" i="14"/>
  <c r="X77" i="14"/>
  <c r="W77" i="14"/>
  <c r="AB78" i="14"/>
  <c r="K117" i="14"/>
  <c r="F99" i="13"/>
  <c r="AB118" i="14"/>
  <c r="AB99" i="13"/>
  <c r="D59" i="13"/>
  <c r="O117" i="14"/>
  <c r="P77" i="14"/>
  <c r="O77" i="14"/>
  <c r="T116" i="14"/>
  <c r="Q76" i="14"/>
  <c r="P76" i="14"/>
  <c r="P116" i="14"/>
  <c r="T71" i="14"/>
  <c r="U71" i="14"/>
  <c r="U114" i="14"/>
  <c r="U74" i="14"/>
  <c r="AK74" i="14"/>
  <c r="AW68" i="14"/>
  <c r="R120" i="14"/>
  <c r="R80" i="14"/>
  <c r="S80" i="14"/>
  <c r="AF76" i="14"/>
  <c r="AG76" i="14"/>
  <c r="AL117" i="14"/>
  <c r="AH117" i="14"/>
  <c r="AU120" i="14"/>
  <c r="AV80" i="14"/>
  <c r="AV76" i="14"/>
  <c r="AL114" i="14"/>
  <c r="AM74" i="14"/>
  <c r="AP114" i="14"/>
  <c r="AL74" i="14"/>
  <c r="AA74" i="14"/>
  <c r="Z114" i="14"/>
  <c r="BC116" i="14"/>
  <c r="B33" i="14"/>
  <c r="V74" i="14"/>
  <c r="E75" i="14"/>
  <c r="Q70" i="14"/>
  <c r="Q110" i="14"/>
  <c r="U110" i="14"/>
  <c r="E77" i="14"/>
  <c r="I117" i="14"/>
  <c r="B26" i="14"/>
  <c r="C68" i="14"/>
  <c r="F108" i="14"/>
  <c r="E74" i="14"/>
  <c r="D74" i="14"/>
  <c r="AO70" i="14"/>
  <c r="AN70" i="14"/>
  <c r="Y114" i="14"/>
  <c r="AC114" i="14"/>
  <c r="Y74" i="14"/>
  <c r="AP118" i="14"/>
  <c r="AQ75" i="14"/>
  <c r="AU115" i="14"/>
  <c r="AQ115" i="14"/>
  <c r="X72" i="14"/>
  <c r="Y72" i="14"/>
  <c r="Z80" i="14"/>
  <c r="Z120" i="14"/>
  <c r="AD120" i="14"/>
  <c r="AO118" i="14"/>
  <c r="AS118" i="14"/>
  <c r="AO78" i="14"/>
  <c r="AW75" i="14"/>
  <c r="AV75" i="14"/>
  <c r="AV115" i="14"/>
  <c r="P107" i="14"/>
  <c r="T107" i="14"/>
  <c r="N120" i="14"/>
  <c r="N80" i="14"/>
  <c r="O80" i="14"/>
  <c r="L78" i="14"/>
  <c r="M78" i="14"/>
  <c r="L118" i="14"/>
  <c r="M112" i="14"/>
  <c r="Q112" i="14"/>
  <c r="M72" i="14"/>
  <c r="I120" i="14"/>
  <c r="M120" i="14"/>
  <c r="G110" i="14"/>
  <c r="G70" i="14"/>
  <c r="Q118" i="14"/>
  <c r="J80" i="14"/>
  <c r="J120" i="14"/>
  <c r="P112" i="14"/>
  <c r="P72" i="14"/>
  <c r="AJ116" i="14"/>
  <c r="AJ76" i="14"/>
  <c r="AK76" i="14"/>
  <c r="AD71" i="14"/>
  <c r="AC111" i="14"/>
  <c r="W120" i="14"/>
  <c r="X80" i="14"/>
  <c r="W80" i="14"/>
  <c r="X75" i="14"/>
  <c r="AB115" i="14"/>
  <c r="X115" i="14"/>
  <c r="AG118" i="14"/>
  <c r="AG78" i="14"/>
  <c r="AZ116" i="14"/>
  <c r="AZ76" i="14"/>
  <c r="F74" i="14"/>
  <c r="F114" i="14"/>
  <c r="G74" i="14"/>
  <c r="R78" i="14"/>
  <c r="N77" i="14"/>
  <c r="N117" i="14"/>
  <c r="R117" i="14"/>
  <c r="P75" i="14"/>
  <c r="S115" i="14"/>
  <c r="R73" i="13"/>
  <c r="BA76" i="14"/>
  <c r="BA116" i="14"/>
  <c r="BB76" i="14"/>
  <c r="AG116" i="14"/>
  <c r="AC116" i="14"/>
  <c r="K80" i="14"/>
  <c r="O120" i="14"/>
  <c r="H118" i="14"/>
  <c r="E78" i="14"/>
  <c r="O74" i="14"/>
  <c r="M67" i="14"/>
  <c r="N67" i="14"/>
  <c r="Y111" i="14"/>
  <c r="Y71" i="14"/>
  <c r="AX72" i="14"/>
  <c r="AW112" i="14"/>
  <c r="AW72" i="14"/>
  <c r="BA112" i="14"/>
  <c r="D80" i="14"/>
  <c r="E80" i="14"/>
  <c r="H72" i="14"/>
  <c r="I72" i="14"/>
  <c r="AR67" i="13"/>
  <c r="AA80" i="14"/>
  <c r="V118" i="14"/>
  <c r="N106" i="14"/>
  <c r="AR75" i="14"/>
  <c r="BH110" i="13"/>
  <c r="BH77" i="13"/>
  <c r="Z74" i="14"/>
  <c r="AT67" i="13"/>
  <c r="AP78" i="14"/>
  <c r="Z118" i="14"/>
  <c r="N112" i="14"/>
  <c r="AR110" i="14"/>
  <c r="AA120" i="14"/>
  <c r="Q72" i="14"/>
  <c r="R111" i="14"/>
  <c r="AK118" i="14"/>
  <c r="C21" i="23"/>
  <c r="C74" i="23" s="1"/>
  <c r="N25" i="6"/>
  <c r="O25" i="6"/>
  <c r="D17" i="21" s="1"/>
  <c r="N8" i="6"/>
  <c r="C4" i="23"/>
  <c r="C57" i="23" s="1"/>
  <c r="C12" i="23"/>
  <c r="C65" i="23" s="1"/>
  <c r="O16" i="6"/>
  <c r="D8" i="21" s="1"/>
  <c r="N24" i="6"/>
  <c r="C20" i="23"/>
  <c r="C73" i="23" s="1"/>
  <c r="O24" i="6"/>
  <c r="D16" i="21" s="1"/>
  <c r="N9" i="6"/>
  <c r="C17" i="23"/>
  <c r="C70" i="23" s="1"/>
  <c r="N22" i="6"/>
  <c r="N21" i="6"/>
  <c r="Q29" i="6"/>
  <c r="N29" i="6"/>
  <c r="C25" i="23"/>
  <c r="C78" i="23" s="1"/>
  <c r="O29" i="6"/>
  <c r="D21" i="21" s="1"/>
  <c r="O12" i="6"/>
  <c r="D4" i="21" s="1"/>
  <c r="N12" i="6"/>
  <c r="C8" i="23"/>
  <c r="C61" i="23" s="1"/>
  <c r="O20" i="6"/>
  <c r="D12" i="21" s="1"/>
  <c r="N20" i="6"/>
  <c r="C16" i="23"/>
  <c r="C69" i="23" s="1"/>
  <c r="Q28" i="6"/>
  <c r="C24" i="23"/>
  <c r="C77" i="23" s="1"/>
  <c r="O32" i="6"/>
  <c r="D24" i="21" s="1"/>
  <c r="O28" i="6"/>
  <c r="D20" i="21" s="1"/>
  <c r="B54" i="21"/>
  <c r="C53" i="21"/>
  <c r="B53" i="21"/>
  <c r="F101" i="13"/>
  <c r="F61" i="13"/>
  <c r="H101" i="13"/>
  <c r="J101" i="13"/>
  <c r="J61" i="13"/>
  <c r="L101" i="13"/>
  <c r="N101" i="13"/>
  <c r="N61" i="13"/>
  <c r="R101" i="13"/>
  <c r="V101" i="13"/>
  <c r="R61" i="13"/>
  <c r="AH99" i="13"/>
  <c r="AH21" i="13"/>
  <c r="AH59" i="13"/>
  <c r="AI59" i="13"/>
  <c r="AL99" i="13"/>
  <c r="AL21" i="13"/>
  <c r="AM59" i="13"/>
  <c r="AL59" i="13"/>
  <c r="AP99" i="13"/>
  <c r="AP21" i="13"/>
  <c r="AP59" i="13"/>
  <c r="AQ59" i="13"/>
  <c r="K114" i="14"/>
  <c r="O114" i="14"/>
  <c r="L74" i="14"/>
  <c r="T72" i="14"/>
  <c r="X112" i="14"/>
  <c r="T112" i="14"/>
  <c r="AE67" i="14"/>
  <c r="D61" i="13"/>
  <c r="X101" i="13"/>
  <c r="I101" i="13"/>
  <c r="I61" i="13"/>
  <c r="M101" i="13"/>
  <c r="M61" i="13"/>
  <c r="Q101" i="13"/>
  <c r="U101" i="13"/>
  <c r="U61" i="13"/>
  <c r="V61" i="13"/>
  <c r="Y101" i="13"/>
  <c r="AA59" i="13"/>
  <c r="Z21" i="13"/>
  <c r="Z59" i="13"/>
  <c r="Z99" i="13"/>
  <c r="AJ99" i="13"/>
  <c r="AK59" i="13"/>
  <c r="AJ59" i="13"/>
  <c r="AJ21" i="13"/>
  <c r="AN99" i="13"/>
  <c r="AO59" i="13"/>
  <c r="AN21" i="13"/>
  <c r="AN59" i="13"/>
  <c r="AT99" i="13"/>
  <c r="AT21" i="13"/>
  <c r="AT59" i="13"/>
  <c r="AR99" i="13"/>
  <c r="AD99" i="13"/>
  <c r="BJ27" i="13"/>
  <c r="BM27" i="13"/>
  <c r="BQ107" i="13" s="1"/>
  <c r="AB107" i="13"/>
  <c r="AB26" i="13"/>
  <c r="AC66" i="13" s="1"/>
  <c r="AB67" i="13"/>
  <c r="AJ67" i="14"/>
  <c r="AJ26" i="13"/>
  <c r="AJ66" i="13" s="1"/>
  <c r="AN107" i="13"/>
  <c r="BC107" i="13"/>
  <c r="AY107" i="13"/>
  <c r="AY26" i="13"/>
  <c r="AY67" i="13"/>
  <c r="AS107" i="13"/>
  <c r="AS67" i="13"/>
  <c r="AS26" i="13"/>
  <c r="M21" i="12"/>
  <c r="M78" i="12"/>
  <c r="J21" i="12"/>
  <c r="J78" i="12"/>
  <c r="J58" i="12"/>
  <c r="J115" i="14"/>
  <c r="F75" i="14"/>
  <c r="F115" i="14"/>
  <c r="D33" i="14"/>
  <c r="H116" i="14"/>
  <c r="D76" i="14"/>
  <c r="P68" i="14"/>
  <c r="Q68" i="14"/>
  <c r="T108" i="14"/>
  <c r="BH78" i="13"/>
  <c r="BH75" i="13"/>
  <c r="BH117" i="13"/>
  <c r="BI78" i="13"/>
  <c r="BH74" i="13"/>
  <c r="BH111" i="13"/>
  <c r="BH115" i="13"/>
  <c r="BI110" i="13"/>
  <c r="Z107" i="13"/>
  <c r="Z67" i="13"/>
  <c r="Z26" i="13"/>
  <c r="AA66" i="13" s="1"/>
  <c r="AR107" i="13"/>
  <c r="AR26" i="13"/>
  <c r="AK67" i="13"/>
  <c r="AK26" i="13"/>
  <c r="AO107" i="13"/>
  <c r="AK107" i="13"/>
  <c r="BB107" i="13"/>
  <c r="AX26" i="13"/>
  <c r="AX67" i="13"/>
  <c r="I21" i="12"/>
  <c r="I78" i="12"/>
  <c r="N78" i="12"/>
  <c r="N21" i="12"/>
  <c r="N58" i="12"/>
  <c r="W114" i="14"/>
  <c r="T74" i="14"/>
  <c r="S114" i="14"/>
  <c r="R115" i="14"/>
  <c r="O75" i="14"/>
  <c r="N115" i="14"/>
  <c r="N75" i="14"/>
  <c r="Q116" i="14"/>
  <c r="N76" i="14"/>
  <c r="M76" i="14"/>
  <c r="AA67" i="13"/>
  <c r="K66" i="13"/>
  <c r="V114" i="14"/>
  <c r="S74" i="14"/>
  <c r="R114" i="14"/>
  <c r="R74" i="14"/>
  <c r="J70" i="14"/>
  <c r="J110" i="14"/>
  <c r="BC107" i="14"/>
  <c r="W110" i="14"/>
  <c r="S110" i="14"/>
  <c r="BI116" i="13"/>
  <c r="BH114" i="13"/>
  <c r="BI70" i="13"/>
  <c r="C41" i="9"/>
  <c r="B55" i="9" s="1"/>
  <c r="F42" i="9"/>
  <c r="C60" i="9" s="1"/>
  <c r="H23" i="4"/>
  <c r="H22" i="4"/>
  <c r="I22" i="4"/>
  <c r="N19" i="4"/>
  <c r="L45" i="4"/>
  <c r="L55" i="4" s="1"/>
  <c r="H56" i="4"/>
  <c r="L19" i="4"/>
  <c r="N45" i="4"/>
  <c r="C55" i="21"/>
  <c r="B55" i="21"/>
  <c r="C52" i="21"/>
  <c r="B52" i="21"/>
  <c r="AF21" i="14"/>
  <c r="AF59" i="14"/>
  <c r="AF99" i="14"/>
  <c r="AJ99" i="14"/>
  <c r="BA59" i="14"/>
  <c r="AZ21" i="14"/>
  <c r="AZ59" i="14"/>
  <c r="AZ99" i="14"/>
  <c r="BD99" i="14"/>
  <c r="BI118" i="13"/>
  <c r="BI29" i="13"/>
  <c r="BI120" i="13"/>
  <c r="BI117" i="13"/>
  <c r="BI107" i="13"/>
  <c r="M43" i="26"/>
  <c r="V43" i="26" s="1"/>
  <c r="B367" i="26"/>
  <c r="A370" i="26"/>
  <c r="A387" i="26"/>
  <c r="A66" i="26"/>
  <c r="L62" i="26"/>
  <c r="L97" i="26"/>
  <c r="C367" i="26" s="1"/>
  <c r="K3" i="26"/>
  <c r="I23" i="26"/>
  <c r="F294" i="26" s="1"/>
  <c r="L208" i="26"/>
  <c r="L184" i="26"/>
  <c r="E386" i="26"/>
  <c r="AV99" i="13"/>
  <c r="AW59" i="13"/>
  <c r="AV59" i="13"/>
  <c r="AV21" i="13"/>
  <c r="BI59" i="13"/>
  <c r="BI21" i="13"/>
  <c r="BM101" i="13" s="1"/>
  <c r="AZ99" i="13"/>
  <c r="AZ59" i="13"/>
  <c r="AZ21" i="13"/>
  <c r="BD99" i="13"/>
  <c r="BC21" i="13"/>
  <c r="BC59" i="13"/>
  <c r="BG99" i="13"/>
  <c r="BC99" i="13"/>
  <c r="BD110" i="14"/>
  <c r="AQ112" i="14"/>
  <c r="AQ72" i="14"/>
  <c r="AY112" i="14"/>
  <c r="AY72" i="14"/>
  <c r="AU112" i="14"/>
  <c r="AU72" i="14"/>
  <c r="F71" i="14"/>
  <c r="F111" i="14"/>
  <c r="F60" i="12"/>
  <c r="F80" i="12"/>
  <c r="T70" i="14"/>
  <c r="U70" i="14"/>
  <c r="T110" i="14"/>
  <c r="G71" i="14"/>
  <c r="U72" i="14"/>
  <c r="V72" i="14"/>
  <c r="Y112" i="14"/>
  <c r="U112" i="14"/>
  <c r="BB72" i="14"/>
  <c r="BB112" i="14"/>
  <c r="BF112" i="14"/>
  <c r="L68" i="14"/>
  <c r="P108" i="14"/>
  <c r="BI33" i="13"/>
  <c r="BH76" i="13"/>
  <c r="BH80" i="13"/>
  <c r="BH70" i="13"/>
  <c r="BH72" i="13"/>
  <c r="BH67" i="13"/>
  <c r="BE117" i="14"/>
  <c r="BF116" i="14"/>
  <c r="AA68" i="14"/>
  <c r="AB68" i="14"/>
  <c r="AA108" i="14"/>
  <c r="AF68" i="14"/>
  <c r="AI108" i="14"/>
  <c r="AE68" i="14"/>
  <c r="AE108" i="14"/>
  <c r="BD117" i="14"/>
  <c r="BC108" i="14"/>
  <c r="BI67" i="13"/>
  <c r="BI115" i="13"/>
  <c r="BI71" i="13"/>
  <c r="BI114" i="13"/>
  <c r="BH107" i="13"/>
  <c r="BI77" i="13"/>
  <c r="BE115" i="14"/>
  <c r="BF115" i="14"/>
  <c r="BB75" i="14"/>
  <c r="BE116" i="14"/>
  <c r="AP68" i="14"/>
  <c r="AO108" i="14"/>
  <c r="AT68" i="14"/>
  <c r="AS108" i="14"/>
  <c r="AW108" i="14"/>
  <c r="AS68" i="14"/>
  <c r="AE110" i="14"/>
  <c r="AI110" i="14"/>
  <c r="AE70" i="14"/>
  <c r="AX70" i="14"/>
  <c r="AX110" i="14"/>
  <c r="AG72" i="14"/>
  <c r="AH72" i="14"/>
  <c r="AP72" i="14"/>
  <c r="AO72" i="14"/>
  <c r="AS112" i="14"/>
  <c r="BE112" i="14"/>
  <c r="BC112" i="14"/>
  <c r="BD116" i="14"/>
  <c r="AD68" i="14"/>
  <c r="AC68" i="14"/>
  <c r="AG108" i="14"/>
  <c r="AK108" i="14"/>
  <c r="AG68" i="14"/>
  <c r="AM68" i="14"/>
  <c r="AM108" i="14"/>
  <c r="AQ108" i="14"/>
  <c r="AK70" i="14"/>
  <c r="AJ70" i="14"/>
  <c r="AN110" i="14"/>
  <c r="P88" i="12"/>
  <c r="P151" i="12"/>
  <c r="P85" i="12"/>
  <c r="P148" i="12"/>
  <c r="I100" i="12"/>
  <c r="M100" i="12"/>
  <c r="O100" i="12"/>
  <c r="K60" i="12"/>
  <c r="K100" i="12"/>
  <c r="P155" i="12"/>
  <c r="P92" i="12"/>
  <c r="N100" i="12"/>
  <c r="BI68" i="13"/>
  <c r="BI75" i="13"/>
  <c r="BI111" i="13"/>
  <c r="BI74" i="13"/>
  <c r="BI72" i="13"/>
  <c r="J100" i="12"/>
  <c r="BG114" i="13"/>
  <c r="BG33" i="13"/>
  <c r="BG74" i="13"/>
  <c r="BH33" i="13"/>
  <c r="BH116" i="13"/>
  <c r="BG118" i="13"/>
  <c r="BG78" i="13"/>
  <c r="BG71" i="13"/>
  <c r="BG111" i="13"/>
  <c r="BG68" i="13"/>
  <c r="BG108" i="13"/>
  <c r="AC67" i="14"/>
  <c r="AC107" i="14"/>
  <c r="AD67" i="14"/>
  <c r="AG107" i="14"/>
  <c r="BG120" i="13"/>
  <c r="BG80" i="13"/>
  <c r="BG75" i="13"/>
  <c r="BG77" i="13"/>
  <c r="BG117" i="13"/>
  <c r="BH29" i="13"/>
  <c r="BJ29" i="13"/>
  <c r="BG72" i="13"/>
  <c r="BG112" i="13"/>
  <c r="BG107" i="13"/>
  <c r="BG26" i="13"/>
  <c r="BG67" i="13"/>
  <c r="BK26" i="13"/>
  <c r="AM106" i="13"/>
  <c r="BJ33" i="13"/>
  <c r="BG116" i="13"/>
  <c r="BG76" i="13"/>
  <c r="AI107" i="14"/>
  <c r="AZ107" i="14"/>
  <c r="AZ67" i="14"/>
  <c r="BH120" i="13"/>
  <c r="BG70" i="13"/>
  <c r="BG29" i="13"/>
  <c r="BG110" i="13"/>
  <c r="BH112" i="13"/>
  <c r="BH26" i="13"/>
  <c r="AM107" i="14"/>
  <c r="AN67" i="14"/>
  <c r="BI26" i="13"/>
  <c r="O38" i="6"/>
  <c r="D30" i="21" s="1"/>
  <c r="N38" i="6"/>
  <c r="S20" i="6"/>
  <c r="M108" i="14"/>
  <c r="M68" i="14"/>
  <c r="N68" i="14"/>
  <c r="Q108" i="14"/>
  <c r="BI111" i="14"/>
  <c r="BI117" i="14"/>
  <c r="L34" i="4" l="1"/>
  <c r="L35" i="4"/>
  <c r="L36" i="4"/>
  <c r="L37" i="4"/>
  <c r="I34" i="4"/>
  <c r="I35" i="4"/>
  <c r="I36" i="4"/>
  <c r="I37" i="4"/>
  <c r="K34" i="4"/>
  <c r="K35" i="4"/>
  <c r="K36" i="4"/>
  <c r="K37" i="4"/>
  <c r="N30" i="6"/>
  <c r="Q30" i="6"/>
  <c r="N17" i="6"/>
  <c r="C14" i="23"/>
  <c r="C67" i="23" s="1"/>
  <c r="BP115" i="13"/>
  <c r="BL35" i="14"/>
  <c r="BL33" i="14" s="1"/>
  <c r="BL39" i="14" s="1"/>
  <c r="BL41" i="14" s="1"/>
  <c r="BK33" i="14"/>
  <c r="BQ115" i="13"/>
  <c r="BM35" i="14"/>
  <c r="BM33" i="14" s="1"/>
  <c r="BM39" i="14" s="1"/>
  <c r="BM41" i="14" s="1"/>
  <c r="BT41" i="14"/>
  <c r="BX121" i="14" s="1"/>
  <c r="BX119" i="14"/>
  <c r="BJ73" i="14"/>
  <c r="BJ39" i="14"/>
  <c r="AX120" i="14"/>
  <c r="V112" i="14"/>
  <c r="V113" i="13"/>
  <c r="R112" i="14"/>
  <c r="R72" i="14"/>
  <c r="R109" i="13"/>
  <c r="AB73" i="13"/>
  <c r="R29" i="14"/>
  <c r="S69" i="14" s="1"/>
  <c r="Z115" i="14"/>
  <c r="AH109" i="14"/>
  <c r="AC39" i="14"/>
  <c r="AC41" i="14" s="1"/>
  <c r="P66" i="13"/>
  <c r="T109" i="13"/>
  <c r="AC106" i="13"/>
  <c r="AA106" i="13"/>
  <c r="I80" i="12"/>
  <c r="W68" i="14"/>
  <c r="V26" i="14"/>
  <c r="V39" i="14" s="1"/>
  <c r="V41" i="14" s="1"/>
  <c r="P80" i="12"/>
  <c r="N66" i="13"/>
  <c r="P113" i="13"/>
  <c r="BW109" i="14"/>
  <c r="BW69" i="14"/>
  <c r="BX69" i="14"/>
  <c r="AG106" i="13"/>
  <c r="G106" i="13"/>
  <c r="A10" i="4"/>
  <c r="A25" i="4"/>
  <c r="C86" i="4" s="1"/>
  <c r="D52" i="4"/>
  <c r="J52" i="4" s="1"/>
  <c r="BW73" i="14"/>
  <c r="BW113" i="14"/>
  <c r="BX73" i="14"/>
  <c r="BU119" i="14"/>
  <c r="O19" i="6"/>
  <c r="D11" i="21" s="1"/>
  <c r="Q27" i="6"/>
  <c r="Q39" i="6" s="1"/>
  <c r="D22" i="23"/>
  <c r="D75" i="23" s="1"/>
  <c r="AB61" i="14"/>
  <c r="S118" i="14"/>
  <c r="W118" i="14"/>
  <c r="AA61" i="14"/>
  <c r="C69" i="14"/>
  <c r="Y39" i="14"/>
  <c r="Y41" i="14" s="1"/>
  <c r="L39" i="14"/>
  <c r="L41" i="14" s="1"/>
  <c r="AA39" i="14"/>
  <c r="AA41" i="14" s="1"/>
  <c r="G101" i="14"/>
  <c r="AA101" i="14"/>
  <c r="K120" i="14"/>
  <c r="AU80" i="14"/>
  <c r="AT120" i="14"/>
  <c r="P73" i="13"/>
  <c r="T113" i="13"/>
  <c r="AE113" i="13"/>
  <c r="Z75" i="14"/>
  <c r="AA113" i="13"/>
  <c r="Z33" i="14"/>
  <c r="AA73" i="14" s="1"/>
  <c r="U69" i="13"/>
  <c r="C69" i="13"/>
  <c r="M39" i="14"/>
  <c r="M41" i="14" s="1"/>
  <c r="T39" i="13"/>
  <c r="T41" i="13" s="1"/>
  <c r="G101" i="13"/>
  <c r="V108" i="14"/>
  <c r="C39" i="13"/>
  <c r="C41" i="13" s="1"/>
  <c r="G66" i="13"/>
  <c r="BU79" i="14"/>
  <c r="P39" i="13"/>
  <c r="Q73" i="13"/>
  <c r="Q66" i="13"/>
  <c r="C66" i="13"/>
  <c r="G80" i="14"/>
  <c r="C66" i="14"/>
  <c r="C67" i="14"/>
  <c r="AK106" i="13"/>
  <c r="N106" i="13"/>
  <c r="H66" i="13"/>
  <c r="W106" i="13"/>
  <c r="D66" i="13"/>
  <c r="P106" i="13"/>
  <c r="H80" i="12"/>
  <c r="R39" i="14"/>
  <c r="R41" i="14" s="1"/>
  <c r="U73" i="13"/>
  <c r="C80" i="12"/>
  <c r="G60" i="12"/>
  <c r="G80" i="12"/>
  <c r="X109" i="13"/>
  <c r="G109" i="13"/>
  <c r="L66" i="13"/>
  <c r="E66" i="13"/>
  <c r="M66" i="13"/>
  <c r="M80" i="12"/>
  <c r="D67" i="14"/>
  <c r="Q69" i="13"/>
  <c r="S78" i="14"/>
  <c r="N69" i="13"/>
  <c r="G107" i="14"/>
  <c r="M39" i="13"/>
  <c r="M41" i="13" s="1"/>
  <c r="G106" i="14"/>
  <c r="M69" i="13"/>
  <c r="BU81" i="13"/>
  <c r="BU121" i="13"/>
  <c r="BT81" i="13"/>
  <c r="BT121" i="13"/>
  <c r="N23" i="6"/>
  <c r="O14" i="6"/>
  <c r="D6" i="21" s="1"/>
  <c r="B269" i="26"/>
  <c r="B267" i="26"/>
  <c r="B266" i="26"/>
  <c r="B258" i="26"/>
  <c r="K101" i="13"/>
  <c r="L46" i="26"/>
  <c r="A65" i="26"/>
  <c r="G61" i="13"/>
  <c r="Q40" i="17"/>
  <c r="BT119" i="14"/>
  <c r="BT79" i="14"/>
  <c r="Q42" i="17"/>
  <c r="O21" i="6"/>
  <c r="D13" i="21" s="1"/>
  <c r="C26" i="23"/>
  <c r="C79" i="23" s="1"/>
  <c r="N31" i="6"/>
  <c r="O17" i="6"/>
  <c r="D9" i="21" s="1"/>
  <c r="BS79" i="14"/>
  <c r="Q41" i="6"/>
  <c r="N16" i="6"/>
  <c r="C23" i="23"/>
  <c r="C76" i="23" s="1"/>
  <c r="N15" i="6"/>
  <c r="O27" i="6"/>
  <c r="D19" i="21" s="1"/>
  <c r="S18" i="6"/>
  <c r="T19" i="6" s="1"/>
  <c r="Q42" i="6"/>
  <c r="N28" i="6"/>
  <c r="S15" i="6"/>
  <c r="T16" i="6" s="1"/>
  <c r="BM61" i="14"/>
  <c r="BP101" i="14"/>
  <c r="BS119" i="14"/>
  <c r="BR119" i="14"/>
  <c r="BS81" i="13"/>
  <c r="BS121" i="13"/>
  <c r="BL101" i="13"/>
  <c r="BL61" i="13"/>
  <c r="BP101" i="13"/>
  <c r="BM61" i="13"/>
  <c r="BJ101" i="13"/>
  <c r="BJ61" i="13"/>
  <c r="BN101" i="13"/>
  <c r="BK101" i="13"/>
  <c r="BK61" i="13"/>
  <c r="BO101" i="13"/>
  <c r="N55" i="4"/>
  <c r="O26" i="6"/>
  <c r="D18" i="21" s="1"/>
  <c r="N13" i="17"/>
  <c r="N27" i="6"/>
  <c r="O22" i="6"/>
  <c r="D14" i="21" s="1"/>
  <c r="C22" i="23"/>
  <c r="C75" i="23" s="1"/>
  <c r="N14" i="6"/>
  <c r="Q26" i="6"/>
  <c r="O30" i="6"/>
  <c r="D22" i="21" s="1"/>
  <c r="N18" i="6"/>
  <c r="N26" i="6"/>
  <c r="N19" i="6"/>
  <c r="C10" i="23"/>
  <c r="C63" i="23" s="1"/>
  <c r="N12" i="17"/>
  <c r="D24" i="23"/>
  <c r="D77" i="23" s="1"/>
  <c r="O37" i="19"/>
  <c r="G29" i="21" s="1"/>
  <c r="N34" i="19"/>
  <c r="BN68" i="14"/>
  <c r="BQ108" i="14"/>
  <c r="BN74" i="14"/>
  <c r="BQ114" i="14"/>
  <c r="BN72" i="14"/>
  <c r="BQ112" i="14"/>
  <c r="BN78" i="14"/>
  <c r="BQ118" i="14"/>
  <c r="BN76" i="14"/>
  <c r="BQ116" i="14"/>
  <c r="AC39" i="13"/>
  <c r="AC41" i="13" s="1"/>
  <c r="BN71" i="14"/>
  <c r="BQ111" i="14"/>
  <c r="BN77" i="14"/>
  <c r="BQ117" i="14"/>
  <c r="BN114" i="14"/>
  <c r="O11" i="17"/>
  <c r="E3" i="21" s="1"/>
  <c r="O32" i="17"/>
  <c r="E24" i="21" s="1"/>
  <c r="O28" i="17"/>
  <c r="E20" i="21" s="1"/>
  <c r="D20" i="23"/>
  <c r="D73" i="23" s="1"/>
  <c r="O13" i="17"/>
  <c r="E5" i="21" s="1"/>
  <c r="N37" i="17"/>
  <c r="Q37" i="17"/>
  <c r="S20" i="17"/>
  <c r="T20" i="17" s="1"/>
  <c r="O37" i="17"/>
  <c r="E29" i="21" s="1"/>
  <c r="N38" i="17"/>
  <c r="D9" i="23"/>
  <c r="D62" i="23" s="1"/>
  <c r="S14" i="17"/>
  <c r="O17" i="17"/>
  <c r="E9" i="21" s="1"/>
  <c r="J74" i="14"/>
  <c r="L39" i="13"/>
  <c r="P109" i="13"/>
  <c r="E73" i="13"/>
  <c r="S109" i="13"/>
  <c r="L109" i="13"/>
  <c r="AB112" i="14"/>
  <c r="G39" i="13"/>
  <c r="G41" i="13" s="1"/>
  <c r="O112" i="14"/>
  <c r="BC68" i="14"/>
  <c r="Q39" i="13"/>
  <c r="Q41" i="13" s="1"/>
  <c r="B39" i="13"/>
  <c r="B41" i="13" s="1"/>
  <c r="K112" i="14"/>
  <c r="K69" i="13"/>
  <c r="Q114" i="14"/>
  <c r="P120" i="14"/>
  <c r="I115" i="14"/>
  <c r="W66" i="13"/>
  <c r="Y113" i="13"/>
  <c r="S66" i="13"/>
  <c r="V71" i="14"/>
  <c r="M74" i="14"/>
  <c r="AB109" i="13"/>
  <c r="BC33" i="14"/>
  <c r="BC39" i="14" s="1"/>
  <c r="BC41" i="14" s="1"/>
  <c r="AO66" i="13"/>
  <c r="M118" i="14"/>
  <c r="AA73" i="13"/>
  <c r="Y69" i="13"/>
  <c r="BO106" i="14"/>
  <c r="J39" i="13"/>
  <c r="J41" i="13" s="1"/>
  <c r="O21" i="17"/>
  <c r="E13" i="21" s="1"/>
  <c r="AI69" i="14"/>
  <c r="AK69" i="13"/>
  <c r="BM115" i="13"/>
  <c r="BN75" i="13"/>
  <c r="BM75" i="13"/>
  <c r="BK75" i="13"/>
  <c r="BK115" i="13"/>
  <c r="BO115" i="13"/>
  <c r="BJ73" i="13"/>
  <c r="BJ113" i="13"/>
  <c r="BL75" i="13"/>
  <c r="BL115" i="13"/>
  <c r="BN113" i="14"/>
  <c r="BL70" i="13"/>
  <c r="BL110" i="13"/>
  <c r="BK110" i="13"/>
  <c r="BO110" i="13"/>
  <c r="BK70" i="13"/>
  <c r="BN70" i="13"/>
  <c r="BM70" i="13"/>
  <c r="BM110" i="13"/>
  <c r="BN109" i="14"/>
  <c r="BJ109" i="13"/>
  <c r="BJ69" i="13"/>
  <c r="AS111" i="14"/>
  <c r="BN107" i="13"/>
  <c r="BJ107" i="13"/>
  <c r="BJ67" i="13"/>
  <c r="BK106" i="13"/>
  <c r="BN67" i="13"/>
  <c r="BM67" i="13"/>
  <c r="BM107" i="13"/>
  <c r="BL67" i="13"/>
  <c r="BL107" i="13"/>
  <c r="AS106" i="13"/>
  <c r="BK67" i="13"/>
  <c r="O25" i="17"/>
  <c r="E17" i="21" s="1"/>
  <c r="N24" i="17"/>
  <c r="D25" i="23"/>
  <c r="D78" i="23" s="1"/>
  <c r="N29" i="17"/>
  <c r="Q40" i="6"/>
  <c r="O33" i="17"/>
  <c r="E25" i="21" s="1"/>
  <c r="N26" i="17"/>
  <c r="O23" i="17"/>
  <c r="E15" i="21" s="1"/>
  <c r="O29" i="17"/>
  <c r="E21" i="21" s="1"/>
  <c r="N30" i="17"/>
  <c r="D21" i="23"/>
  <c r="D74" i="23" s="1"/>
  <c r="O30" i="17"/>
  <c r="E22" i="21" s="1"/>
  <c r="N31" i="17"/>
  <c r="N25" i="17"/>
  <c r="S17" i="17"/>
  <c r="S18" i="17"/>
  <c r="T19" i="17" s="1"/>
  <c r="O34" i="17"/>
  <c r="E26" i="21" s="1"/>
  <c r="D26" i="23"/>
  <c r="D79" i="23" s="1"/>
  <c r="BJ61" i="14"/>
  <c r="AZ68" i="14"/>
  <c r="BA68" i="14"/>
  <c r="BK61" i="14"/>
  <c r="BJ101" i="14"/>
  <c r="BB68" i="14"/>
  <c r="X117" i="14"/>
  <c r="BD67" i="14"/>
  <c r="AM76" i="14"/>
  <c r="S108" i="14"/>
  <c r="N111" i="14"/>
  <c r="BD80" i="14"/>
  <c r="BI101" i="13"/>
  <c r="BE66" i="13"/>
  <c r="AU26" i="14"/>
  <c r="AU39" i="14" s="1"/>
  <c r="AU41" i="14" s="1"/>
  <c r="AQ66" i="13"/>
  <c r="P69" i="13"/>
  <c r="W108" i="14"/>
  <c r="AF112" i="14"/>
  <c r="O39" i="13"/>
  <c r="O41" i="13" s="1"/>
  <c r="J111" i="14"/>
  <c r="T118" i="14"/>
  <c r="I75" i="14"/>
  <c r="J71" i="14"/>
  <c r="AG115" i="14"/>
  <c r="AE69" i="13"/>
  <c r="J66" i="13"/>
  <c r="R113" i="13"/>
  <c r="J75" i="14"/>
  <c r="P118" i="14"/>
  <c r="N39" i="13"/>
  <c r="N41" i="13" s="1"/>
  <c r="AT106" i="13"/>
  <c r="AP67" i="14"/>
  <c r="N70" i="14"/>
  <c r="AT115" i="14"/>
  <c r="AU75" i="14"/>
  <c r="U77" i="14"/>
  <c r="AG61" i="13"/>
  <c r="AF61" i="13"/>
  <c r="Q107" i="14"/>
  <c r="Q39" i="14"/>
  <c r="Q41" i="14" s="1"/>
  <c r="K61" i="13"/>
  <c r="Q106" i="13"/>
  <c r="S116" i="14"/>
  <c r="S77" i="14"/>
  <c r="M116" i="14"/>
  <c r="T76" i="14"/>
  <c r="O115" i="14"/>
  <c r="AP70" i="14"/>
  <c r="R67" i="14"/>
  <c r="R66" i="13"/>
  <c r="Z77" i="14"/>
  <c r="AI67" i="14"/>
  <c r="O111" i="14"/>
  <c r="W113" i="13"/>
  <c r="AA77" i="14"/>
  <c r="K74" i="14"/>
  <c r="N39" i="14"/>
  <c r="N41" i="14" s="1"/>
  <c r="AV107" i="14"/>
  <c r="AS67" i="14"/>
  <c r="T101" i="13"/>
  <c r="K72" i="14"/>
  <c r="M106" i="13"/>
  <c r="L80" i="14"/>
  <c r="I118" i="14"/>
  <c r="Q67" i="14"/>
  <c r="AF117" i="14"/>
  <c r="L120" i="14"/>
  <c r="BD106" i="13"/>
  <c r="O106" i="13"/>
  <c r="BD66" i="13"/>
  <c r="BA67" i="14"/>
  <c r="O78" i="14"/>
  <c r="X39" i="13"/>
  <c r="X41" i="13" s="1"/>
  <c r="Y76" i="14"/>
  <c r="J76" i="14"/>
  <c r="Z117" i="14"/>
  <c r="AH71" i="14"/>
  <c r="AJ74" i="14"/>
  <c r="O66" i="13"/>
  <c r="AF67" i="14"/>
  <c r="AF70" i="14"/>
  <c r="D69" i="13"/>
  <c r="Q113" i="13"/>
  <c r="J69" i="13"/>
  <c r="S39" i="13"/>
  <c r="S41" i="13" s="1"/>
  <c r="X73" i="13"/>
  <c r="N74" i="14"/>
  <c r="J78" i="14"/>
  <c r="AJ120" i="14"/>
  <c r="U118" i="14"/>
  <c r="T66" i="13"/>
  <c r="I66" i="13"/>
  <c r="V111" i="14"/>
  <c r="M109" i="13"/>
  <c r="X107" i="14"/>
  <c r="W69" i="13"/>
  <c r="V116" i="14"/>
  <c r="AR70" i="14"/>
  <c r="W67" i="14"/>
  <c r="V78" i="14"/>
  <c r="X110" i="14"/>
  <c r="J67" i="14"/>
  <c r="X33" i="14"/>
  <c r="J39" i="14"/>
  <c r="J41" i="14" s="1"/>
  <c r="V76" i="14"/>
  <c r="S106" i="13"/>
  <c r="U113" i="13"/>
  <c r="Z111" i="14"/>
  <c r="U108" i="14"/>
  <c r="V110" i="14"/>
  <c r="AC77" i="14"/>
  <c r="AG39" i="13"/>
  <c r="AG41" i="13" s="1"/>
  <c r="AQ70" i="14"/>
  <c r="AU110" i="14"/>
  <c r="AB117" i="14"/>
  <c r="U78" i="14"/>
  <c r="AN39" i="14"/>
  <c r="AN41" i="14" s="1"/>
  <c r="AE66" i="13"/>
  <c r="AJ69" i="13"/>
  <c r="BC120" i="14"/>
  <c r="AL73" i="13"/>
  <c r="AV73" i="13"/>
  <c r="AT118" i="14"/>
  <c r="AK115" i="14"/>
  <c r="AI113" i="13"/>
  <c r="AF73" i="13"/>
  <c r="BA113" i="13"/>
  <c r="AU78" i="14"/>
  <c r="AP113" i="13"/>
  <c r="AQ39" i="13"/>
  <c r="AQ41" i="13" s="1"/>
  <c r="AZ74" i="14"/>
  <c r="AN113" i="13"/>
  <c r="AI114" i="14"/>
  <c r="AE118" i="14"/>
  <c r="AE78" i="14"/>
  <c r="AM39" i="14"/>
  <c r="AM41" i="14" s="1"/>
  <c r="AT33" i="14"/>
  <c r="AT39" i="14" s="1"/>
  <c r="AT41" i="14" s="1"/>
  <c r="AH69" i="14"/>
  <c r="AJ109" i="13"/>
  <c r="AG69" i="13"/>
  <c r="AL113" i="13"/>
  <c r="BC114" i="14"/>
  <c r="AN76" i="14"/>
  <c r="AY78" i="14"/>
  <c r="AT74" i="14"/>
  <c r="BF113" i="13"/>
  <c r="AI78" i="14"/>
  <c r="AY33" i="14"/>
  <c r="AY39" i="14" s="1"/>
  <c r="AY41" i="14" s="1"/>
  <c r="AR113" i="13"/>
  <c r="AN116" i="14"/>
  <c r="AY114" i="14"/>
  <c r="AI118" i="14"/>
  <c r="AX118" i="14"/>
  <c r="BC118" i="14"/>
  <c r="AU73" i="13"/>
  <c r="AK73" i="13"/>
  <c r="BC113" i="13"/>
  <c r="AU113" i="13"/>
  <c r="AZ114" i="14"/>
  <c r="BF114" i="14"/>
  <c r="AT77" i="14"/>
  <c r="AS39" i="14"/>
  <c r="AS41" i="14" s="1"/>
  <c r="AR69" i="13"/>
  <c r="AF69" i="13"/>
  <c r="AP39" i="14"/>
  <c r="AP41" i="14" s="1"/>
  <c r="AV109" i="13"/>
  <c r="AL69" i="13"/>
  <c r="AD66" i="13"/>
  <c r="AP106" i="13"/>
  <c r="BE68" i="14"/>
  <c r="AL107" i="14"/>
  <c r="AL39" i="13"/>
  <c r="AL41" i="13" s="1"/>
  <c r="BA106" i="13"/>
  <c r="AL106" i="13"/>
  <c r="AN120" i="14"/>
  <c r="AK80" i="14"/>
  <c r="AE75" i="14"/>
  <c r="AD75" i="14"/>
  <c r="BJ116" i="14"/>
  <c r="BC115" i="14"/>
  <c r="AO113" i="13"/>
  <c r="AH77" i="14"/>
  <c r="AI74" i="14"/>
  <c r="AG77" i="14"/>
  <c r="AQ77" i="14"/>
  <c r="AW117" i="14"/>
  <c r="AG33" i="14"/>
  <c r="AG39" i="14" s="1"/>
  <c r="AG41" i="14" s="1"/>
  <c r="AJ113" i="13"/>
  <c r="AH78" i="14"/>
  <c r="AV74" i="14"/>
  <c r="AF78" i="14"/>
  <c r="AP76" i="14"/>
  <c r="AD115" i="14"/>
  <c r="AP117" i="14"/>
  <c r="AY113" i="13"/>
  <c r="AK113" i="13"/>
  <c r="AG117" i="14"/>
  <c r="AT117" i="14"/>
  <c r="AR109" i="13"/>
  <c r="AS69" i="13"/>
  <c r="AF110" i="14"/>
  <c r="AI109" i="13"/>
  <c r="BA70" i="14"/>
  <c r="AH109" i="13"/>
  <c r="AP69" i="13"/>
  <c r="AV69" i="13"/>
  <c r="AG111" i="14"/>
  <c r="AZ39" i="14"/>
  <c r="AZ41" i="14" s="1"/>
  <c r="AJ110" i="14"/>
  <c r="AG70" i="14"/>
  <c r="AD109" i="13"/>
  <c r="AO71" i="14"/>
  <c r="AE109" i="13"/>
  <c r="AQ39" i="14"/>
  <c r="AQ41" i="14" s="1"/>
  <c r="BB29" i="14"/>
  <c r="BB39" i="14" s="1"/>
  <c r="BB41" i="14" s="1"/>
  <c r="AM109" i="13"/>
  <c r="BE109" i="13"/>
  <c r="I60" i="12"/>
  <c r="AQ109" i="13"/>
  <c r="AL111" i="14"/>
  <c r="BB110" i="14"/>
  <c r="AM71" i="14"/>
  <c r="AU71" i="14"/>
  <c r="AL71" i="14"/>
  <c r="AG71" i="14"/>
  <c r="AY71" i="14"/>
  <c r="AX109" i="13"/>
  <c r="AE39" i="13"/>
  <c r="AE41" i="13" s="1"/>
  <c r="AI66" i="13"/>
  <c r="AP66" i="13"/>
  <c r="AR67" i="14"/>
  <c r="AH26" i="14"/>
  <c r="AH106" i="14" s="1"/>
  <c r="AE106" i="13"/>
  <c r="BC39" i="13"/>
  <c r="BC41" i="13" s="1"/>
  <c r="AJ108" i="14"/>
  <c r="AW33" i="14"/>
  <c r="AW39" i="14" s="1"/>
  <c r="AW41" i="14" s="1"/>
  <c r="AF39" i="14"/>
  <c r="AF41" i="14" s="1"/>
  <c r="O39" i="14"/>
  <c r="O41" i="14" s="1"/>
  <c r="BM76" i="14"/>
  <c r="BM117" i="14"/>
  <c r="S26" i="14"/>
  <c r="S66" i="14" s="1"/>
  <c r="S68" i="14"/>
  <c r="BM80" i="14"/>
  <c r="B259" i="26"/>
  <c r="B388" i="26"/>
  <c r="BM120" i="14"/>
  <c r="BE69" i="13"/>
  <c r="AC69" i="13"/>
  <c r="AG67" i="14"/>
  <c r="Z116" i="14"/>
  <c r="AY115" i="14"/>
  <c r="U33" i="14"/>
  <c r="U39" i="14" s="1"/>
  <c r="U41" i="14" s="1"/>
  <c r="AR33" i="14"/>
  <c r="AR39" i="14" s="1"/>
  <c r="AR41" i="14" s="1"/>
  <c r="AB72" i="14"/>
  <c r="AR107" i="14"/>
  <c r="T117" i="14"/>
  <c r="U107" i="14"/>
  <c r="BL101" i="14"/>
  <c r="BL61" i="14"/>
  <c r="B264" i="26"/>
  <c r="B393" i="26"/>
  <c r="B263" i="26"/>
  <c r="B392" i="26"/>
  <c r="BM72" i="14"/>
  <c r="B260" i="26"/>
  <c r="B389" i="26"/>
  <c r="B396" i="26"/>
  <c r="K33" i="14"/>
  <c r="K39" i="14" s="1"/>
  <c r="K41" i="14" s="1"/>
  <c r="L75" i="14"/>
  <c r="AK29" i="14"/>
  <c r="AK39" i="14" s="1"/>
  <c r="AK41" i="14" s="1"/>
  <c r="M114" i="14"/>
  <c r="K71" i="14"/>
  <c r="AP71" i="14"/>
  <c r="I33" i="14"/>
  <c r="I39" i="14" s="1"/>
  <c r="I41" i="14" s="1"/>
  <c r="AB33" i="14"/>
  <c r="AB39" i="14" s="1"/>
  <c r="AB41" i="14" s="1"/>
  <c r="AI33" i="14"/>
  <c r="AI39" i="14" s="1"/>
  <c r="AI41" i="14" s="1"/>
  <c r="S33" i="14"/>
  <c r="W113" i="14" s="1"/>
  <c r="W39" i="14"/>
  <c r="W41" i="14" s="1"/>
  <c r="AE39" i="14"/>
  <c r="AE41" i="14" s="1"/>
  <c r="AD33" i="14"/>
  <c r="AD39" i="14" s="1"/>
  <c r="AD41" i="14" s="1"/>
  <c r="AL29" i="14"/>
  <c r="AL39" i="14" s="1"/>
  <c r="AL41" i="14" s="1"/>
  <c r="B265" i="26"/>
  <c r="B394" i="26"/>
  <c r="AJ26" i="14"/>
  <c r="AJ39" i="14" s="1"/>
  <c r="AJ41" i="14" s="1"/>
  <c r="AJ68" i="14"/>
  <c r="B398" i="26"/>
  <c r="X106" i="13"/>
  <c r="X66" i="13"/>
  <c r="BM77" i="14"/>
  <c r="B262" i="26"/>
  <c r="B391" i="26"/>
  <c r="BM78" i="14"/>
  <c r="BM118" i="14"/>
  <c r="BM114" i="14"/>
  <c r="BM74" i="14"/>
  <c r="BM108" i="14"/>
  <c r="BM68" i="14"/>
  <c r="L72" i="14"/>
  <c r="AH67" i="14"/>
  <c r="BA33" i="14"/>
  <c r="BA39" i="14" s="1"/>
  <c r="BA41" i="14" s="1"/>
  <c r="AX33" i="14"/>
  <c r="AX39" i="14" s="1"/>
  <c r="AX41" i="14" s="1"/>
  <c r="AP77" i="14"/>
  <c r="AV114" i="14"/>
  <c r="AQ110" i="14"/>
  <c r="AD117" i="14"/>
  <c r="B397" i="26"/>
  <c r="BM112" i="14"/>
  <c r="BM116" i="14"/>
  <c r="BM71" i="14"/>
  <c r="BM111" i="14"/>
  <c r="X26" i="14"/>
  <c r="X106" i="14" s="1"/>
  <c r="Y67" i="14"/>
  <c r="B261" i="26"/>
  <c r="B390" i="26"/>
  <c r="BE74" i="14"/>
  <c r="P33" i="14"/>
  <c r="P39" i="14" s="1"/>
  <c r="P41" i="14" s="1"/>
  <c r="P78" i="14"/>
  <c r="AP109" i="13"/>
  <c r="AO39" i="14"/>
  <c r="AO41" i="14" s="1"/>
  <c r="AH33" i="14"/>
  <c r="L202" i="26"/>
  <c r="L226" i="26"/>
  <c r="B257" i="26"/>
  <c r="C386" i="26"/>
  <c r="L225" i="26"/>
  <c r="L227" i="26"/>
  <c r="B386" i="26"/>
  <c r="L201" i="26"/>
  <c r="L203" i="26"/>
  <c r="C85" i="26"/>
  <c r="C87" i="26"/>
  <c r="C89" i="26"/>
  <c r="C91" i="26"/>
  <c r="C93" i="26"/>
  <c r="C86" i="26"/>
  <c r="C88" i="26"/>
  <c r="C90" i="26"/>
  <c r="C92" i="26"/>
  <c r="O31" i="17"/>
  <c r="E23" i="21" s="1"/>
  <c r="N28" i="17"/>
  <c r="O27" i="17"/>
  <c r="E19" i="21" s="1"/>
  <c r="Q27" i="17"/>
  <c r="Q39" i="17" s="1"/>
  <c r="Q43" i="17" s="1"/>
  <c r="N27" i="17"/>
  <c r="Q34" i="20"/>
  <c r="F30" i="23"/>
  <c r="F83" i="23" s="1"/>
  <c r="L22" i="20"/>
  <c r="N34" i="20"/>
  <c r="S20" i="20"/>
  <c r="N35" i="20"/>
  <c r="F31" i="23"/>
  <c r="F84" i="23" s="1"/>
  <c r="L23" i="20"/>
  <c r="O35" i="20"/>
  <c r="H27" i="21" s="1"/>
  <c r="Q35" i="20"/>
  <c r="E27" i="23"/>
  <c r="E80" i="23" s="1"/>
  <c r="L19" i="18"/>
  <c r="Q31" i="18"/>
  <c r="S19" i="18"/>
  <c r="G27" i="23"/>
  <c r="G80" i="23" s="1"/>
  <c r="S19" i="19"/>
  <c r="L19" i="19"/>
  <c r="Q31" i="19"/>
  <c r="L22" i="19"/>
  <c r="G30" i="23"/>
  <c r="G83" i="23" s="1"/>
  <c r="G33" i="23"/>
  <c r="G86" i="23" s="1"/>
  <c r="L20" i="19"/>
  <c r="G28" i="23"/>
  <c r="G81" i="23" s="1"/>
  <c r="N32" i="19"/>
  <c r="Q32" i="19"/>
  <c r="E33" i="23"/>
  <c r="E86" i="23" s="1"/>
  <c r="N37" i="18"/>
  <c r="Q37" i="18"/>
  <c r="O37" i="18"/>
  <c r="F29" i="21" s="1"/>
  <c r="L21" i="20"/>
  <c r="F29" i="23"/>
  <c r="F82" i="23" s="1"/>
  <c r="Q33" i="20"/>
  <c r="N33" i="20"/>
  <c r="E28" i="23"/>
  <c r="E81" i="23" s="1"/>
  <c r="N32" i="18"/>
  <c r="L20" i="18"/>
  <c r="Q32" i="18"/>
  <c r="F34" i="23"/>
  <c r="F87" i="23" s="1"/>
  <c r="O38" i="20"/>
  <c r="H30" i="21" s="1"/>
  <c r="N38" i="20"/>
  <c r="Q38" i="20"/>
  <c r="L21" i="18"/>
  <c r="E29" i="23"/>
  <c r="E82" i="23" s="1"/>
  <c r="N33" i="18"/>
  <c r="Q33" i="18"/>
  <c r="E34" i="23"/>
  <c r="E87" i="23" s="1"/>
  <c r="N38" i="18"/>
  <c r="O38" i="18"/>
  <c r="F30" i="21" s="1"/>
  <c r="Q38" i="18"/>
  <c r="F33" i="23"/>
  <c r="F86" i="23" s="1"/>
  <c r="Q37" i="20"/>
  <c r="O37" i="20"/>
  <c r="H29" i="21" s="1"/>
  <c r="N37" i="20"/>
  <c r="L24" i="20"/>
  <c r="F32" i="23"/>
  <c r="F85" i="23" s="1"/>
  <c r="Q36" i="20"/>
  <c r="N36" i="20"/>
  <c r="O36" i="20"/>
  <c r="H28" i="21" s="1"/>
  <c r="E30" i="23"/>
  <c r="E83" i="23" s="1"/>
  <c r="L22" i="18"/>
  <c r="Q34" i="18"/>
  <c r="N34" i="18"/>
  <c r="F27" i="23"/>
  <c r="F80" i="23" s="1"/>
  <c r="S19" i="20"/>
  <c r="Q31" i="20"/>
  <c r="L19" i="20"/>
  <c r="E32" i="23"/>
  <c r="E85" i="23" s="1"/>
  <c r="N36" i="18"/>
  <c r="O36" i="18"/>
  <c r="F28" i="21" s="1"/>
  <c r="L24" i="18"/>
  <c r="Q36" i="18"/>
  <c r="F28" i="23"/>
  <c r="F81" i="23" s="1"/>
  <c r="Q32" i="20"/>
  <c r="N32" i="20"/>
  <c r="L20" i="20"/>
  <c r="N33" i="19"/>
  <c r="Q33" i="19"/>
  <c r="L21" i="19"/>
  <c r="G29" i="23"/>
  <c r="G82" i="23" s="1"/>
  <c r="E31" i="23"/>
  <c r="E84" i="23" s="1"/>
  <c r="O35" i="18"/>
  <c r="F27" i="21" s="1"/>
  <c r="Q35" i="18"/>
  <c r="L23" i="18"/>
  <c r="N35" i="18"/>
  <c r="S20" i="18"/>
  <c r="G32" i="23"/>
  <c r="G85" i="23" s="1"/>
  <c r="L24" i="19"/>
  <c r="G28" i="21"/>
  <c r="G27" i="21"/>
  <c r="S20" i="19"/>
  <c r="L23" i="19"/>
  <c r="G31" i="23"/>
  <c r="G84" i="23" s="1"/>
  <c r="G34" i="23"/>
  <c r="G87" i="23" s="1"/>
  <c r="G30" i="21"/>
  <c r="O12" i="17"/>
  <c r="E4" i="21" s="1"/>
  <c r="O15" i="17"/>
  <c r="E7" i="21" s="1"/>
  <c r="BD108" i="14"/>
  <c r="J114" i="14"/>
  <c r="AD109" i="14"/>
  <c r="AZ108" i="14"/>
  <c r="N114" i="14"/>
  <c r="U116" i="14"/>
  <c r="V73" i="13"/>
  <c r="AN39" i="13"/>
  <c r="AN41" i="13" s="1"/>
  <c r="AM69" i="13"/>
  <c r="AH66" i="13"/>
  <c r="Y116" i="14"/>
  <c r="Z113" i="13"/>
  <c r="AD69" i="13"/>
  <c r="AQ73" i="13"/>
  <c r="AF109" i="13"/>
  <c r="AJ73" i="13"/>
  <c r="AT73" i="13"/>
  <c r="AN73" i="13"/>
  <c r="AZ69" i="13"/>
  <c r="BD109" i="13"/>
  <c r="BE113" i="13"/>
  <c r="BE106" i="13"/>
  <c r="AW39" i="13"/>
  <c r="AW41" i="13" s="1"/>
  <c r="AI69" i="13"/>
  <c r="BF69" i="14"/>
  <c r="BF69" i="13"/>
  <c r="W73" i="13"/>
  <c r="N73" i="13"/>
  <c r="W109" i="13"/>
  <c r="X69" i="13"/>
  <c r="AT113" i="13"/>
  <c r="BB73" i="13"/>
  <c r="AL109" i="13"/>
  <c r="AH69" i="13"/>
  <c r="AH106" i="13"/>
  <c r="S69" i="13"/>
  <c r="AP73" i="13"/>
  <c r="BF66" i="13"/>
  <c r="AU109" i="13"/>
  <c r="AG109" i="13"/>
  <c r="AV113" i="13"/>
  <c r="N8" i="17"/>
  <c r="N9" i="17"/>
  <c r="S70" i="14"/>
  <c r="Q61" i="13"/>
  <c r="Y73" i="13"/>
  <c r="AG73" i="13"/>
  <c r="AK109" i="13"/>
  <c r="F113" i="13"/>
  <c r="S61" i="13"/>
  <c r="AW73" i="13"/>
  <c r="E39" i="13"/>
  <c r="E41" i="13" s="1"/>
  <c r="X113" i="13"/>
  <c r="AU66" i="13"/>
  <c r="AI39" i="13"/>
  <c r="BB108" i="14"/>
  <c r="AK71" i="14"/>
  <c r="BC109" i="13"/>
  <c r="BE39" i="13"/>
  <c r="BE41" i="13" s="1"/>
  <c r="BF108" i="14"/>
  <c r="J106" i="13"/>
  <c r="X70" i="14"/>
  <c r="AD74" i="14"/>
  <c r="AQ113" i="13"/>
  <c r="AS117" i="14"/>
  <c r="AW113" i="13"/>
  <c r="AH73" i="13"/>
  <c r="V39" i="13"/>
  <c r="BA107" i="14"/>
  <c r="AS113" i="13"/>
  <c r="AA70" i="14"/>
  <c r="F66" i="13"/>
  <c r="G113" i="13"/>
  <c r="BB67" i="14"/>
  <c r="BE73" i="13"/>
  <c r="AG113" i="13"/>
  <c r="P61" i="13"/>
  <c r="H109" i="13"/>
  <c r="AO73" i="13"/>
  <c r="BF106" i="13"/>
  <c r="AV39" i="13"/>
  <c r="AV41" i="13" s="1"/>
  <c r="AF39" i="13"/>
  <c r="AF41" i="13" s="1"/>
  <c r="BB69" i="13"/>
  <c r="AX113" i="13"/>
  <c r="BB66" i="13"/>
  <c r="AS73" i="13"/>
  <c r="BD73" i="13"/>
  <c r="D39" i="13"/>
  <c r="D41" i="13" s="1"/>
  <c r="N19" i="17"/>
  <c r="O19" i="17"/>
  <c r="E11" i="21" s="1"/>
  <c r="N20" i="17"/>
  <c r="AQ107" i="14"/>
  <c r="D29" i="14"/>
  <c r="E69" i="14" s="1"/>
  <c r="X69" i="14"/>
  <c r="AX114" i="14"/>
  <c r="D26" i="14"/>
  <c r="H106" i="14" s="1"/>
  <c r="D71" i="14"/>
  <c r="AM109" i="14"/>
  <c r="H68" i="14"/>
  <c r="C61" i="14"/>
  <c r="O61" i="14"/>
  <c r="BD107" i="14"/>
  <c r="BC66" i="14"/>
  <c r="AH114" i="14"/>
  <c r="H111" i="14"/>
  <c r="I74" i="14"/>
  <c r="AS116" i="14"/>
  <c r="AU118" i="14"/>
  <c r="Y70" i="14"/>
  <c r="S111" i="14"/>
  <c r="P61" i="14"/>
  <c r="R70" i="14"/>
  <c r="N110" i="14"/>
  <c r="P71" i="14"/>
  <c r="AE74" i="14"/>
  <c r="AU70" i="14"/>
  <c r="F107" i="14"/>
  <c r="AU74" i="14"/>
  <c r="AW66" i="14"/>
  <c r="AY118" i="14"/>
  <c r="K69" i="14"/>
  <c r="R110" i="14"/>
  <c r="AB116" i="14"/>
  <c r="I67" i="14"/>
  <c r="BA106" i="14"/>
  <c r="P69" i="14"/>
  <c r="AB69" i="14"/>
  <c r="P109" i="14"/>
  <c r="AW67" i="14"/>
  <c r="F77" i="14"/>
  <c r="V67" i="14"/>
  <c r="J66" i="14"/>
  <c r="AT114" i="14"/>
  <c r="E26" i="14"/>
  <c r="K115" i="14"/>
  <c r="AB110" i="14"/>
  <c r="O70" i="14"/>
  <c r="N69" i="14"/>
  <c r="G61" i="14"/>
  <c r="I107" i="14"/>
  <c r="R69" i="14"/>
  <c r="AA69" i="14"/>
  <c r="AF116" i="14"/>
  <c r="AO112" i="14"/>
  <c r="O71" i="14"/>
  <c r="M107" i="14"/>
  <c r="BB74" i="14"/>
  <c r="G115" i="14"/>
  <c r="BA75" i="14"/>
  <c r="AA109" i="14"/>
  <c r="AG69" i="14"/>
  <c r="BB71" i="14"/>
  <c r="AU109" i="14"/>
  <c r="AV70" i="14"/>
  <c r="J107" i="14"/>
  <c r="AT69" i="14"/>
  <c r="BA117" i="14"/>
  <c r="BF67" i="14"/>
  <c r="F67" i="14"/>
  <c r="AW101" i="14"/>
  <c r="AW61" i="14"/>
  <c r="F26" i="14"/>
  <c r="J106" i="14" s="1"/>
  <c r="D61" i="14"/>
  <c r="AX71" i="14"/>
  <c r="BL68" i="14"/>
  <c r="L69" i="14"/>
  <c r="AO101" i="14"/>
  <c r="AO61" i="14"/>
  <c r="AP61" i="14"/>
  <c r="AV68" i="14"/>
  <c r="F69" i="14"/>
  <c r="AG109" i="14"/>
  <c r="BA114" i="14"/>
  <c r="BE75" i="14"/>
  <c r="AH101" i="14"/>
  <c r="BJ112" i="14"/>
  <c r="BD71" i="14"/>
  <c r="BE71" i="14"/>
  <c r="BC111" i="14"/>
  <c r="BC71" i="14"/>
  <c r="BD118" i="14"/>
  <c r="BD78" i="14"/>
  <c r="BE78" i="14"/>
  <c r="BF110" i="14"/>
  <c r="F73" i="13"/>
  <c r="AT110" i="14"/>
  <c r="AN113" i="14"/>
  <c r="BF73" i="13"/>
  <c r="H39" i="13"/>
  <c r="H41" i="13" s="1"/>
  <c r="AH113" i="13"/>
  <c r="T73" i="13"/>
  <c r="BL78" i="14"/>
  <c r="AK112" i="14"/>
  <c r="BD69" i="13"/>
  <c r="BC66" i="13"/>
  <c r="BD39" i="13"/>
  <c r="BD41" i="13" s="1"/>
  <c r="L108" i="14"/>
  <c r="L106" i="13"/>
  <c r="AY110" i="14"/>
  <c r="BD111" i="14"/>
  <c r="D73" i="13"/>
  <c r="Y108" i="14"/>
  <c r="I68" i="14"/>
  <c r="N113" i="13"/>
  <c r="AZ70" i="14"/>
  <c r="AW71" i="14"/>
  <c r="AW111" i="14"/>
  <c r="AH39" i="13"/>
  <c r="AH41" i="13" s="1"/>
  <c r="BA74" i="14"/>
  <c r="AH115" i="14"/>
  <c r="G33" i="14"/>
  <c r="G39" i="14" s="1"/>
  <c r="G41" i="14" s="1"/>
  <c r="AZ75" i="14"/>
  <c r="AH74" i="14"/>
  <c r="BD115" i="14"/>
  <c r="BE67" i="14"/>
  <c r="BB39" i="13"/>
  <c r="BB41" i="13" s="1"/>
  <c r="BL71" i="14"/>
  <c r="BL72" i="14"/>
  <c r="BL76" i="14"/>
  <c r="AS109" i="13"/>
  <c r="H108" i="14"/>
  <c r="BJ120" i="14"/>
  <c r="BL74" i="14"/>
  <c r="BC70" i="14"/>
  <c r="K39" i="13"/>
  <c r="BC73" i="13"/>
  <c r="AB113" i="13"/>
  <c r="AB76" i="14"/>
  <c r="J113" i="13"/>
  <c r="AP110" i="14"/>
  <c r="AR73" i="13"/>
  <c r="S73" i="13"/>
  <c r="K73" i="13"/>
  <c r="BI112" i="14"/>
  <c r="AY109" i="13"/>
  <c r="AC108" i="14"/>
  <c r="BE114" i="14"/>
  <c r="AG112" i="14"/>
  <c r="AY70" i="14"/>
  <c r="AB66" i="13"/>
  <c r="BB111" i="14"/>
  <c r="BC110" i="14"/>
  <c r="BF39" i="13"/>
  <c r="G75" i="14"/>
  <c r="U68" i="14"/>
  <c r="F68" i="14"/>
  <c r="AQ69" i="13"/>
  <c r="AT109" i="13"/>
  <c r="H69" i="13"/>
  <c r="L73" i="13"/>
  <c r="F106" i="13"/>
  <c r="R118" i="14"/>
  <c r="AD73" i="13"/>
  <c r="AT39" i="13"/>
  <c r="AT41" i="13" s="1"/>
  <c r="AU69" i="13"/>
  <c r="S113" i="13"/>
  <c r="H106" i="13"/>
  <c r="AG74" i="14"/>
  <c r="J109" i="14"/>
  <c r="Y39" i="13"/>
  <c r="Y41" i="13" s="1"/>
  <c r="J73" i="13"/>
  <c r="BL77" i="14"/>
  <c r="BL80" i="14"/>
  <c r="AQ67" i="14"/>
  <c r="BC74" i="14"/>
  <c r="BF68" i="14"/>
  <c r="T14" i="6"/>
  <c r="AD72" i="14"/>
  <c r="AY75" i="14"/>
  <c r="N118" i="14"/>
  <c r="V106" i="14"/>
  <c r="C78" i="14"/>
  <c r="AW66" i="13"/>
  <c r="AV109" i="14"/>
  <c r="AR66" i="14"/>
  <c r="AC112" i="14"/>
  <c r="BC69" i="13"/>
  <c r="AT107" i="14"/>
  <c r="BB70" i="14"/>
  <c r="AO39" i="13"/>
  <c r="AM39" i="13"/>
  <c r="AM41" i="13" s="1"/>
  <c r="Y109" i="13"/>
  <c r="M73" i="13"/>
  <c r="H80" i="14"/>
  <c r="AX75" i="14"/>
  <c r="N78" i="14"/>
  <c r="G77" i="14"/>
  <c r="AE73" i="13"/>
  <c r="AI73" i="13"/>
  <c r="AW118" i="14"/>
  <c r="I80" i="14"/>
  <c r="L114" i="14"/>
  <c r="H114" i="14"/>
  <c r="AM73" i="14"/>
  <c r="G118" i="14"/>
  <c r="I116" i="14"/>
  <c r="AL112" i="14"/>
  <c r="AY107" i="14"/>
  <c r="AO109" i="13"/>
  <c r="Z109" i="13"/>
  <c r="AK120" i="14"/>
  <c r="AV78" i="14"/>
  <c r="AA113" i="14"/>
  <c r="C73" i="13"/>
  <c r="H120" i="14"/>
  <c r="AT69" i="13"/>
  <c r="AX78" i="14"/>
  <c r="AZ73" i="13"/>
  <c r="AB69" i="13"/>
  <c r="AI68" i="14"/>
  <c r="AL108" i="14"/>
  <c r="AH108" i="14"/>
  <c r="AV67" i="14"/>
  <c r="AL72" i="14"/>
  <c r="N113" i="14"/>
  <c r="F33" i="14"/>
  <c r="F113" i="14" s="1"/>
  <c r="AQ113" i="14"/>
  <c r="J117" i="14"/>
  <c r="AD113" i="13"/>
  <c r="AH75" i="14"/>
  <c r="H33" i="14"/>
  <c r="L113" i="14" s="1"/>
  <c r="AY73" i="13"/>
  <c r="AC109" i="13"/>
  <c r="AM72" i="14"/>
  <c r="AM113" i="13"/>
  <c r="AI75" i="14"/>
  <c r="BA66" i="13"/>
  <c r="AZ106" i="13"/>
  <c r="AC72" i="14"/>
  <c r="AP66" i="14"/>
  <c r="AA39" i="13"/>
  <c r="AA41" i="13" s="1"/>
  <c r="R69" i="13"/>
  <c r="AV106" i="13"/>
  <c r="BA39" i="13"/>
  <c r="BA41" i="13" s="1"/>
  <c r="AW109" i="13"/>
  <c r="AS69" i="14"/>
  <c r="AP39" i="13"/>
  <c r="AD39" i="13"/>
  <c r="AD41" i="13" s="1"/>
  <c r="AM73" i="13"/>
  <c r="V107" i="14"/>
  <c r="C33" i="14"/>
  <c r="C73" i="14" s="1"/>
  <c r="Z69" i="13"/>
  <c r="V109" i="13"/>
  <c r="G69" i="14"/>
  <c r="O24" i="17"/>
  <c r="E16" i="21" s="1"/>
  <c r="O16" i="17"/>
  <c r="E8" i="21" s="1"/>
  <c r="BB114" i="14"/>
  <c r="BL112" i="14"/>
  <c r="BK29" i="13"/>
  <c r="BL116" i="14"/>
  <c r="BL108" i="14"/>
  <c r="BI120" i="14"/>
  <c r="BB115" i="14"/>
  <c r="AY39" i="13"/>
  <c r="AX115" i="14"/>
  <c r="AX73" i="13"/>
  <c r="BL114" i="14"/>
  <c r="BB113" i="13"/>
  <c r="BD113" i="13"/>
  <c r="AZ39" i="13"/>
  <c r="AZ41" i="13" s="1"/>
  <c r="BL117" i="14"/>
  <c r="BA118" i="14"/>
  <c r="AZ113" i="13"/>
  <c r="BA73" i="13"/>
  <c r="BL111" i="14"/>
  <c r="BI107" i="14"/>
  <c r="AP80" i="14"/>
  <c r="AS120" i="14"/>
  <c r="AO80" i="14"/>
  <c r="AI80" i="14"/>
  <c r="AZ80" i="14"/>
  <c r="BD120" i="14"/>
  <c r="AW77" i="14"/>
  <c r="AX77" i="14"/>
  <c r="I113" i="13"/>
  <c r="M113" i="13"/>
  <c r="I39" i="13"/>
  <c r="I41" i="13" s="1"/>
  <c r="AS76" i="14"/>
  <c r="G73" i="13"/>
  <c r="AC73" i="13"/>
  <c r="AF113" i="13"/>
  <c r="S117" i="14"/>
  <c r="I73" i="13"/>
  <c r="AV73" i="14"/>
  <c r="K113" i="13"/>
  <c r="AR76" i="14"/>
  <c r="AV116" i="14"/>
  <c r="T77" i="14"/>
  <c r="BA78" i="14"/>
  <c r="BE118" i="14"/>
  <c r="BB78" i="14"/>
  <c r="AO76" i="14"/>
  <c r="AK114" i="14"/>
  <c r="AZ112" i="14"/>
  <c r="BA72" i="14"/>
  <c r="E180" i="12"/>
  <c r="E181" i="12"/>
  <c r="E179" i="12"/>
  <c r="AO111" i="14"/>
  <c r="AK111" i="14"/>
  <c r="AW69" i="13"/>
  <c r="BA109" i="13"/>
  <c r="BD112" i="14"/>
  <c r="BM29" i="13"/>
  <c r="BQ109" i="13" s="1"/>
  <c r="AA69" i="13"/>
  <c r="AT71" i="14"/>
  <c r="K109" i="13"/>
  <c r="L69" i="13"/>
  <c r="I109" i="14"/>
  <c r="F100" i="12"/>
  <c r="Z110" i="14"/>
  <c r="AD110" i="14"/>
  <c r="AZ109" i="13"/>
  <c r="BA69" i="13"/>
  <c r="AI111" i="14"/>
  <c r="AF71" i="14"/>
  <c r="AE71" i="14"/>
  <c r="AE111" i="14"/>
  <c r="O109" i="13"/>
  <c r="W71" i="14"/>
  <c r="AY69" i="13"/>
  <c r="AZ72" i="14"/>
  <c r="R39" i="13"/>
  <c r="AX69" i="13"/>
  <c r="AT111" i="14"/>
  <c r="AX111" i="14"/>
  <c r="BB109" i="13"/>
  <c r="W111" i="14"/>
  <c r="AZ109" i="14"/>
  <c r="AN108" i="14"/>
  <c r="AN66" i="14"/>
  <c r="AR108" i="14"/>
  <c r="AF66" i="13"/>
  <c r="BE108" i="14"/>
  <c r="AU107" i="14"/>
  <c r="AP107" i="14"/>
  <c r="AO68" i="14"/>
  <c r="AG66" i="13"/>
  <c r="U39" i="13"/>
  <c r="Y106" i="14"/>
  <c r="V68" i="14"/>
  <c r="U106" i="13"/>
  <c r="P66" i="14"/>
  <c r="O67" i="14"/>
  <c r="S107" i="14"/>
  <c r="O107" i="14"/>
  <c r="Y66" i="13"/>
  <c r="Y106" i="13"/>
  <c r="BE107" i="14"/>
  <c r="V66" i="13"/>
  <c r="AU106" i="13"/>
  <c r="AN68" i="14"/>
  <c r="P67" i="14"/>
  <c r="Y68" i="14"/>
  <c r="Z68" i="14"/>
  <c r="C181" i="12"/>
  <c r="C180" i="12"/>
  <c r="C179" i="12"/>
  <c r="F109" i="13"/>
  <c r="H73" i="13"/>
  <c r="H110" i="14"/>
  <c r="L113" i="13"/>
  <c r="J109" i="13"/>
  <c r="F39" i="13"/>
  <c r="H113" i="13"/>
  <c r="E68" i="14"/>
  <c r="H70" i="14"/>
  <c r="G69" i="13"/>
  <c r="G109" i="14"/>
  <c r="E76" i="14"/>
  <c r="I70" i="14"/>
  <c r="E33" i="14"/>
  <c r="F109" i="14"/>
  <c r="H29" i="14"/>
  <c r="I69" i="13"/>
  <c r="BK33" i="13"/>
  <c r="BM33" i="13"/>
  <c r="BQ113" i="13" s="1"/>
  <c r="I101" i="14"/>
  <c r="I61" i="14"/>
  <c r="J61" i="14"/>
  <c r="A190" i="26"/>
  <c r="A213" i="26"/>
  <c r="A237" i="26" s="1"/>
  <c r="A262" i="26" s="1"/>
  <c r="A283" i="26" s="1"/>
  <c r="A303" i="26" s="1"/>
  <c r="AR117" i="14"/>
  <c r="AR77" i="14"/>
  <c r="AV117" i="14"/>
  <c r="AS77" i="14"/>
  <c r="BL29" i="13"/>
  <c r="BP109" i="13" s="1"/>
  <c r="BF107" i="14"/>
  <c r="AM115" i="14"/>
  <c r="AJ75" i="14"/>
  <c r="AI115" i="14"/>
  <c r="E100" i="12"/>
  <c r="D180" i="12"/>
  <c r="D179" i="12"/>
  <c r="D100" i="12"/>
  <c r="D181" i="12"/>
  <c r="D60" i="12"/>
  <c r="BK101" i="14"/>
  <c r="BG101" i="14"/>
  <c r="BG61" i="14"/>
  <c r="BH61" i="14"/>
  <c r="AI101" i="14"/>
  <c r="AI61" i="14"/>
  <c r="AE101" i="14"/>
  <c r="AE61" i="14"/>
  <c r="AX101" i="14"/>
  <c r="BB101" i="14"/>
  <c r="AX61" i="14"/>
  <c r="AT101" i="14"/>
  <c r="AT61" i="14"/>
  <c r="C80" i="7"/>
  <c r="H62" i="7"/>
  <c r="BE110" i="14"/>
  <c r="BA110" i="14"/>
  <c r="AV66" i="13"/>
  <c r="M60" i="12"/>
  <c r="BI61" i="13"/>
  <c r="W116" i="14"/>
  <c r="BA80" i="14"/>
  <c r="N17" i="17"/>
  <c r="N15" i="17"/>
  <c r="N14" i="17"/>
  <c r="E80" i="12"/>
  <c r="K61" i="14"/>
  <c r="L61" i="14"/>
  <c r="K101" i="14"/>
  <c r="AD78" i="14"/>
  <c r="AD118" i="14"/>
  <c r="AH118" i="14"/>
  <c r="Q61" i="14"/>
  <c r="Q101" i="14"/>
  <c r="L80" i="12"/>
  <c r="L60" i="12"/>
  <c r="AA111" i="14"/>
  <c r="X71" i="14"/>
  <c r="BL33" i="13"/>
  <c r="BP113" i="13" s="1"/>
  <c r="AY108" i="14"/>
  <c r="AU108" i="14"/>
  <c r="AC61" i="14"/>
  <c r="AC101" i="14"/>
  <c r="AG101" i="14"/>
  <c r="AD61" i="14"/>
  <c r="A48" i="26"/>
  <c r="L48" i="26" s="1"/>
  <c r="AY101" i="14"/>
  <c r="AY61" i="14"/>
  <c r="AL116" i="14"/>
  <c r="AP116" i="14"/>
  <c r="AX74" i="14"/>
  <c r="AW114" i="14"/>
  <c r="AW74" i="14"/>
  <c r="AV112" i="14"/>
  <c r="AR112" i="14"/>
  <c r="AS72" i="14"/>
  <c r="BA101" i="14"/>
  <c r="BB61" i="14"/>
  <c r="A11" i="26"/>
  <c r="A30" i="26"/>
  <c r="W69" i="14"/>
  <c r="AU39" i="13"/>
  <c r="AU41" i="13" s="1"/>
  <c r="K106" i="14"/>
  <c r="AE113" i="14"/>
  <c r="N16" i="17"/>
  <c r="W39" i="13"/>
  <c r="W41" i="13" s="1"/>
  <c r="O101" i="14"/>
  <c r="Y101" i="14"/>
  <c r="Y61" i="14"/>
  <c r="Z61" i="14"/>
  <c r="R61" i="14"/>
  <c r="V101" i="14"/>
  <c r="R101" i="14"/>
  <c r="AJ61" i="14"/>
  <c r="AK61" i="14"/>
  <c r="AN101" i="14"/>
  <c r="AL120" i="14"/>
  <c r="AH120" i="14"/>
  <c r="C11" i="9"/>
  <c r="B22" i="9"/>
  <c r="C3" i="7"/>
  <c r="H105" i="7"/>
  <c r="BC101" i="14"/>
  <c r="BC61" i="14"/>
  <c r="BD61" i="14"/>
  <c r="AU61" i="14"/>
  <c r="AU101" i="14"/>
  <c r="AV61" i="14"/>
  <c r="S101" i="14"/>
  <c r="S61" i="14"/>
  <c r="W101" i="14"/>
  <c r="BF61" i="14"/>
  <c r="BE61" i="14"/>
  <c r="BE101" i="14"/>
  <c r="BI101" i="14"/>
  <c r="U61" i="14"/>
  <c r="U101" i="14"/>
  <c r="V61" i="14"/>
  <c r="M101" i="14"/>
  <c r="N61" i="14"/>
  <c r="M61" i="14"/>
  <c r="AQ111" i="14"/>
  <c r="AM111" i="14"/>
  <c r="AN71" i="14"/>
  <c r="C42" i="9"/>
  <c r="B56" i="9" s="1"/>
  <c r="AR66" i="13"/>
  <c r="AJ113" i="14"/>
  <c r="Q109" i="14"/>
  <c r="BF61" i="13"/>
  <c r="AO116" i="14"/>
  <c r="AA109" i="13"/>
  <c r="AL76" i="14"/>
  <c r="F61" i="14"/>
  <c r="AR72" i="14"/>
  <c r="W76" i="14"/>
  <c r="AA116" i="14"/>
  <c r="X76" i="14"/>
  <c r="BB80" i="14"/>
  <c r="BE120" i="14"/>
  <c r="BD66" i="14"/>
  <c r="T101" i="14"/>
  <c r="T61" i="14"/>
  <c r="X101" i="14"/>
  <c r="AL80" i="14"/>
  <c r="AO120" i="14"/>
  <c r="AQ61" i="14"/>
  <c r="AQ101" i="14"/>
  <c r="AR61" i="14"/>
  <c r="AM61" i="14"/>
  <c r="AM101" i="14"/>
  <c r="AN61" i="14"/>
  <c r="F11" i="9"/>
  <c r="C19" i="9"/>
  <c r="D19" i="9" s="1"/>
  <c r="E19" i="9" s="1"/>
  <c r="D16" i="23"/>
  <c r="D69" i="23" s="1"/>
  <c r="S16" i="17"/>
  <c r="N21" i="17"/>
  <c r="T20" i="6"/>
  <c r="O20" i="17"/>
  <c r="E12" i="21" s="1"/>
  <c r="N10" i="17"/>
  <c r="N11" i="17"/>
  <c r="S13" i="17"/>
  <c r="D10" i="23"/>
  <c r="D63" i="23" s="1"/>
  <c r="O14" i="17"/>
  <c r="E6" i="21" s="1"/>
  <c r="D18" i="23"/>
  <c r="D71" i="23" s="1"/>
  <c r="O26" i="17"/>
  <c r="E18" i="21" s="1"/>
  <c r="N22" i="17"/>
  <c r="N23" i="17"/>
  <c r="O22" i="17"/>
  <c r="E14" i="21" s="1"/>
  <c r="O18" i="17"/>
  <c r="E10" i="21" s="1"/>
  <c r="S15" i="17"/>
  <c r="D13" i="23"/>
  <c r="D66" i="23" s="1"/>
  <c r="N18" i="17"/>
  <c r="BI114" i="14"/>
  <c r="BI116" i="14"/>
  <c r="BI110" i="14"/>
  <c r="J69" i="14"/>
  <c r="AF73" i="14"/>
  <c r="AR69" i="14"/>
  <c r="BC106" i="13"/>
  <c r="K109" i="14"/>
  <c r="W101" i="13"/>
  <c r="S101" i="13"/>
  <c r="O101" i="13"/>
  <c r="BJ118" i="14"/>
  <c r="O61" i="13"/>
  <c r="BH111" i="14"/>
  <c r="AZ66" i="13"/>
  <c r="B39" i="14"/>
  <c r="AC69" i="14"/>
  <c r="BH115" i="14"/>
  <c r="AG66" i="14"/>
  <c r="AB61" i="13"/>
  <c r="AB101" i="13"/>
  <c r="AU101" i="13"/>
  <c r="AY101" i="13"/>
  <c r="AS101" i="13"/>
  <c r="AS61" i="13"/>
  <c r="AW101" i="13"/>
  <c r="BA101" i="13"/>
  <c r="W61" i="13"/>
  <c r="AA101" i="13"/>
  <c r="AD61" i="13"/>
  <c r="AC61" i="13"/>
  <c r="AC101" i="13"/>
  <c r="AG101" i="13"/>
  <c r="BJ111" i="14"/>
  <c r="AZ106" i="14"/>
  <c r="Q69" i="14"/>
  <c r="BE101" i="13"/>
  <c r="AF101" i="13"/>
  <c r="BG61" i="13"/>
  <c r="AX61" i="13"/>
  <c r="AY61" i="13"/>
  <c r="AM101" i="13"/>
  <c r="AQ101" i="13"/>
  <c r="BF101" i="13"/>
  <c r="BB61" i="13"/>
  <c r="BB101" i="13"/>
  <c r="AC109" i="14"/>
  <c r="BI108" i="14"/>
  <c r="W73" i="14"/>
  <c r="AD69" i="14"/>
  <c r="AR109" i="14"/>
  <c r="AK73" i="14"/>
  <c r="AC113" i="14"/>
  <c r="AN73" i="14"/>
  <c r="M109" i="14"/>
  <c r="M69" i="14"/>
  <c r="Z69" i="14"/>
  <c r="BI118" i="14"/>
  <c r="BJ115" i="14"/>
  <c r="BI115" i="14"/>
  <c r="BH108" i="14"/>
  <c r="BJ26" i="13"/>
  <c r="BK66" i="13" s="1"/>
  <c r="AQ73" i="14"/>
  <c r="Z109" i="14"/>
  <c r="V113" i="14"/>
  <c r="AO106" i="13"/>
  <c r="V109" i="14"/>
  <c r="AS106" i="14"/>
  <c r="BJ117" i="14"/>
  <c r="H66" i="14"/>
  <c r="I66" i="14"/>
  <c r="T17" i="6"/>
  <c r="AT61" i="13"/>
  <c r="AX101" i="13"/>
  <c r="AT101" i="13"/>
  <c r="AU61" i="13"/>
  <c r="AJ101" i="13"/>
  <c r="AJ61" i="13"/>
  <c r="AK61" i="13"/>
  <c r="Z61" i="13"/>
  <c r="AD101" i="13"/>
  <c r="AA61" i="13"/>
  <c r="Z101" i="13"/>
  <c r="AP101" i="13"/>
  <c r="AP61" i="13"/>
  <c r="AQ61" i="13"/>
  <c r="AL101" i="13"/>
  <c r="AM61" i="13"/>
  <c r="AL61" i="13"/>
  <c r="AH101" i="13"/>
  <c r="AI61" i="13"/>
  <c r="AH61" i="13"/>
  <c r="AO61" i="13"/>
  <c r="AN101" i="13"/>
  <c r="AN61" i="13"/>
  <c r="AR101" i="13"/>
  <c r="AV106" i="14"/>
  <c r="BK112" i="14"/>
  <c r="BH117" i="14"/>
  <c r="Q113" i="14"/>
  <c r="M73" i="14"/>
  <c r="O80" i="12"/>
  <c r="N80" i="12"/>
  <c r="N60" i="12"/>
  <c r="AX66" i="13"/>
  <c r="BB106" i="13"/>
  <c r="AX39" i="13"/>
  <c r="AX106" i="13"/>
  <c r="AK66" i="13"/>
  <c r="AL66" i="13"/>
  <c r="AK39" i="13"/>
  <c r="AA66" i="14"/>
  <c r="Z107" i="14"/>
  <c r="AD107" i="14"/>
  <c r="AA67" i="14"/>
  <c r="Z67" i="14"/>
  <c r="AW106" i="13"/>
  <c r="AS66" i="13"/>
  <c r="AT66" i="13"/>
  <c r="AS39" i="13"/>
  <c r="AT67" i="14"/>
  <c r="AW107" i="14"/>
  <c r="AS107" i="14"/>
  <c r="AJ107" i="14"/>
  <c r="AN107" i="14"/>
  <c r="AB39" i="13"/>
  <c r="AF106" i="13"/>
  <c r="AB106" i="13"/>
  <c r="AB107" i="14"/>
  <c r="AF107" i="14"/>
  <c r="AB67" i="14"/>
  <c r="AC66" i="14"/>
  <c r="AX67" i="14"/>
  <c r="AX107" i="14"/>
  <c r="AY67" i="14"/>
  <c r="BB107" i="14"/>
  <c r="AK67" i="14"/>
  <c r="AL67" i="14"/>
  <c r="AK107" i="14"/>
  <c r="AO107" i="14"/>
  <c r="AR106" i="13"/>
  <c r="AR39" i="13"/>
  <c r="AR41" i="13" s="1"/>
  <c r="AD106" i="13"/>
  <c r="Z66" i="13"/>
  <c r="Z106" i="13"/>
  <c r="Z39" i="13"/>
  <c r="Q66" i="14"/>
  <c r="T106" i="14"/>
  <c r="J80" i="12"/>
  <c r="K80" i="12"/>
  <c r="J60" i="12"/>
  <c r="AY106" i="13"/>
  <c r="AY66" i="13"/>
  <c r="AN106" i="13"/>
  <c r="AJ106" i="13"/>
  <c r="AJ39" i="13"/>
  <c r="BL26" i="13"/>
  <c r="BP106" i="13" s="1"/>
  <c r="BM26" i="13"/>
  <c r="BQ106" i="13" s="1"/>
  <c r="W109" i="14"/>
  <c r="R113" i="14"/>
  <c r="R73" i="14"/>
  <c r="F43" i="9"/>
  <c r="C57" i="9" s="1"/>
  <c r="C43" i="9"/>
  <c r="B57" i="9" s="1"/>
  <c r="AF101" i="14"/>
  <c r="AJ101" i="14"/>
  <c r="AF61" i="14"/>
  <c r="AG61" i="14"/>
  <c r="BD101" i="14"/>
  <c r="AZ61" i="14"/>
  <c r="BA61" i="14"/>
  <c r="AZ101" i="14"/>
  <c r="BI113" i="13"/>
  <c r="BI109" i="13"/>
  <c r="A371" i="26"/>
  <c r="A388" i="26"/>
  <c r="E367" i="26"/>
  <c r="W43" i="26"/>
  <c r="A67" i="26"/>
  <c r="K23" i="26"/>
  <c r="G294" i="26" s="1"/>
  <c r="M3" i="26"/>
  <c r="BL120" i="14"/>
  <c r="BH118" i="14"/>
  <c r="BL118" i="14"/>
  <c r="AV101" i="13"/>
  <c r="AW61" i="13"/>
  <c r="AV61" i="13"/>
  <c r="BD101" i="13"/>
  <c r="AZ101" i="13"/>
  <c r="AZ61" i="13"/>
  <c r="BA61" i="13"/>
  <c r="BC61" i="13"/>
  <c r="BC101" i="13"/>
  <c r="BD61" i="13"/>
  <c r="BG101" i="13"/>
  <c r="U109" i="14"/>
  <c r="V69" i="14"/>
  <c r="U69" i="14"/>
  <c r="Y109" i="14"/>
  <c r="P41" i="13"/>
  <c r="T69" i="14"/>
  <c r="T109" i="14"/>
  <c r="L106" i="14"/>
  <c r="P106" i="14"/>
  <c r="L66" i="14"/>
  <c r="P137" i="12"/>
  <c r="P134" i="12"/>
  <c r="P141" i="12"/>
  <c r="BJ108" i="14"/>
  <c r="AA106" i="14"/>
  <c r="BC106" i="14"/>
  <c r="AJ109" i="14"/>
  <c r="AN109" i="14"/>
  <c r="AJ69" i="14"/>
  <c r="AO69" i="14"/>
  <c r="AS109" i="14"/>
  <c r="AF109" i="14"/>
  <c r="AF69" i="14"/>
  <c r="AE109" i="14"/>
  <c r="AE69" i="14"/>
  <c r="AI109" i="14"/>
  <c r="P98" i="12"/>
  <c r="P138" i="12"/>
  <c r="P145" i="12"/>
  <c r="P139" i="12"/>
  <c r="P144" i="12"/>
  <c r="P136" i="12"/>
  <c r="P142" i="12"/>
  <c r="P140" i="12"/>
  <c r="P143" i="12"/>
  <c r="P100" i="12"/>
  <c r="P146" i="12"/>
  <c r="P135" i="12"/>
  <c r="BI106" i="13"/>
  <c r="BI39" i="13"/>
  <c r="BI66" i="13"/>
  <c r="AE106" i="14"/>
  <c r="AE66" i="14"/>
  <c r="AF66" i="14"/>
  <c r="BH107" i="14"/>
  <c r="BH112" i="14"/>
  <c r="BG110" i="14"/>
  <c r="BG109" i="13"/>
  <c r="BG69" i="13"/>
  <c r="BH120" i="14"/>
  <c r="AI106" i="14"/>
  <c r="BG116" i="14"/>
  <c r="BK116" i="14"/>
  <c r="BK107" i="14"/>
  <c r="BG106" i="13"/>
  <c r="BG66" i="13"/>
  <c r="BG107" i="14"/>
  <c r="BH110" i="14"/>
  <c r="BG117" i="14"/>
  <c r="BK117" i="14"/>
  <c r="BG115" i="14"/>
  <c r="BG120" i="14"/>
  <c r="BK120" i="14"/>
  <c r="BG111" i="14"/>
  <c r="BK111" i="14"/>
  <c r="BG118" i="14"/>
  <c r="BK118" i="14"/>
  <c r="BH116" i="14"/>
  <c r="BH39" i="13"/>
  <c r="BH73" i="13"/>
  <c r="BH113" i="13"/>
  <c r="BI73" i="13"/>
  <c r="BG114" i="14"/>
  <c r="AM106" i="14"/>
  <c r="AM66" i="14"/>
  <c r="BH106" i="13"/>
  <c r="BH66" i="13"/>
  <c r="AZ66" i="14"/>
  <c r="BK114" i="14"/>
  <c r="BJ114" i="14"/>
  <c r="BG112" i="14"/>
  <c r="BJ110" i="14"/>
  <c r="BI69" i="13"/>
  <c r="BH109" i="13"/>
  <c r="BH69" i="13"/>
  <c r="AD66" i="14"/>
  <c r="AC106" i="14"/>
  <c r="AG106" i="14"/>
  <c r="BK108" i="14"/>
  <c r="BG108" i="14"/>
  <c r="BH114" i="14"/>
  <c r="BG113" i="13"/>
  <c r="BG73" i="13"/>
  <c r="BG39" i="13"/>
  <c r="N66" i="14"/>
  <c r="M66" i="14"/>
  <c r="Q106" i="14"/>
  <c r="BJ41" i="14" l="1"/>
  <c r="BJ81" i="14" s="1"/>
  <c r="BJ79" i="14"/>
  <c r="BK39" i="14"/>
  <c r="BK73" i="14"/>
  <c r="BO113" i="14"/>
  <c r="S121" i="13"/>
  <c r="Z73" i="14"/>
  <c r="Z39" i="14"/>
  <c r="Z41" i="14" s="1"/>
  <c r="T119" i="13"/>
  <c r="A11" i="4"/>
  <c r="A26" i="4"/>
  <c r="C87" i="4" s="1"/>
  <c r="D53" i="4"/>
  <c r="J53" i="4" s="1"/>
  <c r="T18" i="6"/>
  <c r="Q44" i="17"/>
  <c r="Z113" i="14"/>
  <c r="BU81" i="14"/>
  <c r="M121" i="13"/>
  <c r="N81" i="13"/>
  <c r="M79" i="13"/>
  <c r="P119" i="13"/>
  <c r="Q121" i="13"/>
  <c r="C79" i="13"/>
  <c r="Q79" i="13"/>
  <c r="R119" i="13"/>
  <c r="Q46" i="17"/>
  <c r="Q50" i="17" s="1"/>
  <c r="K91" i="26"/>
  <c r="J91" i="26"/>
  <c r="L91" i="26"/>
  <c r="K90" i="26"/>
  <c r="J90" i="26"/>
  <c r="L90" i="26"/>
  <c r="K86" i="26"/>
  <c r="J86" i="26"/>
  <c r="L86" i="26"/>
  <c r="K87" i="26"/>
  <c r="J87" i="26"/>
  <c r="L87" i="26"/>
  <c r="K92" i="26"/>
  <c r="J92" i="26"/>
  <c r="L92" i="26"/>
  <c r="K88" i="26"/>
  <c r="J88" i="26"/>
  <c r="L88" i="26"/>
  <c r="K93" i="26"/>
  <c r="J93" i="26"/>
  <c r="L93" i="26"/>
  <c r="K89" i="26"/>
  <c r="J89" i="26"/>
  <c r="L89" i="26"/>
  <c r="K85" i="26"/>
  <c r="J85" i="26"/>
  <c r="L85" i="26"/>
  <c r="BT81" i="14"/>
  <c r="Q47" i="17"/>
  <c r="Q51" i="17" s="1"/>
  <c r="Q41" i="17"/>
  <c r="Q46" i="6"/>
  <c r="M46" i="6" s="1"/>
  <c r="C95" i="23" s="1"/>
  <c r="Q45" i="6"/>
  <c r="BS81" i="14"/>
  <c r="T15" i="6"/>
  <c r="Q43" i="6"/>
  <c r="Q44" i="6"/>
  <c r="AD81" i="13"/>
  <c r="N121" i="13"/>
  <c r="N79" i="13"/>
  <c r="O81" i="13"/>
  <c r="R41" i="13"/>
  <c r="R121" i="13" s="1"/>
  <c r="N119" i="13"/>
  <c r="T14" i="17"/>
  <c r="G119" i="13"/>
  <c r="AC121" i="13"/>
  <c r="AG121" i="13"/>
  <c r="BN70" i="14"/>
  <c r="BQ110" i="14"/>
  <c r="BN106" i="14"/>
  <c r="BN107" i="14"/>
  <c r="BP109" i="14"/>
  <c r="BP110" i="14"/>
  <c r="BO115" i="14"/>
  <c r="BM67" i="14"/>
  <c r="BQ107" i="14"/>
  <c r="BN67" i="14"/>
  <c r="I113" i="14"/>
  <c r="BO109" i="14"/>
  <c r="BO110" i="14"/>
  <c r="BP106" i="14"/>
  <c r="BP107" i="14"/>
  <c r="BP113" i="14"/>
  <c r="BP115" i="14"/>
  <c r="BN75" i="14"/>
  <c r="BQ115" i="14"/>
  <c r="O119" i="13"/>
  <c r="T18" i="17"/>
  <c r="M40" i="6"/>
  <c r="T15" i="17"/>
  <c r="Q73" i="14"/>
  <c r="P73" i="14"/>
  <c r="T113" i="14"/>
  <c r="P113" i="14"/>
  <c r="L41" i="13"/>
  <c r="L121" i="13" s="1"/>
  <c r="O79" i="13"/>
  <c r="P79" i="13"/>
  <c r="Q119" i="13"/>
  <c r="M113" i="14"/>
  <c r="Y66" i="14"/>
  <c r="X66" i="14"/>
  <c r="H81" i="13"/>
  <c r="S73" i="14"/>
  <c r="T17" i="17"/>
  <c r="AG119" i="13"/>
  <c r="BK113" i="13"/>
  <c r="BK73" i="13"/>
  <c r="BL73" i="13"/>
  <c r="BL113" i="13"/>
  <c r="BM73" i="13"/>
  <c r="BM113" i="13"/>
  <c r="BM69" i="13"/>
  <c r="BM109" i="13"/>
  <c r="BL109" i="13"/>
  <c r="BL69" i="13"/>
  <c r="BK69" i="13"/>
  <c r="BK109" i="13"/>
  <c r="BL106" i="13"/>
  <c r="BL66" i="13"/>
  <c r="BM66" i="13"/>
  <c r="BM106" i="13"/>
  <c r="BJ106" i="13"/>
  <c r="BJ66" i="13"/>
  <c r="AU66" i="14"/>
  <c r="BL67" i="14"/>
  <c r="Y113" i="14"/>
  <c r="AB113" i="14"/>
  <c r="K119" i="13"/>
  <c r="L73" i="14"/>
  <c r="V73" i="14"/>
  <c r="K73" i="14"/>
  <c r="O113" i="14"/>
  <c r="J113" i="14"/>
  <c r="Y119" i="13"/>
  <c r="Y121" i="13" s="1"/>
  <c r="X119" i="13"/>
  <c r="X121" i="13" s="1"/>
  <c r="X113" i="14"/>
  <c r="S119" i="13"/>
  <c r="Y73" i="14"/>
  <c r="S39" i="14"/>
  <c r="S41" i="14" s="1"/>
  <c r="W106" i="14"/>
  <c r="T79" i="13"/>
  <c r="X73" i="14"/>
  <c r="T66" i="14"/>
  <c r="BB113" i="14"/>
  <c r="AT113" i="14"/>
  <c r="AQ79" i="13"/>
  <c r="AI119" i="13"/>
  <c r="AG79" i="13"/>
  <c r="BC113" i="14"/>
  <c r="AZ73" i="14"/>
  <c r="AL109" i="14"/>
  <c r="AY73" i="14"/>
  <c r="AR113" i="14"/>
  <c r="AI41" i="13"/>
  <c r="AM121" i="13" s="1"/>
  <c r="BF109" i="14"/>
  <c r="AK109" i="14"/>
  <c r="AD113" i="14"/>
  <c r="BD73" i="14"/>
  <c r="BF73" i="14"/>
  <c r="AF79" i="13"/>
  <c r="AM81" i="13"/>
  <c r="AP41" i="13"/>
  <c r="AP121" i="13" s="1"/>
  <c r="BC79" i="13"/>
  <c r="AL119" i="13"/>
  <c r="BC119" i="13"/>
  <c r="AH39" i="14"/>
  <c r="AH41" i="14" s="1"/>
  <c r="AO119" i="13"/>
  <c r="X39" i="14"/>
  <c r="X41" i="14" s="1"/>
  <c r="X81" i="14" s="1"/>
  <c r="BM70" i="14"/>
  <c r="BM110" i="14"/>
  <c r="V119" i="13"/>
  <c r="V121" i="13" s="1"/>
  <c r="M39" i="6"/>
  <c r="BM75" i="14"/>
  <c r="BM115" i="14"/>
  <c r="D57" i="9"/>
  <c r="E57" i="9" s="1"/>
  <c r="BM107" i="14"/>
  <c r="B87" i="23"/>
  <c r="B85" i="23"/>
  <c r="B83" i="23"/>
  <c r="B86" i="23"/>
  <c r="B82" i="23"/>
  <c r="B84" i="23"/>
  <c r="T20" i="19"/>
  <c r="B81" i="23"/>
  <c r="B80" i="23"/>
  <c r="L26" i="19"/>
  <c r="T20" i="20"/>
  <c r="T20" i="18"/>
  <c r="L26" i="18"/>
  <c r="L26" i="20"/>
  <c r="J73" i="14"/>
  <c r="BB66" i="14"/>
  <c r="BA121" i="13"/>
  <c r="BA79" i="13"/>
  <c r="AH79" i="13"/>
  <c r="AN119" i="13"/>
  <c r="E73" i="14"/>
  <c r="U113" i="14"/>
  <c r="O69" i="14"/>
  <c r="Y69" i="14"/>
  <c r="H119" i="13"/>
  <c r="AS113" i="14"/>
  <c r="BB81" i="13"/>
  <c r="E81" i="13"/>
  <c r="BN33" i="13"/>
  <c r="BR113" i="13" s="1"/>
  <c r="AO79" i="13"/>
  <c r="AW79" i="13"/>
  <c r="AI79" i="13"/>
  <c r="AO41" i="13"/>
  <c r="AY109" i="14"/>
  <c r="U73" i="14"/>
  <c r="AB109" i="14"/>
  <c r="D79" i="13"/>
  <c r="L79" i="13"/>
  <c r="W79" i="13"/>
  <c r="AT119" i="13"/>
  <c r="BC109" i="14"/>
  <c r="L119" i="13"/>
  <c r="X109" i="14"/>
  <c r="AS119" i="13"/>
  <c r="V41" i="13"/>
  <c r="W81" i="13" s="1"/>
  <c r="AC73" i="14"/>
  <c r="H79" i="13"/>
  <c r="F79" i="13"/>
  <c r="AW113" i="14"/>
  <c r="AY41" i="13"/>
  <c r="AZ81" i="13" s="1"/>
  <c r="D69" i="14"/>
  <c r="C39" i="14"/>
  <c r="C41" i="14" s="1"/>
  <c r="G121" i="14" s="1"/>
  <c r="H109" i="14"/>
  <c r="I121" i="13"/>
  <c r="D81" i="13"/>
  <c r="K79" i="13"/>
  <c r="S109" i="14"/>
  <c r="AH119" i="13"/>
  <c r="E79" i="13"/>
  <c r="BF119" i="13"/>
  <c r="D39" i="14"/>
  <c r="D41" i="14" s="1"/>
  <c r="AO113" i="14"/>
  <c r="E66" i="14"/>
  <c r="AP113" i="14"/>
  <c r="D66" i="14"/>
  <c r="AU69" i="14"/>
  <c r="AK69" i="14"/>
  <c r="AO109" i="14"/>
  <c r="AZ113" i="14"/>
  <c r="AL73" i="14"/>
  <c r="BC73" i="14"/>
  <c r="M106" i="14"/>
  <c r="AP106" i="14"/>
  <c r="AQ109" i="14"/>
  <c r="K113" i="14"/>
  <c r="I106" i="14"/>
  <c r="AW73" i="14"/>
  <c r="AN69" i="14"/>
  <c r="AM119" i="14"/>
  <c r="AX73" i="14"/>
  <c r="AI66" i="14"/>
  <c r="AM69" i="14"/>
  <c r="AT73" i="14"/>
  <c r="BA73" i="14"/>
  <c r="AV69" i="14"/>
  <c r="G73" i="14"/>
  <c r="N73" i="14"/>
  <c r="AX113" i="14"/>
  <c r="BA113" i="14"/>
  <c r="AU113" i="14"/>
  <c r="BD69" i="14"/>
  <c r="AT109" i="14"/>
  <c r="AX109" i="14"/>
  <c r="BA66" i="14"/>
  <c r="BE113" i="14"/>
  <c r="BC79" i="14"/>
  <c r="G66" i="14"/>
  <c r="V119" i="14"/>
  <c r="V121" i="14" s="1"/>
  <c r="E39" i="14"/>
  <c r="E41" i="14" s="1"/>
  <c r="O121" i="14"/>
  <c r="F39" i="14"/>
  <c r="J119" i="14" s="1"/>
  <c r="F106" i="14"/>
  <c r="AP73" i="14"/>
  <c r="BC69" i="14"/>
  <c r="AF113" i="14"/>
  <c r="O109" i="14"/>
  <c r="N109" i="14"/>
  <c r="R109" i="14"/>
  <c r="F66" i="14"/>
  <c r="BA109" i="14"/>
  <c r="BL70" i="14"/>
  <c r="AB73" i="14"/>
  <c r="BB109" i="14"/>
  <c r="U66" i="14"/>
  <c r="Q79" i="14"/>
  <c r="AU106" i="14"/>
  <c r="AL69" i="14"/>
  <c r="AX69" i="14"/>
  <c r="U79" i="14"/>
  <c r="AZ69" i="14"/>
  <c r="AQ69" i="14"/>
  <c r="AP109" i="14"/>
  <c r="AY106" i="14"/>
  <c r="BL75" i="14"/>
  <c r="AW69" i="14"/>
  <c r="AH113" i="14"/>
  <c r="BE73" i="14"/>
  <c r="AY69" i="14"/>
  <c r="AD73" i="14"/>
  <c r="AW109" i="14"/>
  <c r="I69" i="14"/>
  <c r="R79" i="14"/>
  <c r="AV66" i="14"/>
  <c r="F73" i="14"/>
  <c r="BE79" i="13"/>
  <c r="H39" i="14"/>
  <c r="AP119" i="13"/>
  <c r="AM119" i="13"/>
  <c r="AQ119" i="13"/>
  <c r="BE66" i="14"/>
  <c r="BF66" i="14"/>
  <c r="BI113" i="14"/>
  <c r="BK110" i="14"/>
  <c r="AQ121" i="13"/>
  <c r="AN81" i="13"/>
  <c r="BF113" i="14"/>
  <c r="AY79" i="13"/>
  <c r="AE73" i="14"/>
  <c r="AM79" i="13"/>
  <c r="AH73" i="14"/>
  <c r="AE79" i="13"/>
  <c r="AV119" i="13"/>
  <c r="BF79" i="13"/>
  <c r="BB73" i="14"/>
  <c r="BD79" i="13"/>
  <c r="BF41" i="13"/>
  <c r="BF121" i="13" s="1"/>
  <c r="H113" i="14"/>
  <c r="O73" i="14"/>
  <c r="BA119" i="13"/>
  <c r="Y81" i="13"/>
  <c r="AD79" i="13"/>
  <c r="AL113" i="14"/>
  <c r="T81" i="13"/>
  <c r="AG119" i="14"/>
  <c r="N119" i="14"/>
  <c r="AN79" i="13"/>
  <c r="BE119" i="13"/>
  <c r="AP69" i="14"/>
  <c r="AT106" i="14"/>
  <c r="BD79" i="14"/>
  <c r="Q81" i="13"/>
  <c r="K41" i="13"/>
  <c r="O121" i="13" s="1"/>
  <c r="D73" i="14"/>
  <c r="U106" i="14"/>
  <c r="BB79" i="13"/>
  <c r="G113" i="14"/>
  <c r="AO73" i="14"/>
  <c r="L109" i="14"/>
  <c r="AH121" i="13"/>
  <c r="I73" i="14"/>
  <c r="W66" i="14"/>
  <c r="AC119" i="13"/>
  <c r="Y79" i="13"/>
  <c r="BE69" i="14"/>
  <c r="AQ106" i="14"/>
  <c r="AR73" i="14"/>
  <c r="U79" i="13"/>
  <c r="AS73" i="14"/>
  <c r="AG73" i="14"/>
  <c r="BD106" i="14"/>
  <c r="AQ66" i="14"/>
  <c r="BD113" i="14"/>
  <c r="AP79" i="13"/>
  <c r="H121" i="13"/>
  <c r="AA79" i="13"/>
  <c r="S113" i="14"/>
  <c r="BF106" i="14"/>
  <c r="R79" i="13"/>
  <c r="V66" i="14"/>
  <c r="H69" i="14"/>
  <c r="AK113" i="14"/>
  <c r="U119" i="13"/>
  <c r="O106" i="14"/>
  <c r="AL106" i="14"/>
  <c r="AE119" i="13"/>
  <c r="T73" i="14"/>
  <c r="V79" i="13"/>
  <c r="AG113" i="14"/>
  <c r="AZ119" i="13"/>
  <c r="AB79" i="13"/>
  <c r="S79" i="13"/>
  <c r="H73" i="14"/>
  <c r="AV113" i="14"/>
  <c r="U41" i="13"/>
  <c r="U121" i="13" s="1"/>
  <c r="I79" i="13"/>
  <c r="I119" i="13"/>
  <c r="AH66" i="14"/>
  <c r="BK115" i="14"/>
  <c r="AZ79" i="13"/>
  <c r="BD119" i="13"/>
  <c r="BK39" i="13"/>
  <c r="I81" i="13"/>
  <c r="AY119" i="13"/>
  <c r="M119" i="13"/>
  <c r="AU73" i="14"/>
  <c r="J81" i="13"/>
  <c r="AY113" i="14"/>
  <c r="T121" i="13"/>
  <c r="AV79" i="13"/>
  <c r="AU119" i="13"/>
  <c r="AU79" i="13"/>
  <c r="J79" i="13"/>
  <c r="R81" i="14"/>
  <c r="BD109" i="14"/>
  <c r="O66" i="14"/>
  <c r="S106" i="14"/>
  <c r="F119" i="13"/>
  <c r="AR106" i="14"/>
  <c r="X79" i="13"/>
  <c r="G79" i="13"/>
  <c r="BE106" i="14"/>
  <c r="AO66" i="14"/>
  <c r="AA119" i="13"/>
  <c r="W119" i="13"/>
  <c r="W121" i="13" s="1"/>
  <c r="J119" i="13"/>
  <c r="F41" i="13"/>
  <c r="BL115" i="14"/>
  <c r="BJ109" i="14"/>
  <c r="BJ39" i="13"/>
  <c r="F12" i="9"/>
  <c r="C23" i="9"/>
  <c r="BA69" i="14"/>
  <c r="BE109" i="14"/>
  <c r="AK119" i="13"/>
  <c r="BB69" i="14"/>
  <c r="BL110" i="14"/>
  <c r="BN29" i="13"/>
  <c r="BR109" i="13" s="1"/>
  <c r="C91" i="7"/>
  <c r="H80" i="7"/>
  <c r="AI73" i="14"/>
  <c r="AM113" i="14"/>
  <c r="AI113" i="14"/>
  <c r="AJ73" i="14"/>
  <c r="A191" i="26"/>
  <c r="A214" i="26"/>
  <c r="A238" i="26" s="1"/>
  <c r="A263" i="26" s="1"/>
  <c r="A284" i="26" s="1"/>
  <c r="A304" i="26" s="1"/>
  <c r="A12" i="26"/>
  <c r="A31" i="26"/>
  <c r="A49" i="26"/>
  <c r="L49" i="26" s="1"/>
  <c r="K119" i="14"/>
  <c r="I3" i="7"/>
  <c r="H3" i="7"/>
  <c r="C12" i="9"/>
  <c r="B23" i="9"/>
  <c r="T16" i="17"/>
  <c r="BI106" i="14"/>
  <c r="BL107" i="14"/>
  <c r="AS66" i="14"/>
  <c r="BI109" i="14"/>
  <c r="AT66" i="14"/>
  <c r="B41" i="14"/>
  <c r="AB66" i="14"/>
  <c r="AO119" i="14"/>
  <c r="AU81" i="13"/>
  <c r="AC119" i="14"/>
  <c r="AJ79" i="13"/>
  <c r="X81" i="13"/>
  <c r="AW106" i="14"/>
  <c r="K79" i="14"/>
  <c r="AL121" i="13"/>
  <c r="BM39" i="13"/>
  <c r="BQ119" i="13" s="1"/>
  <c r="P81" i="13"/>
  <c r="AR79" i="13"/>
  <c r="AR119" i="13"/>
  <c r="BJ113" i="14"/>
  <c r="AJ66" i="14"/>
  <c r="AJ41" i="13"/>
  <c r="AJ121" i="13" s="1"/>
  <c r="AJ119" i="13"/>
  <c r="AL66" i="14"/>
  <c r="AO106" i="14"/>
  <c r="AK106" i="14"/>
  <c r="BJ107" i="14"/>
  <c r="AK66" i="14"/>
  <c r="AJ106" i="14"/>
  <c r="AN106" i="14"/>
  <c r="AS79" i="13"/>
  <c r="AT79" i="13"/>
  <c r="AW119" i="13"/>
  <c r="AS41" i="13"/>
  <c r="AK41" i="13"/>
  <c r="AK121" i="13" s="1"/>
  <c r="AL79" i="13"/>
  <c r="AK79" i="13"/>
  <c r="AX41" i="13"/>
  <c r="AX79" i="13"/>
  <c r="AX119" i="13"/>
  <c r="BB119" i="13"/>
  <c r="BC119" i="14"/>
  <c r="BL39" i="13"/>
  <c r="BP119" i="13" s="1"/>
  <c r="Z119" i="13"/>
  <c r="Z41" i="13"/>
  <c r="AA81" i="13" s="1"/>
  <c r="AD119" i="13"/>
  <c r="Z79" i="13"/>
  <c r="AX106" i="14"/>
  <c r="AX66" i="14"/>
  <c r="AY66" i="14"/>
  <c r="BB106" i="14"/>
  <c r="AB106" i="14"/>
  <c r="AB79" i="14"/>
  <c r="AF106" i="14"/>
  <c r="AB41" i="13"/>
  <c r="AB81" i="13" s="1"/>
  <c r="AF119" i="13"/>
  <c r="AB119" i="13"/>
  <c r="AC79" i="13"/>
  <c r="Z106" i="14"/>
  <c r="Z66" i="14"/>
  <c r="AD106" i="14"/>
  <c r="F44" i="9"/>
  <c r="C53" i="9" s="1"/>
  <c r="C44" i="9"/>
  <c r="B58" i="9" s="1"/>
  <c r="A372" i="26"/>
  <c r="A389" i="26"/>
  <c r="M23" i="26"/>
  <c r="H294" i="26" s="1"/>
  <c r="O3" i="26"/>
  <c r="Y119" i="14"/>
  <c r="Y121" i="14" s="1"/>
  <c r="C81" i="13"/>
  <c r="G121" i="13"/>
  <c r="K121" i="14"/>
  <c r="T119" i="14"/>
  <c r="P119" i="14"/>
  <c r="L79" i="14"/>
  <c r="AH81" i="13"/>
  <c r="AG81" i="13"/>
  <c r="AA119" i="14"/>
  <c r="BE81" i="13"/>
  <c r="BE121" i="13"/>
  <c r="AA121" i="13"/>
  <c r="AK79" i="14"/>
  <c r="AJ119" i="14"/>
  <c r="AR121" i="13"/>
  <c r="BD81" i="13"/>
  <c r="BC81" i="13"/>
  <c r="BH113" i="14"/>
  <c r="BA81" i="13"/>
  <c r="AZ121" i="13"/>
  <c r="BD121" i="13"/>
  <c r="AF81" i="13"/>
  <c r="AE121" i="13"/>
  <c r="AE81" i="13"/>
  <c r="AR81" i="13"/>
  <c r="AU121" i="13"/>
  <c r="AI119" i="14"/>
  <c r="AJ79" i="14"/>
  <c r="BH106" i="14"/>
  <c r="BG79" i="13"/>
  <c r="BG41" i="13"/>
  <c r="BG119" i="13"/>
  <c r="AV81" i="13"/>
  <c r="AW81" i="13"/>
  <c r="AV121" i="13"/>
  <c r="BG113" i="14"/>
  <c r="BH41" i="13"/>
  <c r="BH79" i="13"/>
  <c r="BH119" i="13"/>
  <c r="BH109" i="14"/>
  <c r="BG106" i="14"/>
  <c r="BG109" i="14"/>
  <c r="AF79" i="14"/>
  <c r="AE119" i="14"/>
  <c r="BI119" i="13"/>
  <c r="BI41" i="13"/>
  <c r="BI79" i="13"/>
  <c r="BK106" i="14"/>
  <c r="M79" i="14"/>
  <c r="Q119" i="14"/>
  <c r="BK41" i="14" l="1"/>
  <c r="BK81" i="14" s="1"/>
  <c r="BK79" i="14"/>
  <c r="AA79" i="14"/>
  <c r="Q48" i="17"/>
  <c r="A12" i="4"/>
  <c r="A27" i="4"/>
  <c r="C88" i="4" s="1"/>
  <c r="Q49" i="6"/>
  <c r="Q53" i="6" s="1"/>
  <c r="CD81" i="14"/>
  <c r="Q45" i="17"/>
  <c r="P121" i="13"/>
  <c r="M45" i="6"/>
  <c r="C94" i="23" s="1"/>
  <c r="Q47" i="6"/>
  <c r="M47" i="6" s="1"/>
  <c r="Q50" i="6"/>
  <c r="M50" i="6" s="1"/>
  <c r="Q48" i="6"/>
  <c r="M48" i="6" s="1"/>
  <c r="R81" i="13"/>
  <c r="S81" i="13"/>
  <c r="M49" i="6"/>
  <c r="BO119" i="14"/>
  <c r="BN73" i="14"/>
  <c r="BQ113" i="14"/>
  <c r="BN66" i="14"/>
  <c r="BQ106" i="14"/>
  <c r="BN69" i="14"/>
  <c r="BQ109" i="14"/>
  <c r="BM113" i="14"/>
  <c r="M81" i="13"/>
  <c r="W119" i="14"/>
  <c r="W121" i="14" s="1"/>
  <c r="BN113" i="13"/>
  <c r="BN109" i="13"/>
  <c r="BN69" i="13"/>
  <c r="BN73" i="13"/>
  <c r="BM119" i="13"/>
  <c r="BM79" i="13"/>
  <c r="BJ119" i="13"/>
  <c r="BJ79" i="13"/>
  <c r="BK41" i="13"/>
  <c r="BK119" i="13"/>
  <c r="BK79" i="13"/>
  <c r="BL79" i="13"/>
  <c r="BL119" i="13"/>
  <c r="X119" i="14"/>
  <c r="X121" i="14" s="1"/>
  <c r="Y79" i="14"/>
  <c r="X79" i="14"/>
  <c r="BL66" i="14"/>
  <c r="S79" i="14"/>
  <c r="AI81" i="13"/>
  <c r="AI121" i="13"/>
  <c r="AQ81" i="13"/>
  <c r="AY121" i="13"/>
  <c r="AP81" i="13"/>
  <c r="AT121" i="13"/>
  <c r="BC121" i="13"/>
  <c r="BM66" i="14"/>
  <c r="AY81" i="13"/>
  <c r="BM109" i="14"/>
  <c r="BM69" i="14"/>
  <c r="D23" i="9"/>
  <c r="E23" i="9" s="1"/>
  <c r="BM106" i="14"/>
  <c r="BM73" i="14"/>
  <c r="M10" i="18"/>
  <c r="M26" i="18"/>
  <c r="M18" i="18"/>
  <c r="M15" i="18"/>
  <c r="M25" i="18"/>
  <c r="M20" i="18"/>
  <c r="M23" i="18"/>
  <c r="M12" i="18"/>
  <c r="M19" i="18"/>
  <c r="M17" i="18"/>
  <c r="M16" i="18"/>
  <c r="M30" i="18"/>
  <c r="M29" i="18"/>
  <c r="M21" i="18"/>
  <c r="M8" i="18"/>
  <c r="M27" i="18"/>
  <c r="M24" i="18"/>
  <c r="M28" i="18"/>
  <c r="M7" i="18"/>
  <c r="M14" i="18"/>
  <c r="M9" i="18"/>
  <c r="M13" i="18"/>
  <c r="M11" i="18"/>
  <c r="M22" i="18"/>
  <c r="M13" i="19"/>
  <c r="M29" i="19"/>
  <c r="M12" i="19"/>
  <c r="M27" i="19"/>
  <c r="M28" i="19"/>
  <c r="M23" i="19"/>
  <c r="M7" i="19"/>
  <c r="M19" i="19"/>
  <c r="M15" i="19"/>
  <c r="M24" i="19"/>
  <c r="M26" i="19"/>
  <c r="M18" i="19"/>
  <c r="M20" i="19"/>
  <c r="M22" i="19"/>
  <c r="M14" i="19"/>
  <c r="M30" i="19"/>
  <c r="O34" i="19" s="1"/>
  <c r="M11" i="19"/>
  <c r="M17" i="19"/>
  <c r="M9" i="19"/>
  <c r="M25" i="19"/>
  <c r="M10" i="19"/>
  <c r="M8" i="19"/>
  <c r="M21" i="19"/>
  <c r="M16" i="19"/>
  <c r="M8" i="20"/>
  <c r="M18" i="20"/>
  <c r="M30" i="20"/>
  <c r="M10" i="20"/>
  <c r="M19" i="20"/>
  <c r="M11" i="20"/>
  <c r="M14" i="20"/>
  <c r="M17" i="20"/>
  <c r="M12" i="20"/>
  <c r="M16" i="20"/>
  <c r="M9" i="20"/>
  <c r="M27" i="20"/>
  <c r="M25" i="20"/>
  <c r="M15" i="20"/>
  <c r="M26" i="20"/>
  <c r="M28" i="20"/>
  <c r="M7" i="20"/>
  <c r="M22" i="20"/>
  <c r="M29" i="20"/>
  <c r="M21" i="20"/>
  <c r="M23" i="20"/>
  <c r="M20" i="20"/>
  <c r="M24" i="20"/>
  <c r="M13" i="20"/>
  <c r="AE79" i="14"/>
  <c r="AS119" i="14"/>
  <c r="I79" i="14"/>
  <c r="T79" i="14"/>
  <c r="AO81" i="13"/>
  <c r="F119" i="14"/>
  <c r="AS121" i="13"/>
  <c r="G79" i="14"/>
  <c r="BF81" i="13"/>
  <c r="AP79" i="14"/>
  <c r="E79" i="14"/>
  <c r="J79" i="14"/>
  <c r="G119" i="14"/>
  <c r="D81" i="14"/>
  <c r="C79" i="14"/>
  <c r="AD79" i="14"/>
  <c r="AR121" i="14"/>
  <c r="AG79" i="14"/>
  <c r="AZ119" i="14"/>
  <c r="L119" i="14"/>
  <c r="M119" i="14"/>
  <c r="D79" i="14"/>
  <c r="AT119" i="14"/>
  <c r="F41" i="14"/>
  <c r="J121" i="14" s="1"/>
  <c r="I121" i="14"/>
  <c r="W79" i="14"/>
  <c r="W81" i="14"/>
  <c r="AQ119" i="14"/>
  <c r="AW79" i="14"/>
  <c r="S121" i="14"/>
  <c r="P79" i="14"/>
  <c r="AP119" i="14"/>
  <c r="U119" i="14"/>
  <c r="I119" i="14"/>
  <c r="V79" i="14"/>
  <c r="V81" i="14" s="1"/>
  <c r="AU81" i="14"/>
  <c r="AL121" i="14"/>
  <c r="AM79" i="14"/>
  <c r="AZ79" i="14"/>
  <c r="AL79" i="14"/>
  <c r="U81" i="14"/>
  <c r="F79" i="14"/>
  <c r="AI81" i="14"/>
  <c r="AR81" i="14"/>
  <c r="S119" i="14"/>
  <c r="BF79" i="14"/>
  <c r="BD119" i="14"/>
  <c r="BF119" i="14"/>
  <c r="O119" i="14"/>
  <c r="P81" i="14"/>
  <c r="N79" i="14"/>
  <c r="AQ79" i="14"/>
  <c r="O79" i="14"/>
  <c r="BC81" i="14"/>
  <c r="BD81" i="14"/>
  <c r="BF121" i="14"/>
  <c r="BI119" i="14"/>
  <c r="BK113" i="14"/>
  <c r="BE79" i="14"/>
  <c r="R119" i="14"/>
  <c r="N121" i="14"/>
  <c r="K121" i="13"/>
  <c r="BC121" i="14"/>
  <c r="H41" i="14"/>
  <c r="L121" i="14" s="1"/>
  <c r="AV79" i="14"/>
  <c r="H119" i="14"/>
  <c r="BL73" i="14"/>
  <c r="U81" i="13"/>
  <c r="AH121" i="14"/>
  <c r="AU119" i="14"/>
  <c r="AN119" i="14"/>
  <c r="K81" i="13"/>
  <c r="AU79" i="14"/>
  <c r="H79" i="14"/>
  <c r="AK119" i="14"/>
  <c r="AR119" i="14"/>
  <c r="BE119" i="14"/>
  <c r="AH119" i="14"/>
  <c r="AH81" i="14"/>
  <c r="AI79" i="14"/>
  <c r="V81" i="13"/>
  <c r="AH79" i="14"/>
  <c r="AR79" i="14"/>
  <c r="AN79" i="14"/>
  <c r="L81" i="13"/>
  <c r="AL119" i="14"/>
  <c r="AO81" i="14"/>
  <c r="AO79" i="14"/>
  <c r="BL69" i="14"/>
  <c r="AY119" i="14"/>
  <c r="AV119" i="14"/>
  <c r="AV121" i="14"/>
  <c r="AT79" i="14"/>
  <c r="BL113" i="14"/>
  <c r="BL109" i="14"/>
  <c r="AP81" i="14"/>
  <c r="AD81" i="14"/>
  <c r="Q81" i="14"/>
  <c r="BA79" i="14"/>
  <c r="BB79" i="14"/>
  <c r="J121" i="13"/>
  <c r="G81" i="13"/>
  <c r="F121" i="13"/>
  <c r="F81" i="13"/>
  <c r="BK109" i="14"/>
  <c r="BJ41" i="13"/>
  <c r="F13" i="9"/>
  <c r="C24" i="9"/>
  <c r="AS121" i="14"/>
  <c r="C81" i="14"/>
  <c r="BA119" i="14"/>
  <c r="BA81" i="14"/>
  <c r="A68" i="26"/>
  <c r="A50" i="26"/>
  <c r="L50" i="26" s="1"/>
  <c r="A192" i="26"/>
  <c r="A215" i="26"/>
  <c r="A239" i="26" s="1"/>
  <c r="A264" i="26" s="1"/>
  <c r="A285" i="26" s="1"/>
  <c r="A305" i="26" s="1"/>
  <c r="A13" i="26"/>
  <c r="A32" i="26"/>
  <c r="C13" i="9"/>
  <c r="B24" i="9"/>
  <c r="C115" i="7"/>
  <c r="H115" i="7" s="1"/>
  <c r="H91" i="7"/>
  <c r="AW119" i="14"/>
  <c r="AS79" i="14"/>
  <c r="BL106" i="14"/>
  <c r="AW81" i="14"/>
  <c r="Y81" i="14"/>
  <c r="E81" i="14"/>
  <c r="AZ121" i="14"/>
  <c r="AO121" i="13"/>
  <c r="AC121" i="14"/>
  <c r="AF119" i="14"/>
  <c r="J81" i="14"/>
  <c r="BM41" i="13"/>
  <c r="BQ121" i="13" s="1"/>
  <c r="AN121" i="13"/>
  <c r="AV81" i="14"/>
  <c r="AJ81" i="13"/>
  <c r="S81" i="14"/>
  <c r="Z79" i="14"/>
  <c r="AA81" i="14"/>
  <c r="AD119" i="14"/>
  <c r="Z119" i="14"/>
  <c r="Z121" i="13"/>
  <c r="AD121" i="13"/>
  <c r="Z81" i="13"/>
  <c r="BL41" i="13"/>
  <c r="BP121" i="13" s="1"/>
  <c r="AX121" i="13"/>
  <c r="AX81" i="13"/>
  <c r="BB121" i="13"/>
  <c r="AT81" i="13"/>
  <c r="AW121" i="13"/>
  <c r="AS81" i="13"/>
  <c r="K81" i="14"/>
  <c r="AF121" i="13"/>
  <c r="AB121" i="13"/>
  <c r="AC81" i="13"/>
  <c r="AF121" i="14"/>
  <c r="AB119" i="14"/>
  <c r="AC79" i="14"/>
  <c r="BB121" i="14"/>
  <c r="AY79" i="14"/>
  <c r="BB119" i="14"/>
  <c r="AX119" i="14"/>
  <c r="AX79" i="14"/>
  <c r="AL81" i="13"/>
  <c r="AK81" i="13"/>
  <c r="BJ106" i="14"/>
  <c r="D55" i="9"/>
  <c r="E55" i="9" s="1"/>
  <c r="F45" i="9"/>
  <c r="C56" i="9" s="1"/>
  <c r="C45" i="9"/>
  <c r="B59" i="9" s="1"/>
  <c r="D52" i="9"/>
  <c r="E52" i="9" s="1"/>
  <c r="A373" i="26"/>
  <c r="A390" i="26"/>
  <c r="O23" i="26"/>
  <c r="I294" i="26" s="1"/>
  <c r="Q3" i="26"/>
  <c r="AY121" i="14"/>
  <c r="T121" i="14"/>
  <c r="T81" i="14"/>
  <c r="P121" i="14"/>
  <c r="L81" i="14"/>
  <c r="AO121" i="14"/>
  <c r="AA121" i="14"/>
  <c r="AL81" i="14"/>
  <c r="AK81" i="14"/>
  <c r="AJ121" i="14"/>
  <c r="AN121" i="14"/>
  <c r="AT121" i="14"/>
  <c r="AP121" i="14"/>
  <c r="AI121" i="14"/>
  <c r="AJ81" i="14"/>
  <c r="BI81" i="13"/>
  <c r="BI121" i="13"/>
  <c r="BH81" i="13"/>
  <c r="BH121" i="13"/>
  <c r="BG119" i="14"/>
  <c r="AN81" i="14"/>
  <c r="AM121" i="14"/>
  <c r="AM81" i="14"/>
  <c r="BG121" i="13"/>
  <c r="BG81" i="13"/>
  <c r="AZ81" i="14"/>
  <c r="BH119" i="14"/>
  <c r="AE81" i="14"/>
  <c r="AF81" i="14"/>
  <c r="AE121" i="14"/>
  <c r="M121" i="14"/>
  <c r="M81" i="14"/>
  <c r="Q121" i="14"/>
  <c r="M53" i="6" l="1"/>
  <c r="A13" i="4"/>
  <c r="A28" i="4"/>
  <c r="C89" i="4" s="1"/>
  <c r="O53" i="6"/>
  <c r="Q52" i="6"/>
  <c r="M52" i="6" s="1"/>
  <c r="Q49" i="17"/>
  <c r="N46" i="6"/>
  <c r="Q51" i="6"/>
  <c r="O50" i="6"/>
  <c r="D42" i="21" s="1"/>
  <c r="N50" i="6"/>
  <c r="O49" i="6"/>
  <c r="D41" i="21" s="1"/>
  <c r="N49" i="6"/>
  <c r="N47" i="6"/>
  <c r="N48" i="6"/>
  <c r="C96" i="23"/>
  <c r="S23" i="6"/>
  <c r="BN119" i="14"/>
  <c r="BP119" i="14"/>
  <c r="BM121" i="14"/>
  <c r="BN79" i="14"/>
  <c r="BQ119" i="14"/>
  <c r="BP73" i="13"/>
  <c r="BQ73" i="13"/>
  <c r="BP69" i="13"/>
  <c r="BQ69" i="13"/>
  <c r="BO73" i="13"/>
  <c r="BO113" i="13"/>
  <c r="BO69" i="13"/>
  <c r="BO109" i="13"/>
  <c r="BL121" i="13"/>
  <c r="BL81" i="13"/>
  <c r="BM121" i="13"/>
  <c r="BM81" i="13"/>
  <c r="BJ81" i="13"/>
  <c r="BJ121" i="13"/>
  <c r="BK81" i="13"/>
  <c r="BK121" i="13"/>
  <c r="G81" i="14"/>
  <c r="F121" i="14"/>
  <c r="BL79" i="14"/>
  <c r="BM119" i="14"/>
  <c r="BM79" i="14"/>
  <c r="F9" i="23"/>
  <c r="F62" i="23" s="1"/>
  <c r="N13" i="20"/>
  <c r="O13" i="20"/>
  <c r="H5" i="21" s="1"/>
  <c r="F17" i="23"/>
  <c r="F70" i="23" s="1"/>
  <c r="N21" i="20"/>
  <c r="O21" i="20"/>
  <c r="H13" i="21" s="1"/>
  <c r="Q28" i="20"/>
  <c r="Q40" i="20" s="1"/>
  <c r="O32" i="20"/>
  <c r="H24" i="21" s="1"/>
  <c r="F24" i="23"/>
  <c r="F77" i="23" s="1"/>
  <c r="N28" i="20"/>
  <c r="O28" i="20"/>
  <c r="H20" i="21" s="1"/>
  <c r="S18" i="20"/>
  <c r="N27" i="20"/>
  <c r="O27" i="20"/>
  <c r="H19" i="21" s="1"/>
  <c r="F23" i="23"/>
  <c r="F76" i="23" s="1"/>
  <c r="Q27" i="20"/>
  <c r="Q39" i="20" s="1"/>
  <c r="O31" i="20"/>
  <c r="H23" i="21" s="1"/>
  <c r="O17" i="20"/>
  <c r="H9" i="21" s="1"/>
  <c r="N17" i="20"/>
  <c r="F13" i="23"/>
  <c r="F66" i="23" s="1"/>
  <c r="F6" i="23"/>
  <c r="F59" i="23" s="1"/>
  <c r="N10" i="20"/>
  <c r="N10" i="19"/>
  <c r="G6" i="23"/>
  <c r="G59" i="23" s="1"/>
  <c r="O11" i="19"/>
  <c r="G3" i="21" s="1"/>
  <c r="N11" i="19"/>
  <c r="S14" i="19"/>
  <c r="G7" i="23"/>
  <c r="G60" i="23" s="1"/>
  <c r="O20" i="19"/>
  <c r="G12" i="21" s="1"/>
  <c r="N20" i="19"/>
  <c r="G16" i="23"/>
  <c r="G69" i="23" s="1"/>
  <c r="G11" i="23"/>
  <c r="G64" i="23" s="1"/>
  <c r="S15" i="19"/>
  <c r="O15" i="19"/>
  <c r="G7" i="21" s="1"/>
  <c r="N15" i="19"/>
  <c r="O28" i="19"/>
  <c r="G20" i="21" s="1"/>
  <c r="N28" i="19"/>
  <c r="O32" i="19"/>
  <c r="G24" i="21" s="1"/>
  <c r="G24" i="23"/>
  <c r="G77" i="23" s="1"/>
  <c r="Q28" i="19"/>
  <c r="Q40" i="19" s="1"/>
  <c r="G9" i="23"/>
  <c r="G62" i="23" s="1"/>
  <c r="N13" i="19"/>
  <c r="O13" i="19"/>
  <c r="G5" i="21" s="1"/>
  <c r="N9" i="18"/>
  <c r="E5" i="23"/>
  <c r="E58" i="23" s="1"/>
  <c r="N24" i="18"/>
  <c r="E20" i="23"/>
  <c r="E73" i="23" s="1"/>
  <c r="O24" i="18"/>
  <c r="F16" i="21" s="1"/>
  <c r="N29" i="18"/>
  <c r="O33" i="18"/>
  <c r="F25" i="21" s="1"/>
  <c r="E25" i="23"/>
  <c r="E78" i="23" s="1"/>
  <c r="Q29" i="18"/>
  <c r="Q41" i="18" s="1"/>
  <c r="O29" i="18"/>
  <c r="F21" i="21" s="1"/>
  <c r="N19" i="18"/>
  <c r="O19" i="18"/>
  <c r="F11" i="21" s="1"/>
  <c r="E15" i="23"/>
  <c r="E68" i="23" s="1"/>
  <c r="S16" i="18"/>
  <c r="O25" i="18"/>
  <c r="F17" i="21" s="1"/>
  <c r="N25" i="18"/>
  <c r="E21" i="23"/>
  <c r="E74" i="23" s="1"/>
  <c r="E6" i="23"/>
  <c r="E59" i="23" s="1"/>
  <c r="N10" i="18"/>
  <c r="N23" i="20"/>
  <c r="S17" i="20"/>
  <c r="O23" i="20"/>
  <c r="H15" i="21" s="1"/>
  <c r="F19" i="23"/>
  <c r="F72" i="23" s="1"/>
  <c r="F3" i="23"/>
  <c r="F56" i="23" s="1"/>
  <c r="S13" i="20"/>
  <c r="N25" i="20"/>
  <c r="O25" i="20"/>
  <c r="H17" i="21" s="1"/>
  <c r="F21" i="23"/>
  <c r="F74" i="23" s="1"/>
  <c r="F8" i="23"/>
  <c r="F61" i="23" s="1"/>
  <c r="O12" i="20"/>
  <c r="H4" i="21" s="1"/>
  <c r="N12" i="20"/>
  <c r="N19" i="20"/>
  <c r="F15" i="23"/>
  <c r="F68" i="23" s="1"/>
  <c r="O19" i="20"/>
  <c r="H11" i="21" s="1"/>
  <c r="S16" i="20"/>
  <c r="N8" i="20"/>
  <c r="F4" i="23"/>
  <c r="F57" i="23" s="1"/>
  <c r="G4" i="23"/>
  <c r="G57" i="23" s="1"/>
  <c r="N8" i="19"/>
  <c r="G13" i="23"/>
  <c r="G66" i="23" s="1"/>
  <c r="O17" i="19"/>
  <c r="G9" i="21" s="1"/>
  <c r="N17" i="19"/>
  <c r="O22" i="19"/>
  <c r="G14" i="21" s="1"/>
  <c r="N22" i="19"/>
  <c r="G18" i="23"/>
  <c r="G71" i="23" s="1"/>
  <c r="G20" i="23"/>
  <c r="G73" i="23" s="1"/>
  <c r="N24" i="19"/>
  <c r="O24" i="19"/>
  <c r="G16" i="21" s="1"/>
  <c r="S17" i="19"/>
  <c r="O23" i="19"/>
  <c r="G15" i="21" s="1"/>
  <c r="G19" i="23"/>
  <c r="G72" i="23" s="1"/>
  <c r="N23" i="19"/>
  <c r="Q29" i="19"/>
  <c r="Q41" i="19" s="1"/>
  <c r="O33" i="19"/>
  <c r="G25" i="21" s="1"/>
  <c r="N29" i="19"/>
  <c r="O29" i="19"/>
  <c r="G21" i="21" s="1"/>
  <c r="G25" i="23"/>
  <c r="G78" i="23" s="1"/>
  <c r="N13" i="18"/>
  <c r="O13" i="18"/>
  <c r="F5" i="21" s="1"/>
  <c r="E9" i="23"/>
  <c r="E62" i="23" s="1"/>
  <c r="O28" i="18"/>
  <c r="F20" i="21" s="1"/>
  <c r="O32" i="18"/>
  <c r="F24" i="21" s="1"/>
  <c r="E24" i="23"/>
  <c r="E77" i="23" s="1"/>
  <c r="Q28" i="18"/>
  <c r="Q40" i="18" s="1"/>
  <c r="N28" i="18"/>
  <c r="N21" i="18"/>
  <c r="O21" i="18"/>
  <c r="F13" i="21" s="1"/>
  <c r="E17" i="23"/>
  <c r="E70" i="23" s="1"/>
  <c r="E13" i="23"/>
  <c r="E66" i="23" s="1"/>
  <c r="N17" i="18"/>
  <c r="O17" i="18"/>
  <c r="F9" i="21" s="1"/>
  <c r="N20" i="18"/>
  <c r="O20" i="18"/>
  <c r="F12" i="21" s="1"/>
  <c r="E16" i="23"/>
  <c r="E69" i="23" s="1"/>
  <c r="E22" i="23"/>
  <c r="E75" i="23" s="1"/>
  <c r="O26" i="18"/>
  <c r="F18" i="21" s="1"/>
  <c r="Q26" i="18"/>
  <c r="N26" i="18"/>
  <c r="F16" i="23"/>
  <c r="F69" i="23" s="1"/>
  <c r="N20" i="20"/>
  <c r="O20" i="20"/>
  <c r="H12" i="21" s="1"/>
  <c r="O22" i="20"/>
  <c r="H14" i="21" s="1"/>
  <c r="N22" i="20"/>
  <c r="F18" i="23"/>
  <c r="F71" i="23" s="1"/>
  <c r="F11" i="23"/>
  <c r="F64" i="23" s="1"/>
  <c r="S15" i="20"/>
  <c r="O15" i="20"/>
  <c r="H7" i="21" s="1"/>
  <c r="N15" i="20"/>
  <c r="N16" i="20"/>
  <c r="O16" i="20"/>
  <c r="H8" i="21" s="1"/>
  <c r="F12" i="23"/>
  <c r="F65" i="23" s="1"/>
  <c r="F7" i="23"/>
  <c r="F60" i="23" s="1"/>
  <c r="N11" i="20"/>
  <c r="S14" i="20"/>
  <c r="O11" i="20"/>
  <c r="H3" i="21" s="1"/>
  <c r="F14" i="23"/>
  <c r="F67" i="23" s="1"/>
  <c r="N18" i="20"/>
  <c r="O18" i="20"/>
  <c r="H10" i="21" s="1"/>
  <c r="O21" i="19"/>
  <c r="G13" i="21" s="1"/>
  <c r="G17" i="23"/>
  <c r="G70" i="23" s="1"/>
  <c r="N21" i="19"/>
  <c r="N9" i="19"/>
  <c r="G5" i="23"/>
  <c r="G58" i="23" s="1"/>
  <c r="G10" i="23"/>
  <c r="G63" i="23" s="1"/>
  <c r="N14" i="19"/>
  <c r="O14" i="19"/>
  <c r="G6" i="21" s="1"/>
  <c r="Q26" i="19"/>
  <c r="O26" i="19"/>
  <c r="G18" i="21" s="1"/>
  <c r="G22" i="23"/>
  <c r="G75" i="23" s="1"/>
  <c r="N26" i="19"/>
  <c r="G3" i="23"/>
  <c r="G56" i="23" s="1"/>
  <c r="S13" i="19"/>
  <c r="N12" i="19"/>
  <c r="G8" i="23"/>
  <c r="G61" i="23" s="1"/>
  <c r="O12" i="19"/>
  <c r="G4" i="21" s="1"/>
  <c r="S14" i="18"/>
  <c r="N11" i="18"/>
  <c r="E7" i="23"/>
  <c r="E60" i="23" s="1"/>
  <c r="O11" i="18"/>
  <c r="F3" i="21" s="1"/>
  <c r="E3" i="23"/>
  <c r="E56" i="23" s="1"/>
  <c r="S13" i="18"/>
  <c r="N8" i="18"/>
  <c r="E4" i="23"/>
  <c r="E57" i="23" s="1"/>
  <c r="O16" i="18"/>
  <c r="F8" i="21" s="1"/>
  <c r="E12" i="23"/>
  <c r="E65" i="23" s="1"/>
  <c r="N16" i="18"/>
  <c r="S17" i="18"/>
  <c r="O23" i="18"/>
  <c r="F15" i="21" s="1"/>
  <c r="E19" i="23"/>
  <c r="E72" i="23" s="1"/>
  <c r="N23" i="18"/>
  <c r="O18" i="18"/>
  <c r="F10" i="21" s="1"/>
  <c r="E14" i="23"/>
  <c r="E67" i="23" s="1"/>
  <c r="N18" i="18"/>
  <c r="F20" i="23"/>
  <c r="F73" i="23" s="1"/>
  <c r="N24" i="20"/>
  <c r="O24" i="20"/>
  <c r="H16" i="21" s="1"/>
  <c r="O29" i="20"/>
  <c r="H21" i="21" s="1"/>
  <c r="O33" i="20"/>
  <c r="H25" i="21" s="1"/>
  <c r="F25" i="23"/>
  <c r="F78" i="23" s="1"/>
  <c r="Q29" i="20"/>
  <c r="Q41" i="20" s="1"/>
  <c r="N29" i="20"/>
  <c r="F22" i="23"/>
  <c r="F75" i="23" s="1"/>
  <c r="N26" i="20"/>
  <c r="O26" i="20"/>
  <c r="H18" i="21" s="1"/>
  <c r="Q26" i="20"/>
  <c r="F5" i="23"/>
  <c r="F58" i="23" s="1"/>
  <c r="N9" i="20"/>
  <c r="O14" i="20"/>
  <c r="H6" i="21" s="1"/>
  <c r="N14" i="20"/>
  <c r="F10" i="23"/>
  <c r="F63" i="23" s="1"/>
  <c r="N31" i="20"/>
  <c r="O30" i="20"/>
  <c r="H22" i="21" s="1"/>
  <c r="Q30" i="20"/>
  <c r="Q42" i="20" s="1"/>
  <c r="N30" i="20"/>
  <c r="F26" i="23"/>
  <c r="F79" i="23" s="1"/>
  <c r="O34" i="20"/>
  <c r="H26" i="21" s="1"/>
  <c r="N16" i="19"/>
  <c r="O16" i="19"/>
  <c r="G8" i="21" s="1"/>
  <c r="G12" i="23"/>
  <c r="G65" i="23" s="1"/>
  <c r="G21" i="23"/>
  <c r="G74" i="23" s="1"/>
  <c r="N25" i="19"/>
  <c r="O25" i="19"/>
  <c r="G17" i="21" s="1"/>
  <c r="N30" i="19"/>
  <c r="G26" i="21"/>
  <c r="G26" i="23"/>
  <c r="G79" i="23" s="1"/>
  <c r="N31" i="19"/>
  <c r="Q30" i="19"/>
  <c r="Q42" i="19" s="1"/>
  <c r="O30" i="19"/>
  <c r="G22" i="21" s="1"/>
  <c r="G14" i="23"/>
  <c r="G67" i="23" s="1"/>
  <c r="O18" i="19"/>
  <c r="G10" i="21" s="1"/>
  <c r="N18" i="19"/>
  <c r="N19" i="19"/>
  <c r="G15" i="23"/>
  <c r="G68" i="23" s="1"/>
  <c r="B68" i="23" s="1"/>
  <c r="S16" i="19"/>
  <c r="O19" i="19"/>
  <c r="G11" i="21" s="1"/>
  <c r="S18" i="19"/>
  <c r="O31" i="19"/>
  <c r="G23" i="21" s="1"/>
  <c r="Q27" i="19"/>
  <c r="Q39" i="19" s="1"/>
  <c r="N27" i="19"/>
  <c r="O27" i="19"/>
  <c r="G19" i="21" s="1"/>
  <c r="G23" i="23"/>
  <c r="G76" i="23" s="1"/>
  <c r="E18" i="23"/>
  <c r="E71" i="23" s="1"/>
  <c r="N22" i="18"/>
  <c r="O22" i="18"/>
  <c r="F14" i="21" s="1"/>
  <c r="E10" i="23"/>
  <c r="E63" i="23" s="1"/>
  <c r="O14" i="18"/>
  <c r="F6" i="21" s="1"/>
  <c r="N14" i="18"/>
  <c r="N27" i="18"/>
  <c r="O31" i="18"/>
  <c r="F23" i="21" s="1"/>
  <c r="S18" i="18"/>
  <c r="O27" i="18"/>
  <c r="F19" i="21" s="1"/>
  <c r="Q27" i="18"/>
  <c r="Q39" i="18" s="1"/>
  <c r="E23" i="23"/>
  <c r="E76" i="23" s="1"/>
  <c r="O34" i="18"/>
  <c r="F26" i="21" s="1"/>
  <c r="O30" i="18"/>
  <c r="F22" i="21" s="1"/>
  <c r="E26" i="23"/>
  <c r="E79" i="23" s="1"/>
  <c r="N31" i="18"/>
  <c r="Q30" i="18"/>
  <c r="Q42" i="18" s="1"/>
  <c r="N30" i="18"/>
  <c r="O12" i="18"/>
  <c r="F4" i="21" s="1"/>
  <c r="E8" i="23"/>
  <c r="E61" i="23" s="1"/>
  <c r="N12" i="18"/>
  <c r="E11" i="23"/>
  <c r="E64" i="23" s="1"/>
  <c r="N15" i="18"/>
  <c r="O15" i="18"/>
  <c r="F7" i="21" s="1"/>
  <c r="S15" i="18"/>
  <c r="H81" i="14"/>
  <c r="U121" i="14"/>
  <c r="H121" i="14"/>
  <c r="F81" i="14"/>
  <c r="BF42" i="14"/>
  <c r="I81" i="14"/>
  <c r="BF81" i="14"/>
  <c r="AK121" i="14"/>
  <c r="AQ121" i="14"/>
  <c r="AG81" i="14"/>
  <c r="BD121" i="14"/>
  <c r="AU121" i="14"/>
  <c r="BD42" i="14"/>
  <c r="AQ81" i="14"/>
  <c r="N81" i="14"/>
  <c r="AG121" i="14"/>
  <c r="BE81" i="14"/>
  <c r="BE42" i="14"/>
  <c r="BI121" i="14"/>
  <c r="R121" i="14"/>
  <c r="O81" i="14"/>
  <c r="BK119" i="14"/>
  <c r="AW121" i="14"/>
  <c r="AS81" i="14"/>
  <c r="BB81" i="14"/>
  <c r="D24" i="9"/>
  <c r="E24" i="9" s="1"/>
  <c r="C14" i="9"/>
  <c r="B25" i="9"/>
  <c r="A69" i="26"/>
  <c r="A51" i="26"/>
  <c r="L51" i="26" s="1"/>
  <c r="A14" i="26"/>
  <c r="A33" i="26"/>
  <c r="A193" i="26"/>
  <c r="A216" i="26"/>
  <c r="A240" i="26" s="1"/>
  <c r="A265" i="26" s="1"/>
  <c r="A286" i="26" s="1"/>
  <c r="A306" i="26" s="1"/>
  <c r="BA121" i="14"/>
  <c r="BE121" i="14"/>
  <c r="AT81" i="14"/>
  <c r="F14" i="9"/>
  <c r="C26" i="9"/>
  <c r="BL119" i="14"/>
  <c r="AB81" i="14"/>
  <c r="AB121" i="14"/>
  <c r="AC81" i="14"/>
  <c r="BJ119" i="14"/>
  <c r="AX121" i="14"/>
  <c r="AX81" i="14"/>
  <c r="Z81" i="14"/>
  <c r="AD121" i="14"/>
  <c r="Z121" i="14"/>
  <c r="AY81" i="14"/>
  <c r="F46" i="9"/>
  <c r="C59" i="9" s="1"/>
  <c r="D59" i="9" s="1"/>
  <c r="E59" i="9" s="1"/>
  <c r="D56" i="9"/>
  <c r="E56" i="9" s="1"/>
  <c r="C46" i="9"/>
  <c r="B60" i="9" s="1"/>
  <c r="D60" i="9" s="1"/>
  <c r="E60" i="9" s="1"/>
  <c r="A374" i="26"/>
  <c r="A391" i="26"/>
  <c r="S3" i="26"/>
  <c r="Q23" i="26"/>
  <c r="J294" i="26" s="1"/>
  <c r="BH42" i="14"/>
  <c r="BH121" i="14"/>
  <c r="BG42" i="14"/>
  <c r="BG121" i="14"/>
  <c r="A14" i="4" l="1"/>
  <c r="A29" i="4"/>
  <c r="C90" i="4" s="1"/>
  <c r="M51" i="6"/>
  <c r="T16" i="19"/>
  <c r="N53" i="6"/>
  <c r="O52" i="6"/>
  <c r="N52" i="6"/>
  <c r="O51" i="6"/>
  <c r="Q46" i="20"/>
  <c r="M46" i="20" s="1"/>
  <c r="Q45" i="19"/>
  <c r="M41" i="19"/>
  <c r="Q44" i="19"/>
  <c r="Q43" i="20"/>
  <c r="Q46" i="18"/>
  <c r="M46" i="18" s="1"/>
  <c r="Q43" i="19"/>
  <c r="T15" i="18"/>
  <c r="M42" i="19"/>
  <c r="Q46" i="19"/>
  <c r="M46" i="19" s="1"/>
  <c r="G95" i="23" s="1"/>
  <c r="M42" i="20"/>
  <c r="M41" i="20"/>
  <c r="Q45" i="20"/>
  <c r="Q44" i="20"/>
  <c r="M40" i="19"/>
  <c r="G36" i="23" s="1"/>
  <c r="G89" i="23" s="1"/>
  <c r="M39" i="19"/>
  <c r="G35" i="23" s="1"/>
  <c r="G88" i="23" s="1"/>
  <c r="T14" i="20"/>
  <c r="T15" i="19"/>
  <c r="BL81" i="14"/>
  <c r="BM81" i="14"/>
  <c r="B67" i="23"/>
  <c r="B66" i="23"/>
  <c r="B57" i="23"/>
  <c r="B59" i="23"/>
  <c r="B62" i="23"/>
  <c r="B64" i="23"/>
  <c r="B56" i="23"/>
  <c r="B72" i="23"/>
  <c r="B61" i="23"/>
  <c r="B65" i="23"/>
  <c r="Q43" i="18"/>
  <c r="M39" i="18"/>
  <c r="T19" i="19"/>
  <c r="T18" i="19"/>
  <c r="M40" i="18"/>
  <c r="Q44" i="18"/>
  <c r="M40" i="20"/>
  <c r="T15" i="20"/>
  <c r="T16" i="18"/>
  <c r="T17" i="18"/>
  <c r="B58" i="23"/>
  <c r="T16" i="20"/>
  <c r="B74" i="23"/>
  <c r="T14" i="18"/>
  <c r="B63" i="23"/>
  <c r="B70" i="23"/>
  <c r="B78" i="23"/>
  <c r="B73" i="23"/>
  <c r="B77" i="23"/>
  <c r="B69" i="23"/>
  <c r="T14" i="19"/>
  <c r="M42" i="18"/>
  <c r="T19" i="18"/>
  <c r="T18" i="18"/>
  <c r="Q45" i="18"/>
  <c r="M41" i="18"/>
  <c r="M39" i="20"/>
  <c r="T18" i="20"/>
  <c r="T19" i="20"/>
  <c r="B76" i="23"/>
  <c r="B79" i="23"/>
  <c r="B75" i="23"/>
  <c r="T17" i="19"/>
  <c r="B71" i="23"/>
  <c r="T17" i="20"/>
  <c r="B60" i="23"/>
  <c r="BK121" i="14"/>
  <c r="C15" i="9"/>
  <c r="B26" i="9"/>
  <c r="D26" i="9"/>
  <c r="E26" i="9" s="1"/>
  <c r="A70" i="26"/>
  <c r="A52" i="26"/>
  <c r="L52" i="26" s="1"/>
  <c r="F15" i="9"/>
  <c r="C20" i="9"/>
  <c r="D20" i="9" s="1"/>
  <c r="E20" i="9" s="1"/>
  <c r="A194" i="26"/>
  <c r="A217" i="26"/>
  <c r="A241" i="26" s="1"/>
  <c r="A266" i="26" s="1"/>
  <c r="A287" i="26" s="1"/>
  <c r="A307" i="26" s="1"/>
  <c r="A15" i="26"/>
  <c r="A34" i="26"/>
  <c r="BL121" i="14"/>
  <c r="BJ121" i="14"/>
  <c r="F47" i="9"/>
  <c r="C61" i="9" s="1"/>
  <c r="D53" i="9"/>
  <c r="E53" i="9" s="1"/>
  <c r="F48" i="9"/>
  <c r="D54" i="9"/>
  <c r="E54" i="9" s="1"/>
  <c r="C47" i="9"/>
  <c r="B61" i="9" s="1"/>
  <c r="A375" i="26"/>
  <c r="A392" i="26"/>
  <c r="S23" i="26"/>
  <c r="K294" i="26" s="1"/>
  <c r="U3" i="26"/>
  <c r="W3" i="26" s="1"/>
  <c r="W23" i="26" s="1"/>
  <c r="BI42" i="14"/>
  <c r="BK42" i="14" s="1"/>
  <c r="BJ42" i="14"/>
  <c r="BL42" i="14" s="1"/>
  <c r="BO42" i="14" s="1"/>
  <c r="N51" i="6" l="1"/>
  <c r="S24" i="6"/>
  <c r="T24" i="6"/>
  <c r="T25" i="6"/>
  <c r="M45" i="20"/>
  <c r="F94" i="23" s="1"/>
  <c r="A30" i="4"/>
  <c r="C91" i="4" s="1"/>
  <c r="A15" i="4"/>
  <c r="A31" i="4" s="1"/>
  <c r="M45" i="18"/>
  <c r="N46" i="18" s="1"/>
  <c r="M45" i="19"/>
  <c r="G94" i="23" s="1"/>
  <c r="M44" i="18"/>
  <c r="E40" i="23" s="1"/>
  <c r="E93" i="23" s="1"/>
  <c r="M44" i="20"/>
  <c r="M44" i="19"/>
  <c r="G40" i="23" s="1"/>
  <c r="G93" i="23" s="1"/>
  <c r="M43" i="20"/>
  <c r="O43" i="20" s="1"/>
  <c r="H35" i="21" s="1"/>
  <c r="M43" i="19"/>
  <c r="N43" i="19" s="1"/>
  <c r="M43" i="18"/>
  <c r="Q50" i="19"/>
  <c r="Q50" i="20"/>
  <c r="Q48" i="18"/>
  <c r="E94" i="23"/>
  <c r="F95" i="23"/>
  <c r="N46" i="20"/>
  <c r="O46" i="20"/>
  <c r="H38" i="21" s="1"/>
  <c r="Q49" i="19"/>
  <c r="Q47" i="18"/>
  <c r="Q49" i="18"/>
  <c r="M49" i="18" s="1"/>
  <c r="Q49" i="20"/>
  <c r="Q47" i="20"/>
  <c r="Q50" i="18"/>
  <c r="E95" i="23"/>
  <c r="Q48" i="20"/>
  <c r="BX42" i="14"/>
  <c r="O46" i="18"/>
  <c r="F38" i="21" s="1"/>
  <c r="N44" i="19"/>
  <c r="O44" i="19"/>
  <c r="G36" i="21" s="1"/>
  <c r="O41" i="20"/>
  <c r="H33" i="21" s="1"/>
  <c r="N41" i="20"/>
  <c r="O46" i="19"/>
  <c r="G38" i="21" s="1"/>
  <c r="Q47" i="19"/>
  <c r="O42" i="20"/>
  <c r="H34" i="21" s="1"/>
  <c r="N42" i="20"/>
  <c r="N41" i="19"/>
  <c r="O41" i="19"/>
  <c r="G33" i="21" s="1"/>
  <c r="O45" i="20"/>
  <c r="H37" i="21" s="1"/>
  <c r="O42" i="19"/>
  <c r="G34" i="21" s="1"/>
  <c r="N42" i="19"/>
  <c r="Q48" i="19"/>
  <c r="N39" i="19"/>
  <c r="O39" i="19"/>
  <c r="G31" i="21" s="1"/>
  <c r="N40" i="19"/>
  <c r="O40" i="19"/>
  <c r="G32" i="21" s="1"/>
  <c r="F35" i="23"/>
  <c r="F88" i="23" s="1"/>
  <c r="S21" i="20"/>
  <c r="T21" i="20" s="1"/>
  <c r="O39" i="20"/>
  <c r="H31" i="21" s="1"/>
  <c r="N39" i="20"/>
  <c r="N40" i="20"/>
  <c r="F36" i="23"/>
  <c r="F89" i="23" s="1"/>
  <c r="O40" i="20"/>
  <c r="H32" i="21" s="1"/>
  <c r="F37" i="23"/>
  <c r="F90" i="23" s="1"/>
  <c r="O45" i="18"/>
  <c r="F37" i="21" s="1"/>
  <c r="O42" i="18"/>
  <c r="F34" i="21" s="1"/>
  <c r="E38" i="23"/>
  <c r="E91" i="23" s="1"/>
  <c r="N42" i="18"/>
  <c r="N40" i="18"/>
  <c r="O40" i="18"/>
  <c r="F32" i="21" s="1"/>
  <c r="E36" i="23"/>
  <c r="E89" i="23" s="1"/>
  <c r="G38" i="23"/>
  <c r="G91" i="23" s="1"/>
  <c r="N41" i="18"/>
  <c r="O41" i="18"/>
  <c r="F33" i="21" s="1"/>
  <c r="E37" i="23"/>
  <c r="E90" i="23" s="1"/>
  <c r="F38" i="23"/>
  <c r="F91" i="23" s="1"/>
  <c r="E35" i="23"/>
  <c r="E88" i="23" s="1"/>
  <c r="N39" i="18"/>
  <c r="O39" i="18"/>
  <c r="F31" i="21" s="1"/>
  <c r="S21" i="18"/>
  <c r="T21" i="18" s="1"/>
  <c r="G37" i="23"/>
  <c r="G90" i="23" s="1"/>
  <c r="C16" i="9"/>
  <c r="B28" i="9" s="1"/>
  <c r="D28" i="9" s="1"/>
  <c r="E28" i="9" s="1"/>
  <c r="B27" i="9"/>
  <c r="D27" i="9" s="1"/>
  <c r="E27" i="9" s="1"/>
  <c r="A376" i="26"/>
  <c r="A393" i="26"/>
  <c r="A16" i="26"/>
  <c r="A35" i="26"/>
  <c r="F16" i="9"/>
  <c r="C22" i="9" s="1"/>
  <c r="D22" i="9" s="1"/>
  <c r="E22" i="9" s="1"/>
  <c r="C25" i="9"/>
  <c r="D25" i="9" s="1"/>
  <c r="E25" i="9" s="1"/>
  <c r="A71" i="26"/>
  <c r="A53" i="26"/>
  <c r="L53" i="26" s="1"/>
  <c r="A195" i="26"/>
  <c r="A218" i="26"/>
  <c r="A242" i="26" s="1"/>
  <c r="A267" i="26" s="1"/>
  <c r="A288" i="26" s="1"/>
  <c r="D61" i="9"/>
  <c r="E61" i="9" s="1"/>
  <c r="BM42" i="14"/>
  <c r="BR42" i="14" s="1"/>
  <c r="BN42" i="14"/>
  <c r="BV42" i="14" s="1"/>
  <c r="S21" i="19"/>
  <c r="D58" i="9"/>
  <c r="E58" i="9" s="1"/>
  <c r="C48" i="9"/>
  <c r="N45" i="19" l="1"/>
  <c r="F39" i="23"/>
  <c r="F92" i="23" s="1"/>
  <c r="N46" i="19"/>
  <c r="O45" i="19"/>
  <c r="G37" i="21" s="1"/>
  <c r="N44" i="20"/>
  <c r="CA42" i="14"/>
  <c r="O44" i="20"/>
  <c r="H36" i="21" s="1"/>
  <c r="M50" i="20"/>
  <c r="N43" i="20"/>
  <c r="O43" i="19"/>
  <c r="G35" i="21" s="1"/>
  <c r="S22" i="18"/>
  <c r="T22" i="18" s="1"/>
  <c r="O43" i="18"/>
  <c r="F35" i="21" s="1"/>
  <c r="F40" i="23"/>
  <c r="F93" i="23" s="1"/>
  <c r="O44" i="18"/>
  <c r="F36" i="21" s="1"/>
  <c r="N45" i="18"/>
  <c r="N43" i="18"/>
  <c r="N45" i="20"/>
  <c r="Q51" i="20"/>
  <c r="M51" i="20" s="1"/>
  <c r="S22" i="19"/>
  <c r="T22" i="19" s="1"/>
  <c r="G39" i="23"/>
  <c r="G92" i="23" s="1"/>
  <c r="N44" i="18"/>
  <c r="E39" i="23"/>
  <c r="E92" i="23" s="1"/>
  <c r="M48" i="20"/>
  <c r="M49" i="19"/>
  <c r="S22" i="20"/>
  <c r="T22" i="20" s="1"/>
  <c r="M50" i="18"/>
  <c r="M50" i="19"/>
  <c r="E63" i="9"/>
  <c r="D65" i="9" s="1"/>
  <c r="E30" i="9"/>
  <c r="D32" i="9" s="1"/>
  <c r="M49" i="20"/>
  <c r="M48" i="19"/>
  <c r="M47" i="20"/>
  <c r="M48" i="18"/>
  <c r="M47" i="18"/>
  <c r="O49" i="18"/>
  <c r="F41" i="21" s="1"/>
  <c r="M47" i="19"/>
  <c r="N47" i="19" s="1"/>
  <c r="BS42" i="14"/>
  <c r="CB42" i="14" s="1"/>
  <c r="BT42" i="14"/>
  <c r="BP42" i="14"/>
  <c r="BY42" i="14" s="1"/>
  <c r="BQ42" i="14"/>
  <c r="BZ42" i="14" s="1"/>
  <c r="T21" i="19"/>
  <c r="A72" i="26"/>
  <c r="A54" i="26"/>
  <c r="L54" i="26" s="1"/>
  <c r="A394" i="26"/>
  <c r="A377" i="26"/>
  <c r="A196" i="26"/>
  <c r="A219" i="26"/>
  <c r="A243" i="26" s="1"/>
  <c r="A268" i="26" s="1"/>
  <c r="A289" i="26" s="1"/>
  <c r="A17" i="26"/>
  <c r="A36" i="26"/>
  <c r="CC42" i="14" l="1"/>
  <c r="O50" i="20"/>
  <c r="H42" i="21" s="1"/>
  <c r="O50" i="18"/>
  <c r="F42" i="21" s="1"/>
  <c r="O51" i="20"/>
  <c r="N51" i="20"/>
  <c r="O49" i="19"/>
  <c r="G41" i="21" s="1"/>
  <c r="N50" i="19"/>
  <c r="O48" i="20"/>
  <c r="H40" i="21" s="1"/>
  <c r="S24" i="20"/>
  <c r="O50" i="19"/>
  <c r="G42" i="21" s="1"/>
  <c r="N50" i="18"/>
  <c r="N49" i="20"/>
  <c r="S24" i="19"/>
  <c r="N49" i="18"/>
  <c r="O49" i="20"/>
  <c r="H41" i="21" s="1"/>
  <c r="N50" i="20"/>
  <c r="O47" i="20"/>
  <c r="H39" i="21" s="1"/>
  <c r="N48" i="20"/>
  <c r="S23" i="20"/>
  <c r="T23" i="20" s="1"/>
  <c r="N47" i="20"/>
  <c r="N49" i="19"/>
  <c r="F96" i="23"/>
  <c r="O48" i="18"/>
  <c r="F40" i="21" s="1"/>
  <c r="O48" i="19"/>
  <c r="G40" i="21" s="1"/>
  <c r="O47" i="19"/>
  <c r="N48" i="19"/>
  <c r="E96" i="23"/>
  <c r="S23" i="18"/>
  <c r="T23" i="18" s="1"/>
  <c r="N47" i="18"/>
  <c r="O47" i="18"/>
  <c r="F39" i="21" s="1"/>
  <c r="N48" i="18"/>
  <c r="S23" i="19"/>
  <c r="T23" i="19" s="1"/>
  <c r="G96" i="23"/>
  <c r="A378" i="26"/>
  <c r="A395" i="26"/>
  <c r="A197" i="26"/>
  <c r="A198" i="26" s="1"/>
  <c r="A220" i="26"/>
  <c r="A244" i="26" s="1"/>
  <c r="A269" i="26" s="1"/>
  <c r="A290" i="26" s="1"/>
  <c r="A73" i="26"/>
  <c r="A55" i="26"/>
  <c r="L55" i="26" s="1"/>
  <c r="A18" i="26"/>
  <c r="A19" i="26" s="1"/>
  <c r="A37" i="26"/>
  <c r="F54" i="21" l="1"/>
  <c r="S24" i="18"/>
  <c r="H52" i="21"/>
  <c r="A199" i="26"/>
  <c r="A223" i="26" s="1"/>
  <c r="A247" i="26" s="1"/>
  <c r="A272" i="26" s="1"/>
  <c r="A222" i="26"/>
  <c r="A246" i="26" s="1"/>
  <c r="A271" i="26" s="1"/>
  <c r="A292" i="26" s="1"/>
  <c r="A20" i="26"/>
  <c r="A40" i="26" s="1"/>
  <c r="A39" i="26"/>
  <c r="T24" i="18"/>
  <c r="T24" i="20"/>
  <c r="T24" i="19"/>
  <c r="G39" i="21"/>
  <c r="A221" i="26"/>
  <c r="A245" i="26" s="1"/>
  <c r="A270" i="26" s="1"/>
  <c r="A291" i="26" s="1"/>
  <c r="A38" i="26"/>
  <c r="A379" i="26"/>
  <c r="A396" i="26"/>
  <c r="A74" i="26"/>
  <c r="A56" i="26"/>
  <c r="L56" i="26" s="1"/>
  <c r="F112" i="23" l="1"/>
  <c r="F53" i="21"/>
  <c r="G112" i="23"/>
  <c r="H53" i="21"/>
  <c r="G54" i="21"/>
  <c r="F52" i="21"/>
  <c r="F55" i="21"/>
  <c r="E112" i="23"/>
  <c r="G109" i="23"/>
  <c r="G111" i="23"/>
  <c r="E109" i="23"/>
  <c r="E110" i="23"/>
  <c r="H54" i="21"/>
  <c r="E111" i="23"/>
  <c r="H55" i="21"/>
  <c r="G110" i="23"/>
  <c r="G53" i="21"/>
  <c r="G52" i="21"/>
  <c r="G55" i="21"/>
  <c r="A380" i="26"/>
  <c r="A397" i="26"/>
  <c r="A75" i="26"/>
  <c r="A57" i="26"/>
  <c r="F109" i="23" l="1"/>
  <c r="F110" i="23"/>
  <c r="F111" i="23"/>
  <c r="L57" i="26"/>
  <c r="A58" i="26"/>
  <c r="A76" i="26"/>
  <c r="A381" i="26"/>
  <c r="A382" i="26" s="1"/>
  <c r="A398" i="26"/>
  <c r="A383" i="26" l="1"/>
  <c r="A401" i="26" s="1"/>
  <c r="A400" i="26"/>
  <c r="A59" i="26"/>
  <c r="L58" i="26"/>
  <c r="A77" i="26"/>
  <c r="A399" i="26"/>
  <c r="A78" i="26" l="1"/>
  <c r="L59" i="26"/>
  <c r="M42" i="6"/>
  <c r="M41" i="6"/>
  <c r="W48" i="12" l="1"/>
  <c r="X48" i="12" s="1"/>
  <c r="Y48" i="12" s="1"/>
  <c r="N42" i="6"/>
  <c r="O42" i="6"/>
  <c r="D34" i="21" s="1"/>
  <c r="O46" i="6"/>
  <c r="D38" i="21" s="1"/>
  <c r="O41" i="6"/>
  <c r="D33" i="21" s="1"/>
  <c r="N41" i="6"/>
  <c r="O45" i="6"/>
  <c r="D37" i="21" s="1"/>
  <c r="C38" i="23"/>
  <c r="C91" i="23" s="1"/>
  <c r="C37" i="23"/>
  <c r="C90" i="23" s="1"/>
  <c r="M44" i="6"/>
  <c r="C36" i="23"/>
  <c r="C89" i="23" s="1"/>
  <c r="M43" i="6"/>
  <c r="S21" i="6"/>
  <c r="T21" i="6" s="1"/>
  <c r="C35" i="23"/>
  <c r="C88" i="23" s="1"/>
  <c r="N40" i="6"/>
  <c r="N39" i="6"/>
  <c r="O39" i="6"/>
  <c r="D31" i="21" s="1"/>
  <c r="O40" i="6"/>
  <c r="D32" i="21" s="1"/>
  <c r="W58" i="12" l="1"/>
  <c r="X58" i="12" s="1"/>
  <c r="Y58" i="12" s="1"/>
  <c r="O43" i="6"/>
  <c r="D35" i="21" s="1"/>
  <c r="N43" i="6"/>
  <c r="O47" i="6"/>
  <c r="D39" i="21" s="1"/>
  <c r="O44" i="6"/>
  <c r="D36" i="21" s="1"/>
  <c r="N44" i="6"/>
  <c r="N45" i="6"/>
  <c r="O48" i="6"/>
  <c r="D40" i="21" s="1"/>
  <c r="C39" i="23"/>
  <c r="C92" i="23" s="1"/>
  <c r="C40" i="23"/>
  <c r="C93" i="23" s="1"/>
  <c r="S22" i="6"/>
  <c r="W60" i="12" l="1"/>
  <c r="X60" i="12" s="1"/>
  <c r="Y60" i="12" s="1"/>
  <c r="T22" i="6"/>
  <c r="T23" i="6"/>
  <c r="D53" i="21"/>
  <c r="D52" i="21"/>
  <c r="C110" i="23"/>
  <c r="C109" i="23"/>
  <c r="C112" i="23"/>
  <c r="D55" i="21"/>
  <c r="C111" i="23"/>
  <c r="D54" i="21"/>
  <c r="BN26" i="13"/>
  <c r="BR106" i="13" s="1"/>
  <c r="BN106" i="13" l="1"/>
  <c r="BN66" i="13"/>
  <c r="BO66" i="13"/>
  <c r="BO106" i="13"/>
  <c r="BN39" i="13"/>
  <c r="BR119" i="13" s="1"/>
  <c r="BO79" i="13" l="1"/>
  <c r="BO119" i="13"/>
  <c r="BN79" i="13"/>
  <c r="BN119" i="13"/>
  <c r="J31" i="4" l="1"/>
  <c r="N31" i="4"/>
  <c r="H31" i="4"/>
  <c r="M31" i="4"/>
  <c r="BP66" i="13"/>
  <c r="H34" i="4" l="1"/>
  <c r="H36" i="4"/>
  <c r="H35" i="4"/>
  <c r="H37" i="4"/>
  <c r="N37" i="4"/>
  <c r="N34" i="4"/>
  <c r="N35" i="4"/>
  <c r="N36" i="4"/>
  <c r="J34" i="4"/>
  <c r="J36" i="4"/>
  <c r="J35" i="4"/>
  <c r="J37" i="4"/>
  <c r="M34" i="4"/>
  <c r="M35" i="4"/>
  <c r="M36" i="4"/>
  <c r="M37" i="4"/>
  <c r="L56" i="4"/>
  <c r="K56" i="4"/>
  <c r="E56" i="4"/>
  <c r="BP79" i="13"/>
  <c r="BQ79" i="13" l="1"/>
  <c r="BS120" i="14"/>
  <c r="BO120" i="14" l="1"/>
  <c r="BN41" i="13"/>
  <c r="BR121" i="13" s="1"/>
  <c r="BO80" i="13"/>
  <c r="BR120" i="14"/>
  <c r="BN120" i="13"/>
  <c r="BN80" i="13"/>
  <c r="BS121" i="14"/>
  <c r="BU120" i="14"/>
  <c r="BP80" i="13"/>
  <c r="BO120" i="13"/>
  <c r="BQ80" i="13"/>
  <c r="BT120" i="14"/>
  <c r="BR80" i="14" l="1"/>
  <c r="BO80" i="14"/>
  <c r="BO121" i="14"/>
  <c r="BP120" i="14"/>
  <c r="BP80" i="14"/>
  <c r="BQ80" i="14"/>
  <c r="BQ120" i="14"/>
  <c r="BN80" i="14"/>
  <c r="BN120" i="14"/>
  <c r="BU121" i="14"/>
  <c r="BP81" i="13"/>
  <c r="BO81" i="13"/>
  <c r="BO121" i="13"/>
  <c r="BT121" i="14"/>
  <c r="BQ81" i="13"/>
  <c r="BN121" i="13"/>
  <c r="BN81" i="13"/>
  <c r="BR81" i="14" l="1"/>
  <c r="BO81" i="14"/>
  <c r="BR121" i="14"/>
  <c r="BQ81" i="14"/>
  <c r="BQ121" i="14"/>
  <c r="BN81" i="14"/>
  <c r="BN121" i="14"/>
  <c r="BP81" i="14"/>
  <c r="BP121" i="14"/>
  <c r="BW108" i="13" l="1"/>
  <c r="BW68" i="13"/>
  <c r="BV108" i="13"/>
  <c r="BV68" i="13"/>
  <c r="W47" i="12"/>
  <c r="X47" i="12" s="1"/>
  <c r="Y47" i="12" s="1"/>
  <c r="BW68" i="14" l="1"/>
  <c r="BW108" i="14"/>
  <c r="BX68" i="14"/>
  <c r="BV108" i="14"/>
  <c r="BV68" i="14"/>
  <c r="W46" i="12"/>
  <c r="X46" i="12" s="1"/>
  <c r="Y46" i="12" s="1"/>
  <c r="BW67" i="13" l="1"/>
  <c r="BW107" i="13"/>
  <c r="BV67" i="13"/>
  <c r="BV107" i="13"/>
  <c r="BV67" i="14" l="1"/>
  <c r="BV107" i="14"/>
  <c r="BW67" i="14"/>
  <c r="BW107" i="14"/>
  <c r="BX67" i="14"/>
  <c r="BW66" i="13"/>
  <c r="BW106" i="13"/>
  <c r="BW119" i="13"/>
  <c r="BV66" i="13"/>
  <c r="BV106" i="13"/>
  <c r="BV66" i="14" l="1"/>
  <c r="BV106" i="14"/>
  <c r="BW66" i="14"/>
  <c r="BW106" i="14"/>
  <c r="BX66" i="14"/>
  <c r="BW121" i="13"/>
  <c r="BW79" i="13"/>
  <c r="BV79" i="13"/>
  <c r="BV119" i="13"/>
  <c r="BW79" i="14" l="1"/>
  <c r="BW119" i="14"/>
  <c r="BX79" i="14"/>
  <c r="BV79" i="14"/>
  <c r="BV119" i="14"/>
  <c r="BW81" i="13"/>
  <c r="BV81" i="13"/>
  <c r="BV121" i="13"/>
  <c r="BW81" i="14" l="1"/>
  <c r="BW121" i="14"/>
  <c r="BX81" i="14"/>
  <c r="BV81" i="14"/>
  <c r="BV121" i="14"/>
  <c r="M48" i="17"/>
  <c r="M40" i="17"/>
  <c r="D36" i="23" s="1"/>
  <c r="D89" i="23" s="1"/>
  <c r="B89" i="23" s="1"/>
  <c r="M43" i="17"/>
  <c r="D39" i="23" s="1"/>
  <c r="D92" i="23" s="1"/>
  <c r="B92" i="23" s="1"/>
  <c r="M50" i="17"/>
  <c r="M51" i="17"/>
  <c r="M46" i="17"/>
  <c r="D95" i="23" s="1"/>
  <c r="B95" i="23" s="1"/>
  <c r="M45" i="17"/>
  <c r="M49" i="17"/>
  <c r="M47" i="17"/>
  <c r="M39" i="17"/>
  <c r="D35" i="23" s="1"/>
  <c r="D88" i="23" s="1"/>
  <c r="M41" i="17"/>
  <c r="M42" i="17"/>
  <c r="M44" i="17"/>
  <c r="D40" i="23" s="1"/>
  <c r="D93" i="23" s="1"/>
  <c r="B93" i="23" s="1"/>
  <c r="S24" i="17" l="1"/>
  <c r="N41" i="17"/>
  <c r="O46" i="17"/>
  <c r="E38" i="21" s="1"/>
  <c r="N51" i="17"/>
  <c r="N49" i="17"/>
  <c r="N47" i="17"/>
  <c r="O41" i="17"/>
  <c r="E33" i="21" s="1"/>
  <c r="N46" i="17"/>
  <c r="O50" i="17"/>
  <c r="E42" i="21" s="1"/>
  <c r="S23" i="17"/>
  <c r="N45" i="17"/>
  <c r="B88" i="23"/>
  <c r="O49" i="17"/>
  <c r="E41" i="21" s="1"/>
  <c r="N39" i="17"/>
  <c r="D38" i="23"/>
  <c r="D91" i="23" s="1"/>
  <c r="B91" i="23" s="1"/>
  <c r="O39" i="17"/>
  <c r="E31" i="21" s="1"/>
  <c r="D94" i="23"/>
  <c r="B94" i="23" s="1"/>
  <c r="O51" i="17"/>
  <c r="O40" i="17"/>
  <c r="E32" i="21" s="1"/>
  <c r="O47" i="17"/>
  <c r="E39" i="21" s="1"/>
  <c r="S22" i="17"/>
  <c r="O42" i="17"/>
  <c r="E34" i="21" s="1"/>
  <c r="O45" i="17"/>
  <c r="E37" i="21" s="1"/>
  <c r="S21" i="17"/>
  <c r="T21" i="17" s="1"/>
  <c r="D37" i="23"/>
  <c r="D90" i="23" s="1"/>
  <c r="B90" i="23" s="1"/>
  <c r="O48" i="17"/>
  <c r="E40" i="21" s="1"/>
  <c r="N42" i="17"/>
  <c r="O43" i="17"/>
  <c r="E35" i="21" s="1"/>
  <c r="N44" i="17"/>
  <c r="N43" i="17"/>
  <c r="O44" i="17"/>
  <c r="E36" i="21" s="1"/>
  <c r="N40" i="17"/>
  <c r="N48" i="17"/>
  <c r="N50" i="17"/>
  <c r="D96" i="23"/>
  <c r="B96" i="23" s="1"/>
  <c r="T23" i="17" l="1"/>
  <c r="T24" i="17"/>
  <c r="B109" i="23"/>
  <c r="B111" i="23"/>
  <c r="B112" i="23"/>
  <c r="B110" i="23"/>
  <c r="E54" i="21"/>
  <c r="E55" i="21"/>
  <c r="E53" i="21"/>
  <c r="E52" i="21"/>
  <c r="D110" i="23"/>
  <c r="D112" i="23"/>
  <c r="D111" i="23"/>
  <c r="T22" i="17"/>
  <c r="D109" i="23"/>
  <c r="B104" i="7" l="1"/>
  <c r="B105" i="7" s="1"/>
  <c r="B3" i="7" s="1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<sst xmlns="http://schemas.openxmlformats.org/spreadsheetml/2006/main" count="1899" uniqueCount="443">
  <si>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</si>
  <si>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</si>
  <si>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</si>
  <si>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</si>
  <si>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</si>
  <si>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</si>
  <si>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</si>
  <si>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</si>
  <si>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</si>
  <si>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</si>
  <si>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</si>
  <si>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</si>
  <si>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</si>
  <si>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</si>
  <si>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</si>
  <si>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</si>
  <si>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</si>
  <si>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</si>
  <si>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</si>
  <si>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</si>
  <si>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</si>
  <si>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</si>
  <si>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</si>
  <si>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</si>
  <si>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</si>
  <si>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</si>
  <si>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</si>
  <si>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</si>
  <si>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</si>
  <si>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</si>
  <si>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</si>
  <si>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</si>
  <si>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</si>
  <si>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</si>
  <si>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</si>
  <si>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</si>
  <si>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</si>
  <si>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</si>
  <si>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</si>
  <si>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</si>
  <si>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</si>
  <si>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</si>
  <si>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</si>
  <si>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</si>
  <si>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</si>
  <si>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</si>
  <si>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</si>
  <si>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</si>
  <si>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</si>
  <si>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</si>
  <si>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</si>
  <si>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</si>
  <si>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</si>
  <si>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</si>
  <si>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</si>
  <si>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</si>
  <si>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</si>
  <si>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</si>
  <si>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</si>
  <si>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</si>
  <si>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</si>
  <si>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</si>
  <si>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</si>
  <si>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</si>
  <si>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</si>
  <si>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</si>
  <si>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</si>
  <si>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</si>
  <si>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</si>
  <si>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</si>
  <si>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</si>
  <si>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</si>
  <si>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</si>
  <si>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</si>
  <si>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</si>
  <si>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</si>
  <si>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</si>
  <si>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</si>
  <si>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</si>
  <si>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</si>
  <si>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</si>
  <si>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</si>
  <si>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</si>
  <si>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</si>
  <si>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</si>
  <si>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</si>
  <si>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</si>
  <si>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</si>
  <si>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</si>
  <si>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</si>
  <si>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</si>
  <si>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</si>
  <si>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</si>
  <si>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</si>
  <si>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</si>
  <si>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</si>
  <si>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</si>
  <si>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</si>
  <si>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</si>
  <si>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</si>
  <si>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</si>
  <si>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</si>
  <si>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</si>
  <si>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</si>
  <si>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</si>
  <si>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</si>
  <si>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</si>
  <si>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</si>
  <si>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</si>
  <si>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</si>
  <si>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</si>
  <si>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</si>
  <si>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</si>
  <si>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</si>
  <si>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</si>
  <si>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</si>
  <si>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</si>
  <si>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</si>
  <si>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</si>
  <si>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</si>
  <si>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</si>
  <si>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</si>
  <si>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</si>
  <si>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</si>
  <si>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</si>
  <si>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</si>
  <si>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</si>
  <si>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</si>
  <si>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</si>
  <si>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</si>
  <si>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</si>
  <si>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</si>
  <si>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</si>
  <si>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</si>
  <si>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</si>
  <si>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</si>
  <si>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</si>
  <si>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</si>
  <si>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</si>
  <si>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</si>
  <si>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</si>
  <si>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</si>
  <si>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</si>
  <si>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</si>
  <si>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</si>
  <si>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</si>
  <si>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</si>
  <si>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</si>
  <si>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</si>
  <si>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</si>
  <si>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</si>
  <si>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</si>
  <si>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</si>
  <si>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</si>
  <si>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</si>
  <si>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</si>
  <si>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</si>
  <si>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</si>
  <si>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</si>
  <si>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</si>
  <si>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</si>
  <si>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</si>
  <si>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</si>
  <si>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</si>
  <si>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</si>
  <si>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</si>
  <si>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</si>
  <si>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</si>
  <si>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</si>
  <si>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</si>
  <si>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</si>
  <si>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</si>
  <si>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</si>
  <si>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</si>
  <si>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</si>
  <si>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</si>
  <si>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</si>
  <si>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</si>
  <si>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</si>
  <si>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</si>
  <si>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</si>
  <si>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</si>
  <si>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</si>
  <si>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</si>
  <si>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</si>
  <si>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</si>
  <si>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</si>
  <si>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</si>
  <si>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</si>
  <si>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</si>
  <si>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</si>
  <si>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</si>
  <si>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</si>
  <si>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</si>
  <si>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</si>
  <si>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</si>
  <si>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</si>
  <si>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</si>
  <si>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</si>
  <si>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</si>
  <si>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</si>
  <si>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</si>
  <si>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</si>
  <si>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</si>
  <si>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</si>
  <si>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</si>
  <si>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</si>
  <si>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</si>
  <si>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</si>
  <si>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</si>
  <si>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</si>
  <si>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</si>
  <si>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</si>
  <si>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</si>
  <si>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</si>
  <si>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</si>
  <si>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</si>
  <si>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</si>
  <si>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</si>
  <si>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</si>
  <si>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</si>
  <si>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</si>
  <si>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</si>
  <si>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</si>
  <si>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</si>
  <si>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</si>
  <si>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</si>
  <si>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</si>
  <si>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</si>
  <si>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</si>
  <si>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</si>
  <si>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</si>
  <si>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</si>
  <si>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</si>
  <si>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</si>
  <si>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</si>
  <si>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</si>
  <si>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</si>
  <si>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</si>
  <si>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</si>
  <si>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</si>
  <si>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</si>
  <si>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</si>
  <si>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</si>
  <si>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</si>
  <si>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</si>
  <si>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</si>
  <si>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</si>
  <si>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</si>
  <si>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</si>
  <si>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</si>
  <si>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</si>
  <si>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</si>
  <si>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</si>
  <si>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</si>
  <si>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</si>
  <si>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</si>
  <si>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</si>
  <si>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</si>
  <si>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</si>
  <si>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</si>
  <si>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</si>
  <si>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</si>
  <si>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</si>
  <si>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</si>
  <si>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</si>
  <si>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</si>
  <si>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</si>
  <si>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</si>
  <si>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</si>
  <si>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</si>
  <si>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</si>
  <si>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</si>
  <si>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</si>
  <si>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</si>
  <si>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</si>
  <si>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</si>
  <si>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</si>
  <si>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</si>
  <si>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</si>
  <si>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</si>
  <si>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</si>
  <si>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</si>
  <si>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</si>
  <si>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</si>
  <si>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</si>
  <si>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</si>
  <si>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</si>
  <si>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</si>
  <si>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</si>
  <si>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</si>
  <si>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</si>
  <si>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</si>
  <si>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</si>
  <si>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</si>
  <si>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</si>
  <si>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</si>
  <si>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</si>
  <si>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</si>
  <si>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</si>
  <si>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</si>
  <si>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</si>
  <si>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</si>
  <si>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</si>
  <si>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</si>
  <si>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</si>
  <si>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</si>
  <si>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</si>
  <si>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</si>
  <si>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</si>
  <si>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</si>
  <si>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</si>
  <si>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</si>
  <si>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</si>
  <si>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</si>
  <si>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</si>
  <si>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</si>
  <si>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</si>
  <si>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</si>
  <si>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</si>
  <si>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</si>
  <si>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</si>
  <si>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</si>
  <si>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</si>
  <si>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</si>
  <si>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</si>
  <si>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</si>
  <si>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</si>
  <si>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</si>
  <si>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</si>
  <si>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</si>
  <si>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</si>
  <si>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</si>
  <si>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</si>
  <si>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</si>
  <si>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</si>
  <si>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</si>
  <si>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</si>
  <si>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</si>
  <si>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</si>
  <si>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</si>
  <si>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</si>
  <si>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</si>
  <si>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</si>
  <si>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</si>
  <si>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</si>
  <si>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</si>
  <si>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</si>
  <si>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</si>
  <si>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</si>
  <si>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</si>
  <si>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</si>
  <si>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</si>
  <si>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</si>
  <si>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</si>
  <si>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</si>
  <si>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</si>
  <si>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</si>
  <si>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</si>
  <si>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</si>
  <si>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</si>
  <si>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</si>
  <si>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</si>
  <si>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</si>
  <si>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</si>
  <si>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</si>
  <si>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</si>
  <si>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</si>
  <si>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</si>
  <si>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</si>
  <si>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</si>
  <si>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</si>
  <si>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</si>
  <si>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</si>
  <si>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</si>
  <si>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</si>
  <si>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</si>
  <si>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</si>
  <si>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</si>
  <si>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</si>
  <si>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</si>
  <si>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</si>
  <si>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</si>
  <si>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</si>
  <si>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</si>
  <si>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</si>
  <si>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</si>
  <si>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</si>
  <si>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</si>
  <si>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</si>
  <si>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</si>
  <si>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</si>
  <si>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</si>
  <si>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</si>
  <si>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</si>
  <si>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</si>
  <si>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</si>
  <si>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</si>
  <si>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</si>
  <si>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</si>
  <si>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</si>
  <si>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</si>
  <si>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</si>
  <si>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</si>
  <si>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</si>
  <si>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</si>
  <si>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</si>
  <si>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</si>
  <si>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</si>
  <si>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</si>
  <si>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</si>
  <si>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</si>
  <si>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2011q2</t>
  </si>
  <si>
    <t>Structure</t>
  </si>
  <si>
    <t>2011q3</t>
  </si>
  <si>
    <t>2011q4</t>
  </si>
  <si>
    <t>2012q1</t>
  </si>
  <si>
    <t>2012q2</t>
  </si>
  <si>
    <t>2011</t>
  </si>
  <si>
    <t>2012q3</t>
  </si>
  <si>
    <t>2012q4</t>
  </si>
  <si>
    <t>2013q1</t>
  </si>
  <si>
    <t>2013q2</t>
  </si>
  <si>
    <t>2013q3</t>
  </si>
  <si>
    <t>Potential GDP</t>
  </si>
  <si>
    <t>Targeted GDP</t>
  </si>
  <si>
    <t>2013q4</t>
  </si>
  <si>
    <t>people per km 2006</t>
  </si>
  <si>
    <t>2012</t>
  </si>
  <si>
    <t>% of population 2011</t>
  </si>
  <si>
    <t>% change 1996 - 2011</t>
  </si>
  <si>
    <t>2014q1</t>
  </si>
  <si>
    <t>Seasonally adjusted and quarterly Rates per Sector</t>
  </si>
  <si>
    <t>2014q2</t>
  </si>
  <si>
    <t>Comparative Growth Rates</t>
  </si>
  <si>
    <t>Comparative Contribution Rates</t>
  </si>
  <si>
    <t xml:space="preserve">Constant 2010 prices - Rand million </t>
  </si>
  <si>
    <t>2013</t>
  </si>
  <si>
    <t>2014q3</t>
  </si>
  <si>
    <t>SA - GDP at constant 2010 prices</t>
  </si>
  <si>
    <t>KZN - GDPR at constant 2010 prices</t>
  </si>
  <si>
    <t>2014</t>
  </si>
  <si>
    <t>2014q4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</si>
</sst>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  <numFmt numFmtId="167" formatCode="0.0%"/>
    <numFmt numFmtId="168" formatCode="#,##0.000"/>
    <numFmt numFmtId="169" formatCode="#,##0.00000"/>
  </numFmts>
  <fonts count="49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Verdana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64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5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6" fontId="15" fillId="3" borderId="2" xfId="0" applyNumberFormat="1" applyFont="1" applyFill="1" applyBorder="1" applyAlignment="1">
      <alignment horizontal="center" vertical="center"/>
    </xf>
    <xf numFmtId="166" fontId="15" fillId="3" borderId="3" xfId="0" applyNumberFormat="1" applyFont="1" applyFill="1" applyBorder="1" applyAlignment="1">
      <alignment horizontal="center" vertical="center"/>
    </xf>
    <xf numFmtId="166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165" fontId="15" fillId="2" borderId="0" xfId="0" applyNumberFormat="1" applyFont="1" applyFill="1" applyBorder="1" applyAlignment="1">
      <alignment horizontal="center" vertical="center" wrapText="1"/>
    </xf>
    <xf numFmtId="165" fontId="15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166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2" applyNumberFormat="1" applyFont="1" applyFill="1" applyBorder="1" applyAlignment="1">
      <alignment horizontal="center" vertical="center"/>
    </xf>
    <xf numFmtId="164" fontId="3" fillId="5" borderId="33" xfId="2" applyNumberFormat="1" applyFont="1" applyFill="1" applyBorder="1" applyAlignment="1">
      <alignment horizontal="center"/>
    </xf>
    <xf numFmtId="164" fontId="3" fillId="5" borderId="34" xfId="2" applyNumberFormat="1" applyFont="1" applyFill="1" applyBorder="1" applyAlignment="1">
      <alignment horizontal="center"/>
    </xf>
    <xf numFmtId="164" fontId="3" fillId="5" borderId="36" xfId="2" applyNumberFormat="1" applyFont="1" applyFill="1" applyBorder="1" applyAlignment="1">
      <alignment horizontal="center" vertical="center"/>
    </xf>
    <xf numFmtId="164" fontId="3" fillId="5" borderId="37" xfId="2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2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2" applyNumberFormat="1" applyFont="1" applyFill="1" applyBorder="1" applyAlignment="1">
      <alignment horizontal="center" vertical="center"/>
    </xf>
    <xf numFmtId="164" fontId="3" fillId="5" borderId="41" xfId="2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2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2" applyNumberFormat="1" applyFont="1" applyFill="1" applyBorder="1" applyAlignment="1">
      <alignment horizontal="center"/>
    </xf>
    <xf numFmtId="164" fontId="5" fillId="5" borderId="29" xfId="2" applyNumberFormat="1" applyFont="1" applyFill="1" applyBorder="1" applyAlignment="1">
      <alignment horizontal="center"/>
    </xf>
    <xf numFmtId="164" fontId="5" fillId="5" borderId="30" xfId="2" applyNumberFormat="1" applyFont="1" applyFill="1" applyBorder="1" applyAlignment="1">
      <alignment horizontal="center"/>
    </xf>
    <xf numFmtId="164" fontId="3" fillId="5" borderId="27" xfId="2" applyNumberFormat="1" applyFont="1" applyFill="1" applyBorder="1" applyAlignment="1">
      <alignment horizontal="center"/>
    </xf>
    <xf numFmtId="164" fontId="3" fillId="5" borderId="0" xfId="2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4" fontId="11" fillId="5" borderId="27" xfId="3" applyNumberFormat="1" applyFont="1" applyFill="1" applyBorder="1" applyAlignment="1">
      <alignment horizontal="center"/>
    </xf>
    <xf numFmtId="164" fontId="11" fillId="5" borderId="0" xfId="3" applyNumberFormat="1" applyFont="1" applyFill="1" applyBorder="1" applyAlignment="1">
      <alignment horizontal="center"/>
    </xf>
    <xf numFmtId="164" fontId="11" fillId="5" borderId="29" xfId="3" applyNumberFormat="1" applyFont="1" applyFill="1" applyBorder="1" applyAlignment="1">
      <alignment horizontal="center"/>
    </xf>
    <xf numFmtId="164" fontId="11" fillId="5" borderId="30" xfId="3" applyNumberFormat="1" applyFont="1" applyFill="1" applyBorder="1" applyAlignment="1">
      <alignment horizontal="center"/>
    </xf>
    <xf numFmtId="164" fontId="3" fillId="5" borderId="27" xfId="2" applyNumberFormat="1" applyFont="1" applyFill="1" applyBorder="1" applyAlignment="1">
      <alignment horizontal="center" vertical="center"/>
    </xf>
    <xf numFmtId="164" fontId="3" fillId="5" borderId="0" xfId="2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2" applyNumberFormat="1" applyFont="1" applyFill="1" applyBorder="1" applyAlignment="1">
      <alignment horizontal="center" vertical="center"/>
    </xf>
    <xf numFmtId="4" fontId="3" fillId="5" borderId="0" xfId="2" applyNumberFormat="1" applyFont="1" applyFill="1" applyBorder="1" applyAlignment="1">
      <alignment horizontal="center" vertical="center"/>
    </xf>
    <xf numFmtId="4" fontId="5" fillId="5" borderId="0" xfId="2" applyNumberFormat="1" applyFont="1" applyFill="1" applyBorder="1" applyAlignment="1">
      <alignment horizontal="center" vertical="center"/>
    </xf>
    <xf numFmtId="4" fontId="5" fillId="5" borderId="30" xfId="2" applyNumberFormat="1" applyFont="1" applyFill="1" applyBorder="1" applyAlignment="1">
      <alignment horizontal="center" vertical="center"/>
    </xf>
    <xf numFmtId="4" fontId="3" fillId="5" borderId="41" xfId="2" applyNumberFormat="1" applyFont="1" applyFill="1" applyBorder="1" applyAlignment="1">
      <alignment horizontal="center" vertical="center"/>
    </xf>
    <xf numFmtId="4" fontId="3" fillId="5" borderId="34" xfId="2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1" applyFont="1" applyFill="1" applyBorder="1" applyAlignment="1" applyProtection="1"/>
    <xf numFmtId="166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4" fontId="3" fillId="5" borderId="39" xfId="2" applyNumberFormat="1" applyFont="1" applyFill="1" applyBorder="1" applyAlignment="1">
      <alignment horizontal="center" vertical="center"/>
    </xf>
    <xf numFmtId="4" fontId="5" fillId="5" borderId="27" xfId="2" applyNumberFormat="1" applyFont="1" applyFill="1" applyBorder="1" applyAlignment="1">
      <alignment horizontal="center" vertical="center"/>
    </xf>
    <xf numFmtId="4" fontId="5" fillId="5" borderId="29" xfId="2" applyNumberFormat="1" applyFont="1" applyFill="1" applyBorder="1" applyAlignment="1">
      <alignment horizontal="center" vertical="center"/>
    </xf>
    <xf numFmtId="4" fontId="3" fillId="5" borderId="33" xfId="2" applyNumberFormat="1" applyFont="1" applyFill="1" applyBorder="1" applyAlignment="1">
      <alignment horizontal="center" vertical="center"/>
    </xf>
    <xf numFmtId="4" fontId="3" fillId="5" borderId="42" xfId="2" applyNumberFormat="1" applyFont="1" applyFill="1" applyBorder="1" applyAlignment="1">
      <alignment horizontal="center" vertical="center"/>
    </xf>
    <xf numFmtId="4" fontId="3" fillId="5" borderId="27" xfId="2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4" applyAlignment="1">
      <alignment horizontal="center"/>
    </xf>
    <xf numFmtId="0" fontId="15" fillId="24" borderId="5" xfId="4" applyFont="1" applyFill="1" applyBorder="1" applyAlignment="1">
      <alignment horizontal="center" vertical="center" wrapText="1"/>
    </xf>
    <xf numFmtId="0" fontId="34" fillId="0" borderId="0" xfId="4" applyAlignment="1">
      <alignment horizontal="center" vertical="center" wrapText="1"/>
    </xf>
    <xf numFmtId="0" fontId="34" fillId="0" borderId="0" xfId="4" applyAlignment="1">
      <alignment horizontal="center" vertical="center"/>
    </xf>
    <xf numFmtId="0" fontId="34" fillId="0" borderId="0" xfId="4" applyFill="1" applyAlignment="1">
      <alignment horizontal="center"/>
    </xf>
    <xf numFmtId="0" fontId="4" fillId="0" borderId="0" xfId="4" applyFont="1" applyFill="1" applyAlignment="1">
      <alignment horizontal="center"/>
    </xf>
    <xf numFmtId="3" fontId="34" fillId="0" borderId="0" xfId="4" applyNumberFormat="1" applyFill="1" applyAlignment="1">
      <alignment horizontal="center"/>
    </xf>
    <xf numFmtId="3" fontId="34" fillId="0" borderId="0" xfId="4" applyNumberFormat="1" applyAlignment="1">
      <alignment horizontal="center"/>
    </xf>
    <xf numFmtId="167" fontId="34" fillId="0" borderId="0" xfId="4" applyNumberFormat="1" applyFill="1" applyAlignment="1">
      <alignment horizontal="center"/>
    </xf>
    <xf numFmtId="2" fontId="34" fillId="0" borderId="0" xfId="4" applyNumberFormat="1" applyAlignment="1">
      <alignment horizontal="center"/>
    </xf>
    <xf numFmtId="0" fontId="34" fillId="0" borderId="0" xfId="4" applyFill="1" applyAlignment="1">
      <alignment horizontal="center" vertical="center"/>
    </xf>
    <xf numFmtId="0" fontId="15" fillId="0" borderId="0" xfId="4" applyFont="1" applyFill="1" applyAlignment="1">
      <alignment horizontal="center" vertical="center" wrapText="1"/>
    </xf>
    <xf numFmtId="0" fontId="4" fillId="0" borderId="0" xfId="4" applyFont="1" applyFill="1" applyAlignment="1">
      <alignment horizontal="center" vertical="center"/>
    </xf>
    <xf numFmtId="0" fontId="4" fillId="0" borderId="0" xfId="4" applyFont="1" applyAlignment="1">
      <alignment horizontal="center" vertical="center" wrapText="1"/>
    </xf>
    <xf numFmtId="4" fontId="34" fillId="0" borderId="0" xfId="4" applyNumberFormat="1" applyAlignment="1">
      <alignment horizontal="center"/>
    </xf>
    <xf numFmtId="168" fontId="34" fillId="0" borderId="0" xfId="4" applyNumberFormat="1" applyAlignment="1">
      <alignment horizontal="center"/>
    </xf>
    <xf numFmtId="0" fontId="4" fillId="27" borderId="57" xfId="4" applyFont="1" applyFill="1" applyBorder="1" applyAlignment="1">
      <alignment horizontal="center" vertical="center" wrapText="1"/>
    </xf>
    <xf numFmtId="4" fontId="34" fillId="27" borderId="26" xfId="4" applyNumberFormat="1" applyFill="1" applyBorder="1" applyAlignment="1">
      <alignment horizontal="center"/>
    </xf>
    <xf numFmtId="4" fontId="34" fillId="27" borderId="58" xfId="4" applyNumberFormat="1" applyFill="1" applyBorder="1" applyAlignment="1">
      <alignment horizontal="center"/>
    </xf>
    <xf numFmtId="0" fontId="4" fillId="0" borderId="0" xfId="4" applyFont="1" applyAlignment="1">
      <alignment horizontal="center"/>
    </xf>
    <xf numFmtId="1" fontId="34" fillId="0" borderId="0" xfId="4" applyNumberFormat="1" applyAlignment="1">
      <alignment horizontal="center"/>
    </xf>
    <xf numFmtId="3" fontId="34" fillId="27" borderId="26" xfId="4" applyNumberFormat="1" applyFill="1" applyBorder="1" applyAlignment="1">
      <alignment horizontal="center"/>
    </xf>
    <xf numFmtId="3" fontId="34" fillId="27" borderId="58" xfId="4" applyNumberFormat="1" applyFill="1" applyBorder="1" applyAlignment="1">
      <alignment horizontal="center"/>
    </xf>
    <xf numFmtId="169" fontId="34" fillId="27" borderId="26" xfId="4" applyNumberFormat="1" applyFill="1" applyBorder="1" applyAlignment="1">
      <alignment horizontal="center"/>
    </xf>
    <xf numFmtId="169" fontId="34" fillId="27" borderId="58" xfId="4" applyNumberFormat="1" applyFill="1" applyBorder="1" applyAlignment="1">
      <alignment horizontal="center"/>
    </xf>
    <xf numFmtId="0" fontId="34" fillId="0" borderId="59" xfId="4" applyBorder="1" applyAlignment="1">
      <alignment horizontal="center"/>
    </xf>
    <xf numFmtId="0" fontId="34" fillId="0" borderId="0" xfId="4" applyBorder="1" applyAlignment="1">
      <alignment horizontal="center"/>
    </xf>
    <xf numFmtId="0" fontId="34" fillId="0" borderId="0" xfId="4" applyAlignment="1">
      <alignment horizontal="left"/>
    </xf>
    <xf numFmtId="0" fontId="4" fillId="0" borderId="28" xfId="4" applyFont="1" applyBorder="1" applyAlignment="1">
      <alignment horizontal="left"/>
    </xf>
    <xf numFmtId="0" fontId="4" fillId="0" borderId="62" xfId="4" applyFont="1" applyBorder="1" applyAlignment="1">
      <alignment horizontal="left"/>
    </xf>
    <xf numFmtId="2" fontId="34" fillId="0" borderId="61" xfId="4" applyNumberFormat="1" applyBorder="1" applyAlignment="1">
      <alignment horizontal="center"/>
    </xf>
    <xf numFmtId="0" fontId="4" fillId="0" borderId="35" xfId="4" applyFont="1" applyBorder="1" applyAlignment="1">
      <alignment horizontal="left"/>
    </xf>
    <xf numFmtId="0" fontId="4" fillId="0" borderId="60" xfId="4" applyFont="1" applyBorder="1" applyAlignment="1">
      <alignment horizontal="left"/>
    </xf>
    <xf numFmtId="2" fontId="34" fillId="0" borderId="0" xfId="4" applyNumberFormat="1" applyBorder="1" applyAlignment="1">
      <alignment horizontal="center"/>
    </xf>
    <xf numFmtId="0" fontId="15" fillId="24" borderId="58" xfId="4" applyFont="1" applyFill="1" applyBorder="1" applyAlignment="1">
      <alignment horizontal="center" vertical="center" wrapText="1"/>
    </xf>
    <xf numFmtId="0" fontId="30" fillId="16" borderId="0" xfId="1" applyFont="1" applyFill="1" applyBorder="1" applyAlignment="1" applyProtection="1"/>
    <xf numFmtId="0" fontId="31" fillId="16" borderId="63" xfId="0" applyFont="1" applyFill="1" applyBorder="1"/>
    <xf numFmtId="0" fontId="30" fillId="16" borderId="63" xfId="1" applyFont="1" applyFill="1" applyBorder="1" applyAlignment="1" applyProtection="1"/>
    <xf numFmtId="0" fontId="30" fillId="16" borderId="64" xfId="1" applyFont="1" applyFill="1" applyBorder="1" applyAlignment="1" applyProtection="1"/>
    <xf numFmtId="0" fontId="4" fillId="11" borderId="47" xfId="4" applyFont="1" applyFill="1" applyBorder="1" applyAlignment="1">
      <alignment horizontal="center"/>
    </xf>
    <xf numFmtId="0" fontId="4" fillId="11" borderId="48" xfId="4" applyFont="1" applyFill="1" applyBorder="1" applyAlignment="1">
      <alignment horizontal="center"/>
    </xf>
    <xf numFmtId="3" fontId="34" fillId="11" borderId="47" xfId="4" applyNumberFormat="1" applyFill="1" applyBorder="1" applyAlignment="1">
      <alignment horizontal="center"/>
    </xf>
    <xf numFmtId="3" fontId="34" fillId="11" borderId="48" xfId="4" applyNumberFormat="1" applyFill="1" applyBorder="1" applyAlignment="1">
      <alignment horizontal="center"/>
    </xf>
    <xf numFmtId="3" fontId="34" fillId="11" borderId="51" xfId="4" applyNumberFormat="1" applyFill="1" applyBorder="1" applyAlignment="1">
      <alignment horizontal="center"/>
    </xf>
    <xf numFmtId="3" fontId="34" fillId="11" borderId="52" xfId="4" applyNumberFormat="1" applyFill="1" applyBorder="1" applyAlignment="1">
      <alignment horizontal="center"/>
    </xf>
    <xf numFmtId="0" fontId="34" fillId="0" borderId="49" xfId="4" applyBorder="1" applyAlignment="1">
      <alignment horizontal="center"/>
    </xf>
    <xf numFmtId="0" fontId="34" fillId="0" borderId="50" xfId="4" applyBorder="1" applyAlignment="1">
      <alignment horizontal="center"/>
    </xf>
    <xf numFmtId="0" fontId="34" fillId="0" borderId="53" xfId="4" applyBorder="1" applyAlignment="1">
      <alignment horizontal="center"/>
    </xf>
    <xf numFmtId="2" fontId="34" fillId="0" borderId="47" xfId="4" applyNumberFormat="1" applyBorder="1" applyAlignment="1">
      <alignment horizontal="center"/>
    </xf>
    <xf numFmtId="2" fontId="34" fillId="0" borderId="48" xfId="4" applyNumberFormat="1" applyBorder="1" applyAlignment="1">
      <alignment horizontal="center"/>
    </xf>
    <xf numFmtId="2" fontId="34" fillId="0" borderId="51" xfId="4" applyNumberFormat="1" applyBorder="1" applyAlignment="1">
      <alignment horizontal="center"/>
    </xf>
    <xf numFmtId="2" fontId="34" fillId="0" borderId="41" xfId="4" applyNumberFormat="1" applyBorder="1" applyAlignment="1">
      <alignment horizontal="center"/>
    </xf>
    <xf numFmtId="2" fontId="34" fillId="0" borderId="52" xfId="4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2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2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2" applyNumberFormat="1" applyFont="1" applyFill="1" applyBorder="1" applyAlignment="1">
      <alignment horizontal="center" vertical="center"/>
    </xf>
    <xf numFmtId="0" fontId="37" fillId="0" borderId="0" xfId="0" applyFont="1"/>
    <xf numFmtId="0" fontId="38" fillId="29" borderId="2" xfId="0" applyFont="1" applyFill="1" applyBorder="1" applyAlignment="1">
      <alignment horizontal="center" vertical="center"/>
    </xf>
    <xf numFmtId="0" fontId="38" fillId="29" borderId="3" xfId="0" applyFont="1" applyFill="1" applyBorder="1" applyAlignment="1">
      <alignment horizontal="center" vertical="center"/>
    </xf>
    <xf numFmtId="0" fontId="38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39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6" fillId="0" borderId="0" xfId="0" applyFont="1"/>
    <xf numFmtId="0" fontId="29" fillId="13" borderId="63" xfId="0" applyFont="1" applyFill="1" applyBorder="1"/>
    <xf numFmtId="0" fontId="30" fillId="16" borderId="65" xfId="1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164" fontId="3" fillId="5" borderId="66" xfId="2" applyNumberFormat="1" applyFont="1" applyFill="1" applyBorder="1" applyAlignment="1">
      <alignment horizontal="center" vertical="center"/>
    </xf>
    <xf numFmtId="3" fontId="0" fillId="5" borderId="61" xfId="0" applyNumberFormat="1" applyFill="1" applyBorder="1" applyAlignment="1">
      <alignment horizontal="center" vertical="center"/>
    </xf>
    <xf numFmtId="2" fontId="4" fillId="0" borderId="0" xfId="4" applyNumberFormat="1" applyFont="1" applyBorder="1" applyAlignment="1">
      <alignment horizontal="center"/>
    </xf>
    <xf numFmtId="0" fontId="36" fillId="0" borderId="0" xfId="0" applyFont="1" applyFill="1"/>
    <xf numFmtId="2" fontId="29" fillId="0" borderId="0" xfId="0" applyNumberFormat="1" applyFont="1" applyFill="1"/>
    <xf numFmtId="3" fontId="42" fillId="0" borderId="0" xfId="0" applyNumberFormat="1" applyFont="1" applyFill="1" applyBorder="1" applyAlignment="1">
      <alignment horizontal="center"/>
    </xf>
    <xf numFmtId="0" fontId="6" fillId="19" borderId="0" xfId="0" applyFont="1" applyFill="1" applyAlignment="1">
      <alignment horizontal="center"/>
    </xf>
    <xf numFmtId="3" fontId="36" fillId="0" borderId="0" xfId="0" applyNumberFormat="1" applyFont="1" applyFill="1"/>
    <xf numFmtId="2" fontId="12" fillId="14" borderId="50" xfId="0" applyNumberFormat="1" applyFont="1" applyFill="1" applyBorder="1" applyAlignment="1">
      <alignment horizontal="center"/>
    </xf>
    <xf numFmtId="2" fontId="12" fillId="14" borderId="5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" fontId="4" fillId="2" borderId="0" xfId="0" applyNumberFormat="1" applyFont="1" applyFill="1" applyAlignment="1">
      <alignment horizontal="center" vertical="center"/>
    </xf>
    <xf numFmtId="0" fontId="0" fillId="31" borderId="0" xfId="0" applyFill="1" applyAlignment="1">
      <alignment wrapText="1"/>
    </xf>
    <xf numFmtId="0" fontId="1" fillId="31" borderId="0" xfId="0" applyFont="1" applyFill="1" applyAlignment="1">
      <alignment wrapText="1"/>
    </xf>
    <xf numFmtId="0" fontId="43" fillId="2" borderId="10" xfId="0" applyFont="1" applyFill="1" applyBorder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3" fontId="44" fillId="2" borderId="0" xfId="0" applyNumberFormat="1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center" vertical="center"/>
    </xf>
    <xf numFmtId="165" fontId="43" fillId="2" borderId="0" xfId="0" applyNumberFormat="1" applyFont="1" applyFill="1" applyAlignment="1">
      <alignment horizontal="center" vertical="center"/>
    </xf>
    <xf numFmtId="4" fontId="43" fillId="2" borderId="0" xfId="0" applyNumberFormat="1" applyFont="1" applyFill="1" applyAlignment="1">
      <alignment horizontal="center" vertical="center"/>
    </xf>
    <xf numFmtId="3" fontId="43" fillId="2" borderId="0" xfId="0" applyNumberFormat="1" applyFont="1" applyFill="1" applyBorder="1" applyAlignment="1">
      <alignment horizontal="center" vertical="center" wrapText="1"/>
    </xf>
    <xf numFmtId="0" fontId="45" fillId="2" borderId="25" xfId="0" applyFont="1" applyFill="1" applyBorder="1" applyAlignment="1">
      <alignment horizontal="center" vertical="center"/>
    </xf>
    <xf numFmtId="0" fontId="45" fillId="2" borderId="16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6" fillId="2" borderId="0" xfId="0" applyFont="1" applyFill="1" applyBorder="1" applyAlignment="1">
      <alignment horizontal="center" vertical="center"/>
    </xf>
    <xf numFmtId="165" fontId="46" fillId="2" borderId="0" xfId="0" applyNumberFormat="1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165" fontId="45" fillId="2" borderId="0" xfId="0" applyNumberFormat="1" applyFont="1" applyFill="1" applyAlignment="1">
      <alignment horizontal="center" vertical="center"/>
    </xf>
    <xf numFmtId="0" fontId="47" fillId="2" borderId="10" xfId="0" applyFont="1" applyFill="1" applyBorder="1" applyAlignment="1">
      <alignment horizontal="center" vertical="center"/>
    </xf>
    <xf numFmtId="3" fontId="42" fillId="2" borderId="0" xfId="0" applyNumberFormat="1" applyFont="1" applyFill="1" applyBorder="1" applyAlignment="1">
      <alignment horizontal="center" vertical="center" wrapText="1"/>
    </xf>
    <xf numFmtId="165" fontId="47" fillId="2" borderId="0" xfId="0" applyNumberFormat="1" applyFont="1" applyFill="1" applyBorder="1" applyAlignment="1">
      <alignment horizontal="center" vertical="center"/>
    </xf>
    <xf numFmtId="165" fontId="47" fillId="2" borderId="0" xfId="0" applyNumberFormat="1" applyFont="1" applyFill="1" applyAlignment="1">
      <alignment horizontal="center" vertical="center"/>
    </xf>
    <xf numFmtId="0" fontId="42" fillId="2" borderId="0" xfId="0" applyFont="1" applyFill="1" applyBorder="1" applyAlignment="1">
      <alignment horizontal="center" vertical="center"/>
    </xf>
    <xf numFmtId="3" fontId="47" fillId="2" borderId="0" xfId="0" applyNumberFormat="1" applyFont="1" applyFill="1" applyBorder="1" applyAlignment="1">
      <alignment horizontal="center" vertical="center" wrapText="1"/>
    </xf>
    <xf numFmtId="4" fontId="48" fillId="5" borderId="0" xfId="2" applyNumberFormat="1" applyFont="1" applyFill="1" applyBorder="1" applyAlignment="1">
      <alignment horizontal="center" vertical="center"/>
    </xf>
    <xf numFmtId="4" fontId="29" fillId="0" borderId="0" xfId="0" applyNumberFormat="1" applyFont="1" applyFill="1"/>
    <xf numFmtId="164" fontId="11" fillId="5" borderId="61" xfId="3" applyNumberFormat="1" applyFont="1" applyFill="1" applyBorder="1" applyAlignment="1">
      <alignment horizontal="center"/>
    </xf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1" applyFont="1" applyFill="1" applyBorder="1" applyAlignment="1" applyProtection="1"/>
    <xf numFmtId="0" fontId="32" fillId="19" borderId="4" xfId="1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 wrapText="1"/>
    </xf>
    <xf numFmtId="0" fontId="21" fillId="14" borderId="4" xfId="0" applyFont="1" applyFill="1" applyBorder="1" applyAlignment="1">
      <alignment horizontal="center" wrapText="1"/>
    </xf>
    <xf numFmtId="0" fontId="6" fillId="31" borderId="0" xfId="0" applyFont="1" applyFill="1" applyAlignment="1">
      <alignment horizontal="left" vertical="center" wrapText="1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2" fontId="14" fillId="6" borderId="4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9" fillId="8" borderId="2" xfId="4" applyFont="1" applyFill="1" applyBorder="1" applyAlignment="1">
      <alignment horizontal="left" vertical="center"/>
    </xf>
    <xf numFmtId="0" fontId="9" fillId="8" borderId="3" xfId="4" applyFont="1" applyFill="1" applyBorder="1" applyAlignment="1">
      <alignment horizontal="left" vertical="center"/>
    </xf>
    <xf numFmtId="0" fontId="9" fillId="8" borderId="4" xfId="4" applyFont="1" applyFill="1" applyBorder="1" applyAlignment="1">
      <alignment horizontal="left" vertical="center"/>
    </xf>
    <xf numFmtId="0" fontId="34" fillId="0" borderId="0" xfId="4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4" fillId="11" borderId="47" xfId="4" applyFont="1" applyFill="1" applyBorder="1" applyAlignment="1">
      <alignment horizontal="center" vertical="center"/>
    </xf>
    <xf numFmtId="0" fontId="34" fillId="11" borderId="48" xfId="4" applyFill="1" applyBorder="1" applyAlignment="1">
      <alignment horizontal="center" vertical="center"/>
    </xf>
    <xf numFmtId="0" fontId="35" fillId="28" borderId="2" xfId="4" applyNumberFormat="1" applyFont="1" applyFill="1" applyBorder="1" applyAlignment="1">
      <alignment horizontal="center"/>
    </xf>
    <xf numFmtId="0" fontId="35" fillId="28" borderId="3" xfId="4" applyNumberFormat="1" applyFont="1" applyFill="1" applyBorder="1" applyAlignment="1">
      <alignment horizontal="center"/>
    </xf>
    <xf numFmtId="0" fontId="35" fillId="28" borderId="4" xfId="4" applyNumberFormat="1" applyFont="1" applyFill="1" applyBorder="1" applyAlignment="1">
      <alignment horizont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8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716"/>
          <c:h val="0.87943738360505752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Annual!$B$84:$U$84</c:f>
              <c:strCache>
                <c:ptCount val="20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strCache>
            </c:strRef>
          </c:cat>
          <c:val>
            <c:numRef>
              <c:f>Annual!$B$80:$U$80</c:f>
              <c:numCache>
                <c:formatCode>#,##0.00</c:formatCode>
                <c:ptCount val="20"/>
                <c:pt idx="1">
                  <c:v>3.7302560064507087</c:v>
                </c:pt>
                <c:pt idx="2">
                  <c:v>2.4303836141404656</c:v>
                </c:pt>
                <c:pt idx="3">
                  <c:v>0.39849235975972569</c:v>
                </c:pt>
                <c:pt idx="4">
                  <c:v>2.0602248809938359</c:v>
                </c:pt>
                <c:pt idx="5">
                  <c:v>3.6702378180330535</c:v>
                </c:pt>
                <c:pt idx="6">
                  <c:v>2.3988636039188589</c:v>
                </c:pt>
                <c:pt idx="7">
                  <c:v>3.3929606402040693</c:v>
                </c:pt>
                <c:pt idx="8">
                  <c:v>3.0368577971480009</c:v>
                </c:pt>
                <c:pt idx="9">
                  <c:v>4.3899940470438787</c:v>
                </c:pt>
                <c:pt idx="10">
                  <c:v>5.109124885241596</c:v>
                </c:pt>
                <c:pt idx="11">
                  <c:v>5.2608275890481737</c:v>
                </c:pt>
                <c:pt idx="12">
                  <c:v>5.3604740546296705</c:v>
                </c:pt>
                <c:pt idx="13">
                  <c:v>3.1910438852388827</c:v>
                </c:pt>
                <c:pt idx="14">
                  <c:v>-1.5380891344565648</c:v>
                </c:pt>
                <c:pt idx="15">
                  <c:v>3.039747085247785</c:v>
                </c:pt>
                <c:pt idx="16">
                  <c:v>3.2124517571615727</c:v>
                </c:pt>
                <c:pt idx="17">
                  <c:v>2.2198240041681272</c:v>
                </c:pt>
                <c:pt idx="18">
                  <c:v>2.2123544332547445</c:v>
                </c:pt>
                <c:pt idx="19">
                  <c:v>1.5248534549403769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Annual!$B$84:$U$84</c:f>
              <c:strCache>
                <c:ptCount val="20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strCache>
            </c:strRef>
          </c:cat>
          <c:val>
            <c:numRef>
              <c:f>Annual!$B$100:$U$100</c:f>
              <c:numCache>
                <c:formatCode>#,##0.00</c:formatCode>
                <c:ptCount val="20"/>
                <c:pt idx="1">
                  <c:v>4.1640435126692763</c:v>
                </c:pt>
                <c:pt idx="2">
                  <c:v>1.7717993623265067</c:v>
                </c:pt>
                <c:pt idx="3">
                  <c:v>0.86974818587758451</c:v>
                </c:pt>
                <c:pt idx="4">
                  <c:v>1.2657931985696682</c:v>
                </c:pt>
                <c:pt idx="5">
                  <c:v>4.5417254961178832</c:v>
                </c:pt>
                <c:pt idx="6">
                  <c:v>4.346865706262105</c:v>
                </c:pt>
                <c:pt idx="7">
                  <c:v>2.2675826053079011</c:v>
                </c:pt>
                <c:pt idx="8">
                  <c:v>3.2308135619819898</c:v>
                </c:pt>
                <c:pt idx="9">
                  <c:v>4.4598728513378756</c:v>
                </c:pt>
                <c:pt idx="10">
                  <c:v>5.6735759535664414</c:v>
                </c:pt>
                <c:pt idx="11">
                  <c:v>5.4039473694804387</c:v>
                </c:pt>
                <c:pt idx="12">
                  <c:v>6.188220153936201</c:v>
                </c:pt>
                <c:pt idx="13">
                  <c:v>4.0164004726058415</c:v>
                </c:pt>
                <c:pt idx="14">
                  <c:v>-1.329569673005518</c:v>
                </c:pt>
                <c:pt idx="15">
                  <c:v>3.4337221504564801</c:v>
                </c:pt>
                <c:pt idx="16">
                  <c:v>3.5395190825722547</c:v>
                </c:pt>
                <c:pt idx="17">
                  <c:v>2.5544751883145853</c:v>
                </c:pt>
                <c:pt idx="18">
                  <c:v>2.097794127684109</c:v>
                </c:pt>
                <c:pt idx="19">
                  <c:v>1.8237396356000968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003456"/>
        <c:axId val="34608256"/>
      </c:lineChart>
      <c:catAx>
        <c:axId val="25000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08256"/>
        <c:crosses val="autoZero"/>
        <c:auto val="1"/>
        <c:lblAlgn val="ctr"/>
        <c:lblOffset val="100"/>
        <c:noMultiLvlLbl val="0"/>
      </c:catAx>
      <c:valAx>
        <c:axId val="3460825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0003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957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Quarterly!$C$61:$CC$61</c:f>
              <c:numCache>
                <c:formatCode>#,##0.00</c:formatCode>
                <c:ptCount val="79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-2.8671690864747634</c:v>
                </c:pt>
                <c:pt idx="60">
                  <c:v>2.6406454609187437</c:v>
                </c:pt>
                <c:pt idx="61">
                  <c:v>1.7464481860631778</c:v>
                </c:pt>
                <c:pt idx="62">
                  <c:v>1.9335300217817319</c:v>
                </c:pt>
                <c:pt idx="63">
                  <c:v>-3.0202483929388277</c:v>
                </c:pt>
                <c:pt idx="64">
                  <c:v>2.7206630758802697</c:v>
                </c:pt>
                <c:pt idx="65">
                  <c:v>1.4615713700674648</c:v>
                </c:pt>
                <c:pt idx="66">
                  <c:v>2.1705604665635425</c:v>
                </c:pt>
                <c:pt idx="67">
                  <c:v>-3.982448856370159</c:v>
                </c:pt>
                <c:pt idx="68">
                  <c:v>3.3097296286636526</c:v>
                </c:pt>
                <c:pt idx="69">
                  <c:v>0.70704972805052946</c:v>
                </c:pt>
                <c:pt idx="70">
                  <c:v>1.8655764028813586</c:v>
                </c:pt>
                <c:pt idx="71">
                  <c:v>-3.9100900306165247</c:v>
                </c:pt>
                <c:pt idx="72">
                  <c:v>3.6699124466758839</c:v>
                </c:pt>
                <c:pt idx="73">
                  <c:v>0.36371574501869364</c:v>
                </c:pt>
                <c:pt idx="74">
                  <c:v>2.9697324809121977</c:v>
                </c:pt>
                <c:pt idx="75">
                  <c:v>-4.8920164957534613</c:v>
                </c:pt>
                <c:pt idx="76">
                  <c:v>3.0735070734278147</c:v>
                </c:pt>
                <c:pt idx="77">
                  <c:v>0.63139848117485942</c:v>
                </c:pt>
                <c:pt idx="78">
                  <c:v>2.7202587451830884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Quarterly!$C$81:$CC$81</c:f>
              <c:numCache>
                <c:formatCode>#,##0.00</c:formatCode>
                <c:ptCount val="79"/>
                <c:pt idx="0">
                  <c:v>2.6844488246847873</c:v>
                </c:pt>
                <c:pt idx="1">
                  <c:v>3.8543376300860679</c:v>
                </c:pt>
                <c:pt idx="2">
                  <c:v>0.49861579247635657</c:v>
                </c:pt>
                <c:pt idx="3">
                  <c:v>-3.3023054511428294</c:v>
                </c:pt>
                <c:pt idx="4">
                  <c:v>5.2630758305833076</c:v>
                </c:pt>
                <c:pt idx="5">
                  <c:v>1.1249796616756047</c:v>
                </c:pt>
                <c:pt idx="6">
                  <c:v>0.44169411356286103</c:v>
                </c:pt>
                <c:pt idx="7">
                  <c:v>-4.0491062157394211</c:v>
                </c:pt>
                <c:pt idx="8">
                  <c:v>4.9067362744708021</c:v>
                </c:pt>
                <c:pt idx="9">
                  <c:v>0.32997561909118589</c:v>
                </c:pt>
                <c:pt idx="10">
                  <c:v>-0.11056100481273586</c:v>
                </c:pt>
                <c:pt idx="11">
                  <c:v>-3.6574670894006185</c:v>
                </c:pt>
                <c:pt idx="12">
                  <c:v>4.717337303922772</c:v>
                </c:pt>
                <c:pt idx="13">
                  <c:v>-0.13302084615875528</c:v>
                </c:pt>
                <c:pt idx="14">
                  <c:v>-0.29184775845391747</c:v>
                </c:pt>
                <c:pt idx="15">
                  <c:v>-4.1274868557723989</c:v>
                </c:pt>
                <c:pt idx="16">
                  <c:v>5.476077241259194</c:v>
                </c:pt>
                <c:pt idx="17">
                  <c:v>0.87308091487129469</c:v>
                </c:pt>
                <c:pt idx="18">
                  <c:v>0.62317949754854662</c:v>
                </c:pt>
                <c:pt idx="19">
                  <c:v>-3.3406988500230015</c:v>
                </c:pt>
                <c:pt idx="20">
                  <c:v>5.0979774794439789</c:v>
                </c:pt>
                <c:pt idx="21">
                  <c:v>3.7070299615503037</c:v>
                </c:pt>
                <c:pt idx="22">
                  <c:v>-0.45650890397953064</c:v>
                </c:pt>
                <c:pt idx="23">
                  <c:v>-2.4878247783593488</c:v>
                </c:pt>
                <c:pt idx="24">
                  <c:v>5.0755922280426109</c:v>
                </c:pt>
                <c:pt idx="25">
                  <c:v>0.58288076692224489</c:v>
                </c:pt>
                <c:pt idx="26">
                  <c:v>0.3250020574424789</c:v>
                </c:pt>
                <c:pt idx="27">
                  <c:v>-4.0449279687945223</c:v>
                </c:pt>
                <c:pt idx="28">
                  <c:v>5.8440382556329125</c:v>
                </c:pt>
                <c:pt idx="29">
                  <c:v>0.18931306367469511</c:v>
                </c:pt>
                <c:pt idx="30">
                  <c:v>0.95503436590476598</c:v>
                </c:pt>
                <c:pt idx="31">
                  <c:v>-3.3871892482159556</c:v>
                </c:pt>
                <c:pt idx="32">
                  <c:v>6.3309230722202212</c:v>
                </c:pt>
                <c:pt idx="33">
                  <c:v>-0.38131288309590922</c:v>
                </c:pt>
                <c:pt idx="34">
                  <c:v>-4.4244307913428801E-2</c:v>
                </c:pt>
                <c:pt idx="35">
                  <c:v>-2.3075479636852547</c:v>
                </c:pt>
                <c:pt idx="36">
                  <c:v>6.1138485906262998</c:v>
                </c:pt>
                <c:pt idx="37">
                  <c:v>1.4332188576445637</c:v>
                </c:pt>
                <c:pt idx="38">
                  <c:v>0.82979864432472739</c:v>
                </c:pt>
                <c:pt idx="39">
                  <c:v>-2.3933903787242921</c:v>
                </c:pt>
                <c:pt idx="40">
                  <c:v>5.2431985152996115</c:v>
                </c:pt>
                <c:pt idx="41">
                  <c:v>2.3582417757372913</c:v>
                </c:pt>
                <c:pt idx="42">
                  <c:v>0.51930224970261396</c:v>
                </c:pt>
                <c:pt idx="43">
                  <c:v>-2.8227748946830324</c:v>
                </c:pt>
                <c:pt idx="44">
                  <c:v>4.6162960170680751</c:v>
                </c:pt>
                <c:pt idx="45">
                  <c:v>2.8191761083049882</c:v>
                </c:pt>
                <c:pt idx="46">
                  <c:v>2.0546622912818795</c:v>
                </c:pt>
                <c:pt idx="47">
                  <c:v>-2.408540761885638</c:v>
                </c:pt>
                <c:pt idx="48">
                  <c:v>3.8174129037852937</c:v>
                </c:pt>
                <c:pt idx="49">
                  <c:v>2.2007710611117703</c:v>
                </c:pt>
                <c:pt idx="50">
                  <c:v>2.0919842932952908</c:v>
                </c:pt>
                <c:pt idx="51">
                  <c:v>-3.0821764531883509</c:v>
                </c:pt>
                <c:pt idx="52">
                  <c:v>4.4949513923317843</c:v>
                </c:pt>
                <c:pt idx="53">
                  <c:v>0.78007365025857889</c:v>
                </c:pt>
                <c:pt idx="54">
                  <c:v>-0.68860879749165094</c:v>
                </c:pt>
                <c:pt idx="55">
                  <c:v>-4.2254743115691591</c:v>
                </c:pt>
                <c:pt idx="56">
                  <c:v>2.6059029031583965</c:v>
                </c:pt>
                <c:pt idx="57">
                  <c:v>1.5317717212701996</c:v>
                </c:pt>
                <c:pt idx="58">
                  <c:v>1.1548252662379255</c:v>
                </c:pt>
                <c:pt idx="59">
                  <c:v>-2.8057584620446363</c:v>
                </c:pt>
                <c:pt idx="60">
                  <c:v>4.1297192388516875</c:v>
                </c:pt>
                <c:pt idx="61">
                  <c:v>1.1714012802311327</c:v>
                </c:pt>
                <c:pt idx="62">
                  <c:v>1.2139474331363242</c:v>
                </c:pt>
                <c:pt idx="63">
                  <c:v>-2.7719213958813587</c:v>
                </c:pt>
                <c:pt idx="64">
                  <c:v>3.774862859962242</c:v>
                </c:pt>
                <c:pt idx="65">
                  <c:v>1.5354715949756754</c:v>
                </c:pt>
                <c:pt idx="66">
                  <c:v>1.4465758265170345</c:v>
                </c:pt>
                <c:pt idx="67">
                  <c:v>-3.6771467823671613</c:v>
                </c:pt>
                <c:pt idx="68">
                  <c:v>3.9116834551495629</c:v>
                </c:pt>
                <c:pt idx="69">
                  <c:v>0.60082964609247302</c:v>
                </c:pt>
                <c:pt idx="70">
                  <c:v>1.3651550328756663</c:v>
                </c:pt>
                <c:pt idx="71">
                  <c:v>-3.9344582326452104</c:v>
                </c:pt>
                <c:pt idx="72">
                  <c:v>4.7630723026874202</c:v>
                </c:pt>
                <c:pt idx="73">
                  <c:v>-0.35010928886898363</c:v>
                </c:pt>
                <c:pt idx="74">
                  <c:v>2.1336401605690147</c:v>
                </c:pt>
                <c:pt idx="75">
                  <c:v>-4.2333626181159945</c:v>
                </c:pt>
                <c:pt idx="76">
                  <c:v>4.2575831417151324</c:v>
                </c:pt>
                <c:pt idx="77">
                  <c:v>0.11959142839042926</c:v>
                </c:pt>
                <c:pt idx="78">
                  <c:v>1.6796334668898631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621312"/>
        <c:axId val="34622848"/>
      </c:lineChart>
      <c:catAx>
        <c:axId val="3462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22848"/>
        <c:crosses val="autoZero"/>
        <c:auto val="1"/>
        <c:lblAlgn val="ctr"/>
        <c:lblOffset val="100"/>
        <c:noMultiLvlLbl val="0"/>
      </c:catAx>
      <c:valAx>
        <c:axId val="346228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621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699"/>
          <c:y val="2.4074583613851244E-2"/>
          <c:w val="0.2927397575785152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75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Quarterly!$F$101:$CC$101</c:f>
              <c:numCache>
                <c:formatCode>#,##0.00</c:formatCode>
                <c:ptCount val="76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2.3844088457976942</c:v>
                </c:pt>
                <c:pt idx="57">
                  <c:v>3.0521236544616621</c:v>
                </c:pt>
                <c:pt idx="58">
                  <c:v>3.2933179044639416</c:v>
                </c:pt>
                <c:pt idx="59">
                  <c:v>3.4002866560863989</c:v>
                </c:pt>
                <c:pt idx="60">
                  <c:v>3.2373299706831822</c:v>
                </c:pt>
                <c:pt idx="61">
                  <c:v>3.3178127548877647</c:v>
                </c:pt>
                <c:pt idx="62">
                  <c:v>3.0285363225603188</c:v>
                </c:pt>
                <c:pt idx="63">
                  <c:v>3.2681130328394294</c:v>
                </c:pt>
                <c:pt idx="64">
                  <c:v>2.2435215632666985</c:v>
                </c:pt>
                <c:pt idx="65">
                  <c:v>2.8298518787867226</c:v>
                </c:pt>
                <c:pt idx="66">
                  <c:v>2.0651549828067566</c:v>
                </c:pt>
                <c:pt idx="67">
                  <c:v>1.7604855595907083</c:v>
                </c:pt>
                <c:pt idx="68">
                  <c:v>1.8371722606730665</c:v>
                </c:pt>
                <c:pt idx="69">
                  <c:v>2.1922211008460963</c:v>
                </c:pt>
                <c:pt idx="70">
                  <c:v>1.8438238198198922</c:v>
                </c:pt>
                <c:pt idx="71">
                  <c:v>2.9477441141085849</c:v>
                </c:pt>
                <c:pt idx="72">
                  <c:v>1.8957386069330944</c:v>
                </c:pt>
                <c:pt idx="73">
                  <c:v>1.3095399251553488</c:v>
                </c:pt>
                <c:pt idx="74">
                  <c:v>1.5797452941433328</c:v>
                </c:pt>
                <c:pt idx="75">
                  <c:v>1.3336392013879788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Quarterly!$F$121:$CC$121</c:f>
              <c:numCache>
                <c:formatCode>#,##0.00</c:formatCode>
                <c:ptCount val="76"/>
                <c:pt idx="0">
                  <c:v>3.6347768060013199</c:v>
                </c:pt>
                <c:pt idx="1">
                  <c:v>6.2372685881647234</c:v>
                </c:pt>
                <c:pt idx="2">
                  <c:v>3.4452856803726251</c:v>
                </c:pt>
                <c:pt idx="3">
                  <c:v>3.3866950292459279</c:v>
                </c:pt>
                <c:pt idx="4">
                  <c:v>2.5882348047578971</c:v>
                </c:pt>
                <c:pt idx="5">
                  <c:v>2.2409501965109482</c:v>
                </c:pt>
                <c:pt idx="6">
                  <c:v>1.4371728410460975</c:v>
                </c:pt>
                <c:pt idx="7">
                  <c:v>0.8794443161600024</c:v>
                </c:pt>
                <c:pt idx="8">
                  <c:v>1.2912001203983319</c:v>
                </c:pt>
                <c:pt idx="9">
                  <c:v>1.1083286508467005</c:v>
                </c:pt>
                <c:pt idx="10">
                  <c:v>0.64174029094916596</c:v>
                </c:pt>
                <c:pt idx="11">
                  <c:v>0.45908820518638438</c:v>
                </c:pt>
                <c:pt idx="12">
                  <c:v>-3.1014719675880525E-2</c:v>
                </c:pt>
                <c:pt idx="13">
                  <c:v>0.693320558321466</c:v>
                </c:pt>
                <c:pt idx="14">
                  <c:v>1.7077472286388877</c:v>
                </c:pt>
                <c:pt idx="15">
                  <c:v>2.6411248789975059</c:v>
                </c:pt>
                <c:pt idx="16">
                  <c:v>3.5766464800375952</c:v>
                </c:pt>
                <c:pt idx="17">
                  <c:v>3.1268109504366821</c:v>
                </c:pt>
                <c:pt idx="18">
                  <c:v>6.3196893069970272</c:v>
                </c:pt>
                <c:pt idx="19">
                  <c:v>5.0711657644586721</c:v>
                </c:pt>
                <c:pt idx="20">
                  <c:v>5.7972228069645002</c:v>
                </c:pt>
                <c:pt idx="21">
                  <c:v>5.7746886204187717</c:v>
                </c:pt>
                <c:pt idx="22">
                  <c:v>2.5882517087838268</c:v>
                </c:pt>
                <c:pt idx="23">
                  <c:v>3.3936669332327911</c:v>
                </c:pt>
                <c:pt idx="24">
                  <c:v>1.7426463474793172</c:v>
                </c:pt>
                <c:pt idx="25">
                  <c:v>2.4867176466690037</c:v>
                </c:pt>
                <c:pt idx="26">
                  <c:v>2.0857004778423538</c:v>
                </c:pt>
                <c:pt idx="27">
                  <c:v>2.7267898196219722</c:v>
                </c:pt>
                <c:pt idx="28">
                  <c:v>3.4309463157280664</c:v>
                </c:pt>
                <c:pt idx="29">
                  <c:v>3.9067308583090932</c:v>
                </c:pt>
                <c:pt idx="30">
                  <c:v>3.3149324433007146</c:v>
                </c:pt>
                <c:pt idx="31">
                  <c:v>2.2922948965353891</c:v>
                </c:pt>
                <c:pt idx="32">
                  <c:v>3.4354040121932146</c:v>
                </c:pt>
                <c:pt idx="33">
                  <c:v>3.2242407300955462</c:v>
                </c:pt>
                <c:pt idx="34">
                  <c:v>5.1044468102940348</c:v>
                </c:pt>
                <c:pt idx="35">
                  <c:v>6.0235114539191601</c:v>
                </c:pt>
                <c:pt idx="36">
                  <c:v>5.93034853207193</c:v>
                </c:pt>
                <c:pt idx="37">
                  <c:v>5.0612040504252827</c:v>
                </c:pt>
                <c:pt idx="38">
                  <c:v>6.0193124752939822</c:v>
                </c:pt>
                <c:pt idx="39">
                  <c:v>5.6928354345134702</c:v>
                </c:pt>
                <c:pt idx="40">
                  <c:v>5.2278785308832152</c:v>
                </c:pt>
                <c:pt idx="41">
                  <c:v>4.6010672892520015</c:v>
                </c:pt>
                <c:pt idx="42">
                  <c:v>5.0721013975016858</c:v>
                </c:pt>
                <c:pt idx="43">
                  <c:v>6.6770021713823198</c:v>
                </c:pt>
                <c:pt idx="44">
                  <c:v>7.1317306886454714</c:v>
                </c:pt>
                <c:pt idx="45">
                  <c:v>6.3136389208968371</c:v>
                </c:pt>
                <c:pt idx="46">
                  <c:v>5.6742164572806413</c:v>
                </c:pt>
                <c:pt idx="47">
                  <c:v>5.7128621519587295</c:v>
                </c:pt>
                <c:pt idx="48">
                  <c:v>4.9831675912741478</c:v>
                </c:pt>
                <c:pt idx="49">
                  <c:v>5.668314087445613</c:v>
                </c:pt>
                <c:pt idx="50">
                  <c:v>4.1994142085641837</c:v>
                </c:pt>
                <c:pt idx="51">
                  <c:v>1.3614228303183589</c:v>
                </c:pt>
                <c:pt idx="52">
                  <c:v>0.16570574337447894</c:v>
                </c:pt>
                <c:pt idx="53">
                  <c:v>-1.6450791087192767</c:v>
                </c:pt>
                <c:pt idx="54">
                  <c:v>-0.9114697588685331</c:v>
                </c:pt>
                <c:pt idx="55">
                  <c:v>0.92782752374557242</c:v>
                </c:pt>
                <c:pt idx="56">
                  <c:v>2.4239334596776327</c:v>
                </c:pt>
                <c:pt idx="57">
                  <c:v>3.9450473386630018</c:v>
                </c:pt>
                <c:pt idx="58">
                  <c:v>3.5761113699684524</c:v>
                </c:pt>
                <c:pt idx="59">
                  <c:v>3.6366487108909946</c:v>
                </c:pt>
                <c:pt idx="60">
                  <c:v>3.6727286276008893</c:v>
                </c:pt>
                <c:pt idx="61">
                  <c:v>3.319429595016421</c:v>
                </c:pt>
                <c:pt idx="62">
                  <c:v>3.6912296963878974</c:v>
                </c:pt>
                <c:pt idx="63">
                  <c:v>3.9295518326515384</c:v>
                </c:pt>
                <c:pt idx="64">
                  <c:v>2.9619335265439961</c:v>
                </c:pt>
                <c:pt idx="65">
                  <c:v>3.0976823258052302</c:v>
                </c:pt>
                <c:pt idx="66">
                  <c:v>2.1486601050909861</c:v>
                </c:pt>
                <c:pt idx="67">
                  <c:v>2.0666758201863704</c:v>
                </c:pt>
                <c:pt idx="68">
                  <c:v>1.7940206453960956</c:v>
                </c:pt>
                <c:pt idx="69">
                  <c:v>2.6280586576946412</c:v>
                </c:pt>
                <c:pt idx="70">
                  <c:v>1.6579571471958088</c:v>
                </c:pt>
                <c:pt idx="71">
                  <c:v>2.42866211138168</c:v>
                </c:pt>
                <c:pt idx="72">
                  <c:v>2.1099591119530001</c:v>
                </c:pt>
                <c:pt idx="73">
                  <c:v>1.6172714079375494</c:v>
                </c:pt>
                <c:pt idx="74">
                  <c:v>2.0962453930130915</c:v>
                </c:pt>
                <c:pt idx="75">
                  <c:v>1.6424049273735193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34464"/>
        <c:axId val="34736000"/>
      </c:lineChart>
      <c:catAx>
        <c:axId val="34734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36000"/>
        <c:crosses val="autoZero"/>
        <c:auto val="1"/>
        <c:lblAlgn val="ctr"/>
        <c:lblOffset val="100"/>
        <c:noMultiLvlLbl val="0"/>
      </c:catAx>
      <c:valAx>
        <c:axId val="3473600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34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99" l="0.70000000000000062" r="0.70000000000000062" t="0.7500000000000099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Seasonal!$C$61:$CC$61</c:f>
              <c:numCache>
                <c:formatCode>#,##0.00</c:formatCode>
                <c:ptCount val="79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1.1787790189739429</c:v>
                </c:pt>
                <c:pt idx="60">
                  <c:v>0.61262625522996239</c:v>
                </c:pt>
                <c:pt idx="61">
                  <c:v>1.1208419080504333</c:v>
                </c:pt>
                <c:pt idx="62">
                  <c:v>1.0997399823403631</c:v>
                </c:pt>
                <c:pt idx="63">
                  <c:v>0.92030990825625425</c:v>
                </c:pt>
                <c:pt idx="64">
                  <c:v>0.52950291069244482</c:v>
                </c:pt>
                <c:pt idx="65">
                  <c:v>0.26183369814914026</c:v>
                </c:pt>
                <c:pt idx="66">
                  <c:v>0.77492914235115673</c:v>
                </c:pt>
                <c:pt idx="67">
                  <c:v>0.41339217620920132</c:v>
                </c:pt>
                <c:pt idx="68">
                  <c:v>0.91226935684794053</c:v>
                </c:pt>
                <c:pt idx="69">
                  <c:v>0.29886540947202522</c:v>
                </c:pt>
                <c:pt idx="70">
                  <c:v>0.44394748731093597</c:v>
                </c:pt>
                <c:pt idx="71">
                  <c:v>0.33872743070344086</c:v>
                </c:pt>
                <c:pt idx="72">
                  <c:v>0.91109622935309587</c:v>
                </c:pt>
                <c:pt idx="73">
                  <c:v>0.29904589646655544</c:v>
                </c:pt>
                <c:pt idx="74">
                  <c:v>1.2479699748991462</c:v>
                </c:pt>
                <c:pt idx="75">
                  <c:v>-0.39120060445081639</c:v>
                </c:pt>
                <c:pt idx="76">
                  <c:v>0.11931875966584779</c:v>
                </c:pt>
                <c:pt idx="77">
                  <c:v>0.51580985589521033</c:v>
                </c:pt>
                <c:pt idx="78">
                  <c:v>1.021663388600857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Seasonal!$C$81:$CC$81</c:f>
              <c:numCache>
                <c:formatCode>#,##0.00</c:formatCode>
                <c:ptCount val="79"/>
                <c:pt idx="0">
                  <c:v>5.1476798508054505E-2</c:v>
                </c:pt>
                <c:pt idx="1">
                  <c:v>0.46323057548976293</c:v>
                </c:pt>
                <c:pt idx="2">
                  <c:v>0.34308929215622375</c:v>
                </c:pt>
                <c:pt idx="3">
                  <c:v>1.460725087365613</c:v>
                </c:pt>
                <c:pt idx="4">
                  <c:v>1.5896340859538955</c:v>
                </c:pt>
                <c:pt idx="5">
                  <c:v>1.3431782400499657</c:v>
                </c:pt>
                <c:pt idx="6">
                  <c:v>1.0787732503871665</c:v>
                </c:pt>
                <c:pt idx="7">
                  <c:v>-0.63007259959542283</c:v>
                </c:pt>
                <c:pt idx="8">
                  <c:v>0.65946393035959527</c:v>
                </c:pt>
                <c:pt idx="9">
                  <c:v>0.12770447153255166</c:v>
                </c:pt>
                <c:pt idx="10">
                  <c:v>-9.5805222858772715E-2</c:v>
                </c:pt>
                <c:pt idx="11">
                  <c:v>0.73683152736843649</c:v>
                </c:pt>
                <c:pt idx="12">
                  <c:v>8.0915720130175214E-2</c:v>
                </c:pt>
                <c:pt idx="13">
                  <c:v>-0.24853469183775909</c:v>
                </c:pt>
                <c:pt idx="14">
                  <c:v>0.15937485757300185</c:v>
                </c:pt>
                <c:pt idx="15">
                  <c:v>-0.27838592383482996</c:v>
                </c:pt>
                <c:pt idx="16">
                  <c:v>0.86275694328258412</c:v>
                </c:pt>
                <c:pt idx="17">
                  <c:v>1.1542539146402206</c:v>
                </c:pt>
                <c:pt idx="18">
                  <c:v>1.1914000822308191</c:v>
                </c:pt>
                <c:pt idx="19">
                  <c:v>1.0957313051861122</c:v>
                </c:pt>
                <c:pt idx="20">
                  <c:v>1.0176086893538656</c:v>
                </c:pt>
                <c:pt idx="21">
                  <c:v>1.0849060089879266</c:v>
                </c:pt>
                <c:pt idx="22">
                  <c:v>0.82654853059217992</c:v>
                </c:pt>
                <c:pt idx="23">
                  <c:v>2.2885369260554107</c:v>
                </c:pt>
                <c:pt idx="24">
                  <c:v>0.39048836521628061</c:v>
                </c:pt>
                <c:pt idx="25">
                  <c:v>0.20590355186057369</c:v>
                </c:pt>
                <c:pt idx="26">
                  <c:v>0.77078842767833422</c:v>
                </c:pt>
                <c:pt idx="27">
                  <c:v>-0.1534736486933285</c:v>
                </c:pt>
                <c:pt idx="28">
                  <c:v>1.3108416133632217</c:v>
                </c:pt>
                <c:pt idx="29">
                  <c:v>0.91025177583818961</c:v>
                </c:pt>
                <c:pt idx="30">
                  <c:v>0.74306069165036825</c:v>
                </c:pt>
                <c:pt idx="31">
                  <c:v>1.2500874856634119</c:v>
                </c:pt>
                <c:pt idx="32">
                  <c:v>0.37346244694580327</c:v>
                </c:pt>
                <c:pt idx="33">
                  <c:v>0.38447201745559167</c:v>
                </c:pt>
                <c:pt idx="34">
                  <c:v>0.54922866106634083</c:v>
                </c:pt>
                <c:pt idx="35">
                  <c:v>1.4011074478997769</c:v>
                </c:pt>
                <c:pt idx="36">
                  <c:v>1.5114114241220273</c:v>
                </c:pt>
                <c:pt idx="37">
                  <c:v>1.6571579204429407</c:v>
                </c:pt>
                <c:pt idx="38">
                  <c:v>1.2740152849076505</c:v>
                </c:pt>
                <c:pt idx="39">
                  <c:v>1.0441311891438447</c:v>
                </c:pt>
                <c:pt idx="40">
                  <c:v>1.9142158819636637</c:v>
                </c:pt>
                <c:pt idx="41">
                  <c:v>1.4562382910307667</c:v>
                </c:pt>
                <c:pt idx="42">
                  <c:v>0.7634899239538554</c:v>
                </c:pt>
                <c:pt idx="43">
                  <c:v>1.6122259624941155</c:v>
                </c:pt>
                <c:pt idx="44">
                  <c:v>1.2365908058425656</c:v>
                </c:pt>
                <c:pt idx="45">
                  <c:v>1.300703801437874</c:v>
                </c:pt>
                <c:pt idx="46">
                  <c:v>1.3299270315696956</c:v>
                </c:pt>
                <c:pt idx="47">
                  <c:v>2.1211545792773281</c:v>
                </c:pt>
                <c:pt idx="48">
                  <c:v>1.2181630781735018</c:v>
                </c:pt>
                <c:pt idx="49">
                  <c:v>1.2520313275772859</c:v>
                </c:pt>
                <c:pt idx="50">
                  <c:v>1.7314395190405816</c:v>
                </c:pt>
                <c:pt idx="51">
                  <c:v>0.75436623821721493</c:v>
                </c:pt>
                <c:pt idx="52">
                  <c:v>1.2891137600245353</c:v>
                </c:pt>
                <c:pt idx="53">
                  <c:v>0.42783119343442072</c:v>
                </c:pt>
                <c:pt idx="54">
                  <c:v>-0.75769543280851881</c:v>
                </c:pt>
                <c:pt idx="55">
                  <c:v>-1.0670125055686974</c:v>
                </c:pt>
                <c:pt idx="56">
                  <c:v>-0.74161554958156117</c:v>
                </c:pt>
                <c:pt idx="57">
                  <c:v>0.3454535579956301</c:v>
                </c:pt>
                <c:pt idx="58">
                  <c:v>0.63457640387540903</c:v>
                </c:pt>
                <c:pt idx="59">
                  <c:v>1.4510889974327597</c:v>
                </c:pt>
                <c:pt idx="60">
                  <c:v>1.1427804135969337</c:v>
                </c:pt>
                <c:pt idx="61">
                  <c:v>0.74842680186807575</c:v>
                </c:pt>
                <c:pt idx="62">
                  <c:v>0.98391717063506856</c:v>
                </c:pt>
                <c:pt idx="63">
                  <c:v>1.2847767243809027</c:v>
                </c:pt>
                <c:pt idx="64">
                  <c:v>0.46515097725862858</c:v>
                </c:pt>
                <c:pt idx="65">
                  <c:v>0.52247576085790692</c:v>
                </c:pt>
                <c:pt idx="66">
                  <c:v>0.82407239740264582</c:v>
                </c:pt>
                <c:pt idx="67">
                  <c:v>0.71482399421089537</c:v>
                </c:pt>
                <c:pt idx="68">
                  <c:v>0.5823940877337338</c:v>
                </c:pt>
                <c:pt idx="69">
                  <c:v>0.45182825851742836</c:v>
                </c:pt>
                <c:pt idx="70">
                  <c:v>0.63190919658024347</c:v>
                </c:pt>
                <c:pt idx="71">
                  <c:v>0.11820147449948765</c:v>
                </c:pt>
                <c:pt idx="72">
                  <c:v>1.0654528594913777</c:v>
                </c:pt>
                <c:pt idx="73">
                  <c:v>6.8482106479665072E-2</c:v>
                </c:pt>
                <c:pt idx="74">
                  <c:v>1.1444024491275606</c:v>
                </c:pt>
                <c:pt idx="75">
                  <c:v>5.387554954575758E-2</c:v>
                </c:pt>
                <c:pt idx="76">
                  <c:v>0.16298424005241452</c:v>
                </c:pt>
                <c:pt idx="77">
                  <c:v>0.49601915017580639</c:v>
                </c:pt>
                <c:pt idx="78">
                  <c:v>0.93477190219334649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44960"/>
        <c:axId val="34746752"/>
      </c:lineChart>
      <c:catAx>
        <c:axId val="34744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46752"/>
        <c:crosses val="autoZero"/>
        <c:auto val="1"/>
        <c:lblAlgn val="ctr"/>
        <c:lblOffset val="100"/>
        <c:noMultiLvlLbl val="0"/>
      </c:catAx>
      <c:valAx>
        <c:axId val="347467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44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699"/>
          <c:y val="2.4074720785425299E-2"/>
          <c:w val="0.28231760808105388"/>
          <c:h val="0.114385178840092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Seasonal!$F$101:$CC$101</c:f>
              <c:numCache>
                <c:formatCode>#,##0.00</c:formatCode>
                <c:ptCount val="76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1.7394385140322186</c:v>
                </c:pt>
                <c:pt idx="57">
                  <c:v>2.7152495850979683</c:v>
                </c:pt>
                <c:pt idx="58">
                  <c:v>3.6262072538827432</c:v>
                </c:pt>
                <c:pt idx="59">
                  <c:v>4.0716967065696483</c:v>
                </c:pt>
                <c:pt idx="60">
                  <c:v>3.8058374111774436</c:v>
                </c:pt>
                <c:pt idx="61">
                  <c:v>3.7200759246792585</c:v>
                </c:pt>
                <c:pt idx="62">
                  <c:v>2.8389875647553899</c:v>
                </c:pt>
                <c:pt idx="63">
                  <c:v>2.5085889115008664</c:v>
                </c:pt>
                <c:pt idx="64">
                  <c:v>1.99369333246826</c:v>
                </c:pt>
                <c:pt idx="65">
                  <c:v>2.382034688953671</c:v>
                </c:pt>
                <c:pt idx="66">
                  <c:v>2.4198494965769322</c:v>
                </c:pt>
                <c:pt idx="67">
                  <c:v>2.0834653226177258</c:v>
                </c:pt>
                <c:pt idx="68">
                  <c:v>2.0075587548435396</c:v>
                </c:pt>
                <c:pt idx="69">
                  <c:v>2.0063728943667116</c:v>
                </c:pt>
                <c:pt idx="70">
                  <c:v>2.0065564540071072</c:v>
                </c:pt>
                <c:pt idx="71">
                  <c:v>2.8230871392514225</c:v>
                </c:pt>
                <c:pt idx="72">
                  <c:v>2.0750862836906152</c:v>
                </c:pt>
                <c:pt idx="73">
                  <c:v>1.2741758134275951</c:v>
                </c:pt>
                <c:pt idx="74">
                  <c:v>1.4930472008967521</c:v>
                </c:pt>
                <c:pt idx="75">
                  <c:v>1.266192824944915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Seasonal!$F$121:$CC$121</c:f>
              <c:numCache>
                <c:formatCode>#,##0.00</c:formatCode>
                <c:ptCount val="76"/>
                <c:pt idx="0">
                  <c:v>2.3330862750660883</c:v>
                </c:pt>
                <c:pt idx="1">
                  <c:v>3.9063202485916451</c:v>
                </c:pt>
                <c:pt idx="2">
                  <c:v>4.8164256006894863</c:v>
                </c:pt>
                <c:pt idx="3">
                  <c:v>5.5849066532213438</c:v>
                </c:pt>
                <c:pt idx="4">
                  <c:v>3.4091220979812418</c:v>
                </c:pt>
                <c:pt idx="5">
                  <c:v>2.4622924331518008</c:v>
                </c:pt>
                <c:pt idx="6">
                  <c:v>1.2333964099813033</c:v>
                </c:pt>
                <c:pt idx="7">
                  <c:v>5.7021149646598546E-2</c:v>
                </c:pt>
                <c:pt idx="8">
                  <c:v>1.4333767405092446</c:v>
                </c:pt>
                <c:pt idx="9">
                  <c:v>0.85038040534747383</c:v>
                </c:pt>
                <c:pt idx="10">
                  <c:v>0.47142571993297511</c:v>
                </c:pt>
                <c:pt idx="11">
                  <c:v>0.72805464881328452</c:v>
                </c:pt>
                <c:pt idx="12">
                  <c:v>-0.28707434973427309</c:v>
                </c:pt>
                <c:pt idx="13">
                  <c:v>0.49189210149723006</c:v>
                </c:pt>
                <c:pt idx="14">
                  <c:v>1.9050932093496267</c:v>
                </c:pt>
                <c:pt idx="15">
                  <c:v>2.955106020059608</c:v>
                </c:pt>
                <c:pt idx="16">
                  <c:v>4.5872477302692021</c:v>
                </c:pt>
                <c:pt idx="17">
                  <c:v>4.7260562306062486</c:v>
                </c:pt>
                <c:pt idx="18">
                  <c:v>4.636043206418174</c:v>
                </c:pt>
                <c:pt idx="19">
                  <c:v>4.2246602500387382</c:v>
                </c:pt>
                <c:pt idx="20">
                  <c:v>5.3137949564584286</c:v>
                </c:pt>
                <c:pt idx="21">
                  <c:v>4.6600037799878882</c:v>
                </c:pt>
                <c:pt idx="22">
                  <c:v>3.7499134003481469</c:v>
                </c:pt>
                <c:pt idx="23">
                  <c:v>3.6925365890537418</c:v>
                </c:pt>
                <c:pt idx="24">
                  <c:v>1.2170072826169724</c:v>
                </c:pt>
                <c:pt idx="25">
                  <c:v>2.1449378359715268</c:v>
                </c:pt>
                <c:pt idx="26">
                  <c:v>2.8629155498877115</c:v>
                </c:pt>
                <c:pt idx="27">
                  <c:v>2.8346121515126832</c:v>
                </c:pt>
                <c:pt idx="28">
                  <c:v>4.2801773620106021</c:v>
                </c:pt>
                <c:pt idx="29">
                  <c:v>3.3153243988646661</c:v>
                </c:pt>
                <c:pt idx="30">
                  <c:v>2.7770133220047697</c:v>
                </c:pt>
                <c:pt idx="31">
                  <c:v>2.5792679184723064</c:v>
                </c:pt>
                <c:pt idx="32">
                  <c:v>2.7322704249587839</c:v>
                </c:pt>
                <c:pt idx="33">
                  <c:v>3.8969615614717332</c:v>
                </c:pt>
                <c:pt idx="34">
                  <c:v>5.2141792116229508</c:v>
                </c:pt>
                <c:pt idx="35">
                  <c:v>5.9725920880466816</c:v>
                </c:pt>
                <c:pt idx="36">
                  <c:v>5.5995222034431382</c:v>
                </c:pt>
                <c:pt idx="37">
                  <c:v>6.0185485739048339</c:v>
                </c:pt>
                <c:pt idx="38">
                  <c:v>5.8090089022669957</c:v>
                </c:pt>
                <c:pt idx="39">
                  <c:v>5.2756225019151648</c:v>
                </c:pt>
                <c:pt idx="40">
                  <c:v>5.86750775245567</c:v>
                </c:pt>
                <c:pt idx="41">
                  <c:v>5.1635973374199926</c:v>
                </c:pt>
                <c:pt idx="42">
                  <c:v>5.0023793905382172</c:v>
                </c:pt>
                <c:pt idx="43">
                  <c:v>5.5926452112203417</c:v>
                </c:pt>
                <c:pt idx="44">
                  <c:v>6.1215099060028626</c:v>
                </c:pt>
                <c:pt idx="45">
                  <c:v>6.1021929943130147</c:v>
                </c:pt>
                <c:pt idx="46">
                  <c:v>6.0512135240697535</c:v>
                </c:pt>
                <c:pt idx="47">
                  <c:v>6.4714337668820177</c:v>
                </c:pt>
                <c:pt idx="48">
                  <c:v>5.0464213399459599</c:v>
                </c:pt>
                <c:pt idx="49">
                  <c:v>5.1200555078998269</c:v>
                </c:pt>
                <c:pt idx="50">
                  <c:v>4.2643693284254303</c:v>
                </c:pt>
                <c:pt idx="51">
                  <c:v>1.7132593947130268</c:v>
                </c:pt>
                <c:pt idx="52">
                  <c:v>-0.1254536610040819</c:v>
                </c:pt>
                <c:pt idx="53">
                  <c:v>-2.1278225336820547</c:v>
                </c:pt>
                <c:pt idx="54">
                  <c:v>-2.2081038507144992</c:v>
                </c:pt>
                <c:pt idx="55">
                  <c:v>-0.83617981631858262</c:v>
                </c:pt>
                <c:pt idx="56">
                  <c:v>1.6877969781954785</c:v>
                </c:pt>
                <c:pt idx="57">
                  <c:v>3.6183147394022805</c:v>
                </c:pt>
                <c:pt idx="58">
                  <c:v>4.0344313339722584</c:v>
                </c:pt>
                <c:pt idx="59">
                  <c:v>4.395574286129758</c:v>
                </c:pt>
                <c:pt idx="60">
                  <c:v>4.2244350166782532</c:v>
                </c:pt>
                <c:pt idx="61">
                  <c:v>3.5261593230081241</c:v>
                </c:pt>
                <c:pt idx="62">
                  <c:v>3.2939785911261192</c:v>
                </c:pt>
                <c:pt idx="63">
                  <c:v>3.1304772827318903</c:v>
                </c:pt>
                <c:pt idx="64">
                  <c:v>2.5501383710810166</c:v>
                </c:pt>
                <c:pt idx="65">
                  <c:v>2.6698146676408014</c:v>
                </c:pt>
                <c:pt idx="66">
                  <c:v>2.597658008971905</c:v>
                </c:pt>
                <c:pt idx="67">
                  <c:v>2.4021144855742715</c:v>
                </c:pt>
                <c:pt idx="68">
                  <c:v>1.7954966596654347</c:v>
                </c:pt>
                <c:pt idx="69">
                  <c:v>2.2843814991333202</c:v>
                </c:pt>
                <c:pt idx="70">
                  <c:v>1.8940419230297798</c:v>
                </c:pt>
                <c:pt idx="71">
                  <c:v>2.4129629032361337</c:v>
                </c:pt>
                <c:pt idx="72">
                  <c:v>2.3471625945112442</c:v>
                </c:pt>
                <c:pt idx="73">
                  <c:v>1.4332488889191228</c:v>
                </c:pt>
                <c:pt idx="74">
                  <c:v>1.8666168230536542</c:v>
                </c:pt>
                <c:pt idx="75">
                  <c:v>1.65548942418751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64288"/>
        <c:axId val="34765824"/>
      </c:lineChart>
      <c:catAx>
        <c:axId val="3476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65824"/>
        <c:crosses val="autoZero"/>
        <c:auto val="1"/>
        <c:lblAlgn val="ctr"/>
        <c:lblOffset val="100"/>
        <c:noMultiLvlLbl val="0"/>
      </c:catAx>
      <c:valAx>
        <c:axId val="3476582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64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8581"/>
          <c:y val="2.4074576884785991E-2"/>
          <c:w val="0.29273982370700757"/>
          <c:h val="0.1223178568196213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Durban'!$O$11:$O$58</c:f>
              <c:numCache>
                <c:formatCode>0.00</c:formatCode>
                <c:ptCount val="48"/>
                <c:pt idx="0">
                  <c:v>3.4309463157280784</c:v>
                </c:pt>
                <c:pt idx="1">
                  <c:v>3.9067308583091016</c:v>
                </c:pt>
                <c:pt idx="2">
                  <c:v>3.3149324433006977</c:v>
                </c:pt>
                <c:pt idx="3">
                  <c:v>2.2922948965353891</c:v>
                </c:pt>
                <c:pt idx="4">
                  <c:v>3.435404012193223</c:v>
                </c:pt>
                <c:pt idx="5">
                  <c:v>3.2242407300955378</c:v>
                </c:pt>
                <c:pt idx="6">
                  <c:v>5.1044468102940419</c:v>
                </c:pt>
                <c:pt idx="7">
                  <c:v>6.0235114539191548</c:v>
                </c:pt>
                <c:pt idx="8">
                  <c:v>5.9303485320719167</c:v>
                </c:pt>
                <c:pt idx="9">
                  <c:v>5.0612040504252791</c:v>
                </c:pt>
                <c:pt idx="10">
                  <c:v>6.0193124752939964</c:v>
                </c:pt>
                <c:pt idx="11">
                  <c:v>5.6928354345134675</c:v>
                </c:pt>
                <c:pt idx="12">
                  <c:v>5.2278785308832321</c:v>
                </c:pt>
                <c:pt idx="13">
                  <c:v>4.6010672892520015</c:v>
                </c:pt>
                <c:pt idx="14">
                  <c:v>5.0721013975016911</c:v>
                </c:pt>
                <c:pt idx="15">
                  <c:v>6.677002171382326</c:v>
                </c:pt>
                <c:pt idx="16">
                  <c:v>7.1317306886454723</c:v>
                </c:pt>
                <c:pt idx="17">
                  <c:v>6.3136389208968371</c:v>
                </c:pt>
                <c:pt idx="18">
                  <c:v>5.6742164572806386</c:v>
                </c:pt>
                <c:pt idx="19">
                  <c:v>5.7128621519587348</c:v>
                </c:pt>
                <c:pt idx="20">
                  <c:v>7.1979503054917089</c:v>
                </c:pt>
                <c:pt idx="21">
                  <c:v>8.0868174242486379</c:v>
                </c:pt>
                <c:pt idx="22">
                  <c:v>5.7534241360885314</c:v>
                </c:pt>
                <c:pt idx="23">
                  <c:v>-0.27152900397101537</c:v>
                </c:pt>
                <c:pt idx="24">
                  <c:v>-3.1636835722557093</c:v>
                </c:pt>
                <c:pt idx="25">
                  <c:v>-5.268653827032229</c:v>
                </c:pt>
                <c:pt idx="26">
                  <c:v>-3.8463807105650525</c:v>
                </c:pt>
                <c:pt idx="27">
                  <c:v>0.23508068675237243</c:v>
                </c:pt>
                <c:pt idx="28">
                  <c:v>4.0419655906792995</c:v>
                </c:pt>
                <c:pt idx="29">
                  <c:v>5.7907882851793566</c:v>
                </c:pt>
                <c:pt idx="30">
                  <c:v>5.160933290682916</c:v>
                </c:pt>
                <c:pt idx="31">
                  <c:v>4.6837099985581805</c:v>
                </c:pt>
                <c:pt idx="32">
                  <c:v>3.7675364211022466</c:v>
                </c:pt>
                <c:pt idx="33">
                  <c:v>3.4120562340997806</c:v>
                </c:pt>
                <c:pt idx="34">
                  <c:v>3.6885427537294513</c:v>
                </c:pt>
                <c:pt idx="35">
                  <c:v>3.473571707176764</c:v>
                </c:pt>
                <c:pt idx="36">
                  <c:v>2.3659614298521854</c:v>
                </c:pt>
                <c:pt idx="37">
                  <c:v>2.4370713091327216</c:v>
                </c:pt>
                <c:pt idx="38">
                  <c:v>1.6372696244615914</c:v>
                </c:pt>
                <c:pt idx="39">
                  <c:v>2.0247346607636598</c:v>
                </c:pt>
                <c:pt idx="40">
                  <c:v>2.157933442900883</c:v>
                </c:pt>
                <c:pt idx="41">
                  <c:v>3.0384480385857819</c:v>
                </c:pt>
                <c:pt idx="42">
                  <c:v>1.9998360533270563</c:v>
                </c:pt>
                <c:pt idx="43">
                  <c:v>2.6072539327876143</c:v>
                </c:pt>
                <c:pt idx="44">
                  <c:v>2.06491916526672</c:v>
                </c:pt>
                <c:pt idx="45">
                  <c:v>1.565023433493931</c:v>
                </c:pt>
                <c:pt idx="46">
                  <c:v>2.0387700385034688</c:v>
                </c:pt>
                <c:pt idx="47">
                  <c:v>1.5383670378493224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787712"/>
        <c:axId val="34789248"/>
      </c:lineChart>
      <c:catAx>
        <c:axId val="34787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4789248"/>
        <c:crosses val="autoZero"/>
        <c:auto val="1"/>
        <c:lblAlgn val="ctr"/>
        <c:lblOffset val="100"/>
        <c:noMultiLvlLbl val="0"/>
      </c:catAx>
      <c:valAx>
        <c:axId val="347892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4787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417"/>
          <c:h val="0.1262825914295783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265E-2"/>
          <c:y val="3.8152988608382718E-2"/>
          <c:w val="0.91042422686294056"/>
          <c:h val="0.91461183562992165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PMB'!$O$11:$O$58</c:f>
              <c:numCache>
                <c:formatCode>0.00</c:formatCode>
                <c:ptCount val="48"/>
                <c:pt idx="0">
                  <c:v>3.4309463157280806</c:v>
                </c:pt>
                <c:pt idx="1">
                  <c:v>3.9067308583091052</c:v>
                </c:pt>
                <c:pt idx="2">
                  <c:v>3.3149324433007008</c:v>
                </c:pt>
                <c:pt idx="3">
                  <c:v>2.292294896535382</c:v>
                </c:pt>
                <c:pt idx="4">
                  <c:v>3.4354040121932257</c:v>
                </c:pt>
                <c:pt idx="5">
                  <c:v>3.2242407300955414</c:v>
                </c:pt>
                <c:pt idx="6">
                  <c:v>5.104446810294033</c:v>
                </c:pt>
                <c:pt idx="7">
                  <c:v>6.023511453919161</c:v>
                </c:pt>
                <c:pt idx="8">
                  <c:v>5.9303485320719123</c:v>
                </c:pt>
                <c:pt idx="9">
                  <c:v>5.0612040504252764</c:v>
                </c:pt>
                <c:pt idx="10">
                  <c:v>6.0193124752939955</c:v>
                </c:pt>
                <c:pt idx="11">
                  <c:v>5.6928354345134586</c:v>
                </c:pt>
                <c:pt idx="12">
                  <c:v>5.2278785308832161</c:v>
                </c:pt>
                <c:pt idx="13">
                  <c:v>4.6010672892519962</c:v>
                </c:pt>
                <c:pt idx="14">
                  <c:v>5.072101397501692</c:v>
                </c:pt>
                <c:pt idx="15">
                  <c:v>6.6770021713823331</c:v>
                </c:pt>
                <c:pt idx="16">
                  <c:v>7.1317306886454794</c:v>
                </c:pt>
                <c:pt idx="17">
                  <c:v>6.3136389208968469</c:v>
                </c:pt>
                <c:pt idx="18">
                  <c:v>5.6742164572806333</c:v>
                </c:pt>
                <c:pt idx="19">
                  <c:v>5.7128621519587286</c:v>
                </c:pt>
                <c:pt idx="20">
                  <c:v>7.1287716664283423</c:v>
                </c:pt>
                <c:pt idx="21">
                  <c:v>-0.35931762473308498</c:v>
                </c:pt>
                <c:pt idx="22">
                  <c:v>0.29547879242033454</c:v>
                </c:pt>
                <c:pt idx="23">
                  <c:v>2.911189925269019</c:v>
                </c:pt>
                <c:pt idx="24">
                  <c:v>-1.9535062979615381</c:v>
                </c:pt>
                <c:pt idx="25">
                  <c:v>7.7990981428490924</c:v>
                </c:pt>
                <c:pt idx="26">
                  <c:v>5.6666003680715811</c:v>
                </c:pt>
                <c:pt idx="27">
                  <c:v>13.352247083844732</c:v>
                </c:pt>
                <c:pt idx="28">
                  <c:v>3.2012473748972896</c:v>
                </c:pt>
                <c:pt idx="29">
                  <c:v>-0.21359391964729141</c:v>
                </c:pt>
                <c:pt idx="30">
                  <c:v>0.53770766249080904</c:v>
                </c:pt>
                <c:pt idx="31">
                  <c:v>-4.3995621018698587</c:v>
                </c:pt>
                <c:pt idx="32">
                  <c:v>3.8934657465322826</c:v>
                </c:pt>
                <c:pt idx="33">
                  <c:v>3.0470333021683982</c:v>
                </c:pt>
                <c:pt idx="34">
                  <c:v>3.5636416230915735</c:v>
                </c:pt>
                <c:pt idx="35">
                  <c:v>5.6373944533697937</c:v>
                </c:pt>
                <c:pt idx="36">
                  <c:v>2.5581403300489653</c:v>
                </c:pt>
                <c:pt idx="37">
                  <c:v>4.7153684212597211</c:v>
                </c:pt>
                <c:pt idx="38">
                  <c:v>3.2628541320882611</c:v>
                </c:pt>
                <c:pt idx="39">
                  <c:v>3.7802846910166878</c:v>
                </c:pt>
                <c:pt idx="40">
                  <c:v>1.988834421229952</c:v>
                </c:pt>
                <c:pt idx="41">
                  <c:v>1.6601309366077182</c:v>
                </c:pt>
                <c:pt idx="42">
                  <c:v>0.96800189033456085</c:v>
                </c:pt>
                <c:pt idx="43">
                  <c:v>0.7582601583344234</c:v>
                </c:pt>
                <c:pt idx="44">
                  <c:v>2.1136825765345963</c:v>
                </c:pt>
                <c:pt idx="45">
                  <c:v>1.7340271523102333</c:v>
                </c:pt>
                <c:pt idx="46">
                  <c:v>2.1916440010629223</c:v>
                </c:pt>
                <c:pt idx="47">
                  <c:v>2.1970673308237134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57664"/>
        <c:axId val="35459456"/>
      </c:lineChart>
      <c:catAx>
        <c:axId val="3545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459456"/>
        <c:crosses val="autoZero"/>
        <c:auto val="1"/>
        <c:lblAlgn val="ctr"/>
        <c:lblOffset val="100"/>
        <c:noMultiLvlLbl val="0"/>
      </c:catAx>
      <c:valAx>
        <c:axId val="354594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57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91170257563959223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RBay'!$A$11:$A$58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RBay'!$O$11:$O$58</c:f>
              <c:numCache>
                <c:formatCode>0.00</c:formatCode>
                <c:ptCount val="48"/>
                <c:pt idx="0">
                  <c:v>3.4309463157280673</c:v>
                </c:pt>
                <c:pt idx="1">
                  <c:v>3.9067308583091078</c:v>
                </c:pt>
                <c:pt idx="2">
                  <c:v>3.3149324433006928</c:v>
                </c:pt>
                <c:pt idx="3">
                  <c:v>2.2922948965353749</c:v>
                </c:pt>
                <c:pt idx="4">
                  <c:v>3.4354040121932305</c:v>
                </c:pt>
                <c:pt idx="5">
                  <c:v>3.2242407300955471</c:v>
                </c:pt>
                <c:pt idx="6">
                  <c:v>5.1044468102940526</c:v>
                </c:pt>
                <c:pt idx="7">
                  <c:v>6.0235114539191628</c:v>
                </c:pt>
                <c:pt idx="8">
                  <c:v>5.9303485320719158</c:v>
                </c:pt>
                <c:pt idx="9">
                  <c:v>5.0612040504252702</c:v>
                </c:pt>
                <c:pt idx="10">
                  <c:v>6.0193124752939813</c:v>
                </c:pt>
                <c:pt idx="11">
                  <c:v>5.6928354345134666</c:v>
                </c:pt>
                <c:pt idx="12">
                  <c:v>5.2278785308832152</c:v>
                </c:pt>
                <c:pt idx="13">
                  <c:v>4.6010672892519953</c:v>
                </c:pt>
                <c:pt idx="14">
                  <c:v>5.0721013975017017</c:v>
                </c:pt>
                <c:pt idx="15">
                  <c:v>6.6770021713823287</c:v>
                </c:pt>
                <c:pt idx="16">
                  <c:v>7.1317306886454785</c:v>
                </c:pt>
                <c:pt idx="17">
                  <c:v>6.3136389208968451</c:v>
                </c:pt>
                <c:pt idx="18">
                  <c:v>5.674216457280628</c:v>
                </c:pt>
                <c:pt idx="19">
                  <c:v>5.7128621519587339</c:v>
                </c:pt>
                <c:pt idx="20">
                  <c:v>6.8014404884561674</c:v>
                </c:pt>
                <c:pt idx="21">
                  <c:v>16.544733739837845</c:v>
                </c:pt>
                <c:pt idx="22">
                  <c:v>13.905675886503991</c:v>
                </c:pt>
                <c:pt idx="23">
                  <c:v>2.4878052758613154</c:v>
                </c:pt>
                <c:pt idx="24">
                  <c:v>-10.646238106778103</c:v>
                </c:pt>
                <c:pt idx="25">
                  <c:v>-18.778965535558559</c:v>
                </c:pt>
                <c:pt idx="26">
                  <c:v>-13.583613807020948</c:v>
                </c:pt>
                <c:pt idx="27">
                  <c:v>-4.4979673660506991</c:v>
                </c:pt>
                <c:pt idx="28">
                  <c:v>10.034655792407285</c:v>
                </c:pt>
                <c:pt idx="29">
                  <c:v>14.647803607984258</c:v>
                </c:pt>
                <c:pt idx="30">
                  <c:v>10.328313762020597</c:v>
                </c:pt>
                <c:pt idx="31">
                  <c:v>7.1607088678806452</c:v>
                </c:pt>
                <c:pt idx="32">
                  <c:v>2.784567789524659</c:v>
                </c:pt>
                <c:pt idx="33">
                  <c:v>3.4762639279692857</c:v>
                </c:pt>
                <c:pt idx="34">
                  <c:v>4.2188103452380465</c:v>
                </c:pt>
                <c:pt idx="35">
                  <c:v>3.5544890706610182</c:v>
                </c:pt>
                <c:pt idx="36">
                  <c:v>1.1607080657990991</c:v>
                </c:pt>
                <c:pt idx="37">
                  <c:v>-0.20980014264098801</c:v>
                </c:pt>
                <c:pt idx="38">
                  <c:v>-0.26939138412369168</c:v>
                </c:pt>
                <c:pt idx="39">
                  <c:v>1.1902265081338637</c:v>
                </c:pt>
                <c:pt idx="40">
                  <c:v>3.3007764009319747</c:v>
                </c:pt>
                <c:pt idx="41">
                  <c:v>4.8421848787771875</c:v>
                </c:pt>
                <c:pt idx="42">
                  <c:v>3.1254468140668963</c:v>
                </c:pt>
                <c:pt idx="43">
                  <c:v>3.1448455106870101</c:v>
                </c:pt>
                <c:pt idx="44">
                  <c:v>1.714237542599965</c:v>
                </c:pt>
                <c:pt idx="45">
                  <c:v>1.2855615275443832</c:v>
                </c:pt>
                <c:pt idx="46">
                  <c:v>1.9410770391276029</c:v>
                </c:pt>
                <c:pt idx="47">
                  <c:v>1.463321769652425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84800"/>
        <c:axId val="35486336"/>
      </c:lineChart>
      <c:catAx>
        <c:axId val="3548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486336"/>
        <c:crosses val="autoZero"/>
        <c:auto val="1"/>
        <c:lblAlgn val="ctr"/>
        <c:lblOffset val="100"/>
        <c:noMultiLvlLbl val="0"/>
      </c:catAx>
      <c:valAx>
        <c:axId val="354863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84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4247E-2"/>
          <c:y val="5.0260832780517795E-2"/>
          <c:w val="0.26754951085659723"/>
          <c:h val="0.12246065395671883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056"/>
          <c:h val="0.9240871680030822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Port Shepstone'!$A$11:$A$58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Port Shepstone'!$O$11:$O$58</c:f>
              <c:numCache>
                <c:formatCode>0.00</c:formatCode>
                <c:ptCount val="48"/>
                <c:pt idx="0">
                  <c:v>3.4309463157280726</c:v>
                </c:pt>
                <c:pt idx="1">
                  <c:v>3.906730858309114</c:v>
                </c:pt>
                <c:pt idx="2">
                  <c:v>3.3149324433006999</c:v>
                </c:pt>
                <c:pt idx="3">
                  <c:v>2.2922948965353815</c:v>
                </c:pt>
                <c:pt idx="4">
                  <c:v>3.4354040121932301</c:v>
                </c:pt>
                <c:pt idx="5">
                  <c:v>3.224240730095556</c:v>
                </c:pt>
                <c:pt idx="6">
                  <c:v>5.1044468102940419</c:v>
                </c:pt>
                <c:pt idx="7">
                  <c:v>6.0235114539191423</c:v>
                </c:pt>
                <c:pt idx="8">
                  <c:v>5.9303485320718998</c:v>
                </c:pt>
                <c:pt idx="9">
                  <c:v>5.0612040504252676</c:v>
                </c:pt>
                <c:pt idx="10">
                  <c:v>6.0193124752939831</c:v>
                </c:pt>
                <c:pt idx="11">
                  <c:v>5.6928354345134693</c:v>
                </c:pt>
                <c:pt idx="12">
                  <c:v>5.227878530883225</c:v>
                </c:pt>
                <c:pt idx="13">
                  <c:v>4.6010672892519917</c:v>
                </c:pt>
                <c:pt idx="14">
                  <c:v>5.0721013975016982</c:v>
                </c:pt>
                <c:pt idx="15">
                  <c:v>6.6770021713823331</c:v>
                </c:pt>
                <c:pt idx="16">
                  <c:v>7.131730688645491</c:v>
                </c:pt>
                <c:pt idx="17">
                  <c:v>6.3136389208968451</c:v>
                </c:pt>
                <c:pt idx="18">
                  <c:v>5.6742164572806342</c:v>
                </c:pt>
                <c:pt idx="19">
                  <c:v>5.7128621519587277</c:v>
                </c:pt>
                <c:pt idx="20">
                  <c:v>1.0110855710352542</c:v>
                </c:pt>
                <c:pt idx="21">
                  <c:v>-2.3852106805901561</c:v>
                </c:pt>
                <c:pt idx="22">
                  <c:v>-3.2679579794000544</c:v>
                </c:pt>
                <c:pt idx="23">
                  <c:v>7.9860961678816453</c:v>
                </c:pt>
                <c:pt idx="24">
                  <c:v>9.319375128244868</c:v>
                </c:pt>
                <c:pt idx="25">
                  <c:v>10.656412849970547</c:v>
                </c:pt>
                <c:pt idx="26">
                  <c:v>10.040356603339221</c:v>
                </c:pt>
                <c:pt idx="27">
                  <c:v>-3.3901098063623119</c:v>
                </c:pt>
                <c:pt idx="28">
                  <c:v>-2.0634634210029974</c:v>
                </c:pt>
                <c:pt idx="29">
                  <c:v>-1.2177415650962202</c:v>
                </c:pt>
                <c:pt idx="30">
                  <c:v>-0.89622359671764007</c:v>
                </c:pt>
                <c:pt idx="31">
                  <c:v>4.5106432464301767</c:v>
                </c:pt>
                <c:pt idx="32">
                  <c:v>3.8133428857756653</c:v>
                </c:pt>
                <c:pt idx="33">
                  <c:v>2.8906597025205834</c:v>
                </c:pt>
                <c:pt idx="34">
                  <c:v>3.215586921918876</c:v>
                </c:pt>
                <c:pt idx="35">
                  <c:v>4.885542094301405</c:v>
                </c:pt>
                <c:pt idx="36">
                  <c:v>4.4393820751498332</c:v>
                </c:pt>
                <c:pt idx="37">
                  <c:v>5.1876994355930819</c:v>
                </c:pt>
                <c:pt idx="38">
                  <c:v>4.0061397435021924</c:v>
                </c:pt>
                <c:pt idx="39">
                  <c:v>1.1645520597699524</c:v>
                </c:pt>
                <c:pt idx="40">
                  <c:v>0.78869376263062496</c:v>
                </c:pt>
                <c:pt idx="41">
                  <c:v>1.4083455830461327</c:v>
                </c:pt>
                <c:pt idx="42">
                  <c:v>0.60096148428001583</c:v>
                </c:pt>
                <c:pt idx="43">
                  <c:v>2.7236189871350325</c:v>
                </c:pt>
                <c:pt idx="44">
                  <c:v>2.3026618620953823</c:v>
                </c:pt>
                <c:pt idx="45">
                  <c:v>1.750968817894456</c:v>
                </c:pt>
                <c:pt idx="46">
                  <c:v>2.1972069409337642</c:v>
                </c:pt>
                <c:pt idx="47">
                  <c:v>1.7490975160619093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95296"/>
        <c:axId val="35513472"/>
      </c:lineChart>
      <c:catAx>
        <c:axId val="35495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513472"/>
        <c:crosses val="autoZero"/>
        <c:auto val="1"/>
        <c:lblAlgn val="ctr"/>
        <c:lblOffset val="100"/>
        <c:noMultiLvlLbl val="0"/>
      </c:catAx>
      <c:valAx>
        <c:axId val="35513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95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256E-2"/>
          <c:w val="0.34362945211558715"/>
          <c:h val="0.1102504755712886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445E-2"/>
          <c:y val="3.8152988608382718E-2"/>
          <c:w val="0.91042422686294056"/>
          <c:h val="0.91280448452548524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strRef>
              <c:f>'GDP Newcastle'!$A$11:$A$58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Newcastle'!$O$11:$O$58</c:f>
              <c:numCache>
                <c:formatCode>0.00</c:formatCode>
                <c:ptCount val="48"/>
                <c:pt idx="0">
                  <c:v>3.4309463157280713</c:v>
                </c:pt>
                <c:pt idx="1">
                  <c:v>3.9067308583091145</c:v>
                </c:pt>
                <c:pt idx="2">
                  <c:v>3.3149324433006946</c:v>
                </c:pt>
                <c:pt idx="3">
                  <c:v>2.292294896535378</c:v>
                </c:pt>
                <c:pt idx="4">
                  <c:v>3.4354040121932337</c:v>
                </c:pt>
                <c:pt idx="5">
                  <c:v>3.2242407300955414</c:v>
                </c:pt>
                <c:pt idx="6">
                  <c:v>5.1044468102940375</c:v>
                </c:pt>
                <c:pt idx="7">
                  <c:v>6.0235114539191708</c:v>
                </c:pt>
                <c:pt idx="8">
                  <c:v>5.9303485320719043</c:v>
                </c:pt>
                <c:pt idx="9">
                  <c:v>5.0612040504252791</c:v>
                </c:pt>
                <c:pt idx="10">
                  <c:v>6.0193124752939893</c:v>
                </c:pt>
                <c:pt idx="11">
                  <c:v>5.6928354345134675</c:v>
                </c:pt>
                <c:pt idx="12">
                  <c:v>5.2278785308832179</c:v>
                </c:pt>
                <c:pt idx="13">
                  <c:v>4.6010672892519855</c:v>
                </c:pt>
                <c:pt idx="14">
                  <c:v>5.0721013975016929</c:v>
                </c:pt>
                <c:pt idx="15">
                  <c:v>6.6770021713823207</c:v>
                </c:pt>
                <c:pt idx="16">
                  <c:v>7.1317306886454892</c:v>
                </c:pt>
                <c:pt idx="17">
                  <c:v>6.3136389208968566</c:v>
                </c:pt>
                <c:pt idx="18">
                  <c:v>5.6742164572806386</c:v>
                </c:pt>
                <c:pt idx="19">
                  <c:v>5.7128621519587357</c:v>
                </c:pt>
                <c:pt idx="20">
                  <c:v>5.5971710466053954</c:v>
                </c:pt>
                <c:pt idx="21">
                  <c:v>2.7482851343643122</c:v>
                </c:pt>
                <c:pt idx="22">
                  <c:v>2.0647412271610341</c:v>
                </c:pt>
                <c:pt idx="23">
                  <c:v>4.2467581225679067</c:v>
                </c:pt>
                <c:pt idx="24">
                  <c:v>-2.4908268118917025</c:v>
                </c:pt>
                <c:pt idx="25">
                  <c:v>5.3289279055222547</c:v>
                </c:pt>
                <c:pt idx="26">
                  <c:v>0.48526468365730085</c:v>
                </c:pt>
                <c:pt idx="27">
                  <c:v>-3.3434284477765295</c:v>
                </c:pt>
                <c:pt idx="28">
                  <c:v>4.0802942056151528</c:v>
                </c:pt>
                <c:pt idx="29">
                  <c:v>0.27627805996886828</c:v>
                </c:pt>
                <c:pt idx="30">
                  <c:v>3.328370789119655</c:v>
                </c:pt>
                <c:pt idx="31">
                  <c:v>5.69138402072665</c:v>
                </c:pt>
                <c:pt idx="32">
                  <c:v>3.499313177810341</c:v>
                </c:pt>
                <c:pt idx="33">
                  <c:v>3.4757541578006168</c:v>
                </c:pt>
                <c:pt idx="34">
                  <c:v>3.3753858537339476</c:v>
                </c:pt>
                <c:pt idx="35">
                  <c:v>4.0836839940301921</c:v>
                </c:pt>
                <c:pt idx="36">
                  <c:v>2.5298407939089196</c:v>
                </c:pt>
                <c:pt idx="37">
                  <c:v>4.2492788660758123</c:v>
                </c:pt>
                <c:pt idx="38">
                  <c:v>2.4386107764272689</c:v>
                </c:pt>
                <c:pt idx="39">
                  <c:v>1.3054691911103884</c:v>
                </c:pt>
                <c:pt idx="40">
                  <c:v>2.1371074763444664</c:v>
                </c:pt>
                <c:pt idx="41">
                  <c:v>1.8211565029894246</c:v>
                </c:pt>
                <c:pt idx="42">
                  <c:v>1.5693689263433521</c:v>
                </c:pt>
                <c:pt idx="43">
                  <c:v>2.8908192740312177</c:v>
                </c:pt>
                <c:pt idx="44">
                  <c:v>2.0242545969054166</c:v>
                </c:pt>
                <c:pt idx="45">
                  <c:v>1.7769898436128786</c:v>
                </c:pt>
                <c:pt idx="46">
                  <c:v>2.0591993459044549</c:v>
                </c:pt>
                <c:pt idx="47">
                  <c:v>1.5914744585407954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22432"/>
        <c:axId val="35523968"/>
      </c:lineChart>
      <c:catAx>
        <c:axId val="3552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523968"/>
        <c:crosses val="autoZero"/>
        <c:auto val="1"/>
        <c:lblAlgn val="ctr"/>
        <c:lblOffset val="100"/>
        <c:noMultiLvlLbl val="0"/>
      </c:catAx>
      <c:valAx>
        <c:axId val="35523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22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3835E-2"/>
          <c:w val="0.2741313754699588"/>
          <c:h val="0.110250472992979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75000"/>
      </a:schemeClr>
    </a:solidFill>
  </c:sp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9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Quarterly!$F$105:$CC$105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Quarterly!$F$107:$CC$107</c:f>
              <c:numCache>
                <c:formatCode>#,##0.00</c:formatCode>
                <c:ptCount val="76"/>
                <c:pt idx="0">
                  <c:v>2.2120932392829209</c:v>
                </c:pt>
                <c:pt idx="1">
                  <c:v>56.721614400381881</c:v>
                </c:pt>
                <c:pt idx="2">
                  <c:v>4.6574927521641207</c:v>
                </c:pt>
                <c:pt idx="3">
                  <c:v>-9.4577355752312684</c:v>
                </c:pt>
                <c:pt idx="4">
                  <c:v>8.9437653786780995</c:v>
                </c:pt>
                <c:pt idx="5">
                  <c:v>-3.286243703734633</c:v>
                </c:pt>
                <c:pt idx="6">
                  <c:v>-2.0353773268682596</c:v>
                </c:pt>
                <c:pt idx="7">
                  <c:v>-0.93463548926166917</c:v>
                </c:pt>
                <c:pt idx="8">
                  <c:v>3.548532152045353</c:v>
                </c:pt>
                <c:pt idx="9">
                  <c:v>3.2999464652288748</c:v>
                </c:pt>
                <c:pt idx="10">
                  <c:v>3.2895544651386395</c:v>
                </c:pt>
                <c:pt idx="11">
                  <c:v>-7.9613626484456415</c:v>
                </c:pt>
                <c:pt idx="12">
                  <c:v>0.17466319094235294</c:v>
                </c:pt>
                <c:pt idx="13">
                  <c:v>0.90239199084910116</c:v>
                </c:pt>
                <c:pt idx="14">
                  <c:v>-2.691830335570637</c:v>
                </c:pt>
                <c:pt idx="15">
                  <c:v>-16.410643621207551</c:v>
                </c:pt>
                <c:pt idx="16">
                  <c:v>-16.033191306113043</c:v>
                </c:pt>
                <c:pt idx="17">
                  <c:v>-15.30352394095681</c:v>
                </c:pt>
                <c:pt idx="18">
                  <c:v>34.999617389255874</c:v>
                </c:pt>
                <c:pt idx="19">
                  <c:v>21.623367963434642</c:v>
                </c:pt>
                <c:pt idx="20">
                  <c:v>14.992283469521162</c:v>
                </c:pt>
                <c:pt idx="21">
                  <c:v>19.616490945569439</c:v>
                </c:pt>
                <c:pt idx="22">
                  <c:v>-17.75705203475702</c:v>
                </c:pt>
                <c:pt idx="23">
                  <c:v>-13.637463408615</c:v>
                </c:pt>
                <c:pt idx="24">
                  <c:v>7.0282682606320934</c:v>
                </c:pt>
                <c:pt idx="25">
                  <c:v>7.4840631694097448</c:v>
                </c:pt>
                <c:pt idx="26">
                  <c:v>-7.867793291243494</c:v>
                </c:pt>
                <c:pt idx="27">
                  <c:v>16.577165200884959</c:v>
                </c:pt>
                <c:pt idx="28">
                  <c:v>-3.3650258364222543</c:v>
                </c:pt>
                <c:pt idx="29">
                  <c:v>16.378214666643263</c:v>
                </c:pt>
                <c:pt idx="30">
                  <c:v>10.569379287725393</c:v>
                </c:pt>
                <c:pt idx="31">
                  <c:v>-16.283748366099708</c:v>
                </c:pt>
                <c:pt idx="32">
                  <c:v>0.12936490666356071</c:v>
                </c:pt>
                <c:pt idx="33">
                  <c:v>-9.6774532793289865</c:v>
                </c:pt>
                <c:pt idx="34">
                  <c:v>9.3899483542832254</c:v>
                </c:pt>
                <c:pt idx="35">
                  <c:v>16.050328191166088</c:v>
                </c:pt>
                <c:pt idx="36">
                  <c:v>5.103211179376423</c:v>
                </c:pt>
                <c:pt idx="37">
                  <c:v>-15.359887770765626</c:v>
                </c:pt>
                <c:pt idx="38">
                  <c:v>-7.2466185183225493E-2</c:v>
                </c:pt>
                <c:pt idx="39">
                  <c:v>-7.540470985085566</c:v>
                </c:pt>
                <c:pt idx="40">
                  <c:v>9.0652858658649098</c:v>
                </c:pt>
                <c:pt idx="41">
                  <c:v>-3.7660673192674459</c:v>
                </c:pt>
                <c:pt idx="42">
                  <c:v>-6.3825920057724996</c:v>
                </c:pt>
                <c:pt idx="43">
                  <c:v>16.857191444841966</c:v>
                </c:pt>
                <c:pt idx="44">
                  <c:v>5.9322171287756031</c:v>
                </c:pt>
                <c:pt idx="45">
                  <c:v>5.7101627002457338</c:v>
                </c:pt>
                <c:pt idx="46">
                  <c:v>4.777518299299734</c:v>
                </c:pt>
                <c:pt idx="47">
                  <c:v>4.802525828893395</c:v>
                </c:pt>
                <c:pt idx="48">
                  <c:v>25.712840596847151</c:v>
                </c:pt>
                <c:pt idx="49">
                  <c:v>22.014120452737178</c:v>
                </c:pt>
                <c:pt idx="50">
                  <c:v>20.826284584940293</c:v>
                </c:pt>
                <c:pt idx="51">
                  <c:v>16.784908814659417</c:v>
                </c:pt>
                <c:pt idx="52">
                  <c:v>-3.7133569505748247</c:v>
                </c:pt>
                <c:pt idx="53">
                  <c:v>-5.2272460543727677</c:v>
                </c:pt>
                <c:pt idx="54">
                  <c:v>-4.3900428463762902</c:v>
                </c:pt>
                <c:pt idx="55">
                  <c:v>2.9700885129130312</c:v>
                </c:pt>
                <c:pt idx="56">
                  <c:v>1.8002529846628954</c:v>
                </c:pt>
                <c:pt idx="57">
                  <c:v>2.8122293633881443</c:v>
                </c:pt>
                <c:pt idx="58">
                  <c:v>-1.2456918239837551</c:v>
                </c:pt>
                <c:pt idx="59">
                  <c:v>-1.6796486422262293</c:v>
                </c:pt>
                <c:pt idx="60">
                  <c:v>6.9668305303091653</c:v>
                </c:pt>
                <c:pt idx="61">
                  <c:v>7.6172650218009679</c:v>
                </c:pt>
                <c:pt idx="62">
                  <c:v>10.925678609669639</c:v>
                </c:pt>
                <c:pt idx="63">
                  <c:v>12.239174982319055</c:v>
                </c:pt>
                <c:pt idx="64">
                  <c:v>4.4390487425761327</c:v>
                </c:pt>
                <c:pt idx="65">
                  <c:v>5.721509197981737</c:v>
                </c:pt>
                <c:pt idx="66">
                  <c:v>-4.0695207267931091</c:v>
                </c:pt>
                <c:pt idx="67">
                  <c:v>-3.1767559441654569</c:v>
                </c:pt>
                <c:pt idx="68">
                  <c:v>4.0690064081862003</c:v>
                </c:pt>
                <c:pt idx="69">
                  <c:v>6.0194110278026667</c:v>
                </c:pt>
                <c:pt idx="70">
                  <c:v>-3.342815833420862</c:v>
                </c:pt>
                <c:pt idx="71">
                  <c:v>-1.9704395995270951</c:v>
                </c:pt>
                <c:pt idx="72">
                  <c:v>-1.9746638365629647</c:v>
                </c:pt>
                <c:pt idx="73">
                  <c:v>6.7210143005794043</c:v>
                </c:pt>
                <c:pt idx="74">
                  <c:v>12.206815906897523</c:v>
                </c:pt>
                <c:pt idx="75">
                  <c:v>4.4909498099258549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Quarterly!$F$105:$CC$105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Seasonal!$F$107:$CC$107</c:f>
              <c:numCache>
                <c:formatCode>#,##0.00</c:formatCode>
                <c:ptCount val="76"/>
                <c:pt idx="0">
                  <c:v>-15.896413572847685</c:v>
                </c:pt>
                <c:pt idx="1">
                  <c:v>15.422460353164661</c:v>
                </c:pt>
                <c:pt idx="2">
                  <c:v>35.176300668561375</c:v>
                </c:pt>
                <c:pt idx="3">
                  <c:v>36.655225561898533</c:v>
                </c:pt>
                <c:pt idx="4">
                  <c:v>15.422944977895753</c:v>
                </c:pt>
                <c:pt idx="5">
                  <c:v>-0.21359584434336082</c:v>
                </c:pt>
                <c:pt idx="6">
                  <c:v>-6.0408013406192733</c:v>
                </c:pt>
                <c:pt idx="7">
                  <c:v>-7.8930940377798562</c:v>
                </c:pt>
                <c:pt idx="8">
                  <c:v>2.6066467634691075</c:v>
                </c:pt>
                <c:pt idx="9">
                  <c:v>-0.12053913268667321</c:v>
                </c:pt>
                <c:pt idx="10">
                  <c:v>-0.14252247489872602</c:v>
                </c:pt>
                <c:pt idx="11">
                  <c:v>2.9270452809673637</c:v>
                </c:pt>
                <c:pt idx="12">
                  <c:v>-6.7395375454104345</c:v>
                </c:pt>
                <c:pt idx="13">
                  <c:v>-3.2378135613065275</c:v>
                </c:pt>
                <c:pt idx="14">
                  <c:v>-1.2621290248688415</c:v>
                </c:pt>
                <c:pt idx="15">
                  <c:v>-0.89941780630726431</c:v>
                </c:pt>
                <c:pt idx="16">
                  <c:v>5.8626235338155039</c:v>
                </c:pt>
                <c:pt idx="17">
                  <c:v>5.2286153550911134</c:v>
                </c:pt>
                <c:pt idx="18">
                  <c:v>3.5569083005153574</c:v>
                </c:pt>
                <c:pt idx="19">
                  <c:v>-0.49953357191518422</c:v>
                </c:pt>
                <c:pt idx="20">
                  <c:v>0.91377053670422659</c:v>
                </c:pt>
                <c:pt idx="21">
                  <c:v>-0.41174228362068621</c:v>
                </c:pt>
                <c:pt idx="22">
                  <c:v>-0.80911292971210425</c:v>
                </c:pt>
                <c:pt idx="23">
                  <c:v>0.58373476072853081</c:v>
                </c:pt>
                <c:pt idx="24">
                  <c:v>-0.32163612179733125</c:v>
                </c:pt>
                <c:pt idx="25">
                  <c:v>3.6139063634861288</c:v>
                </c:pt>
                <c:pt idx="26">
                  <c:v>6.0824374340682974</c:v>
                </c:pt>
                <c:pt idx="27">
                  <c:v>7.5254620424801484</c:v>
                </c:pt>
                <c:pt idx="28">
                  <c:v>12.575981627699049</c:v>
                </c:pt>
                <c:pt idx="29">
                  <c:v>8.0209140148107352</c:v>
                </c:pt>
                <c:pt idx="30">
                  <c:v>2.7843012284790749</c:v>
                </c:pt>
                <c:pt idx="31">
                  <c:v>0.8138331379518039</c:v>
                </c:pt>
                <c:pt idx="32">
                  <c:v>-4.2019364260716543</c:v>
                </c:pt>
                <c:pt idx="33">
                  <c:v>-2.4541739051637497</c:v>
                </c:pt>
                <c:pt idx="34">
                  <c:v>2.5954212502800984</c:v>
                </c:pt>
                <c:pt idx="35">
                  <c:v>5.9762040031251527</c:v>
                </c:pt>
                <c:pt idx="36">
                  <c:v>-3.9596924586288211</c:v>
                </c:pt>
                <c:pt idx="37">
                  <c:v>-5.0243381762081523</c:v>
                </c:pt>
                <c:pt idx="38">
                  <c:v>-6.8360831670953734</c:v>
                </c:pt>
                <c:pt idx="39">
                  <c:v>-8.9132919768962733</c:v>
                </c:pt>
                <c:pt idx="40">
                  <c:v>9.6297955708265288</c:v>
                </c:pt>
                <c:pt idx="41">
                  <c:v>0.83512640866887211</c:v>
                </c:pt>
                <c:pt idx="42">
                  <c:v>-2.9088900016906138</c:v>
                </c:pt>
                <c:pt idx="43">
                  <c:v>-4.1419747040647898</c:v>
                </c:pt>
                <c:pt idx="44">
                  <c:v>-7.3294058047558588</c:v>
                </c:pt>
                <c:pt idx="45">
                  <c:v>4.5378067194764098</c:v>
                </c:pt>
                <c:pt idx="46">
                  <c:v>9.969879703248381</c:v>
                </c:pt>
                <c:pt idx="47">
                  <c:v>15.906997232240178</c:v>
                </c:pt>
                <c:pt idx="48">
                  <c:v>18.554737064257822</c:v>
                </c:pt>
                <c:pt idx="49">
                  <c:v>19.09800696664853</c:v>
                </c:pt>
                <c:pt idx="50">
                  <c:v>25.343127990332814</c:v>
                </c:pt>
                <c:pt idx="51">
                  <c:v>23.038401956374081</c:v>
                </c:pt>
                <c:pt idx="52">
                  <c:v>10.134577276313086</c:v>
                </c:pt>
                <c:pt idx="53">
                  <c:v>0.94755446369201202</c:v>
                </c:pt>
                <c:pt idx="54">
                  <c:v>-8.99029280926203</c:v>
                </c:pt>
                <c:pt idx="55">
                  <c:v>-13.60458559163126</c:v>
                </c:pt>
                <c:pt idx="56">
                  <c:v>-8.960134969767509</c:v>
                </c:pt>
                <c:pt idx="57">
                  <c:v>-2.1459054144531389</c:v>
                </c:pt>
                <c:pt idx="58">
                  <c:v>4.9339196810716057</c:v>
                </c:pt>
                <c:pt idx="59">
                  <c:v>10.089946194885231</c:v>
                </c:pt>
                <c:pt idx="60">
                  <c:v>15.958081289514888</c:v>
                </c:pt>
                <c:pt idx="61">
                  <c:v>10.844591533638532</c:v>
                </c:pt>
                <c:pt idx="62">
                  <c:v>6.5049518507493893</c:v>
                </c:pt>
                <c:pt idx="63">
                  <c:v>3.9042931560126934</c:v>
                </c:pt>
                <c:pt idx="64">
                  <c:v>-2.3255238380563368</c:v>
                </c:pt>
                <c:pt idx="65">
                  <c:v>0.8489162704385862</c:v>
                </c:pt>
                <c:pt idx="66">
                  <c:v>2.1878921263789897</c:v>
                </c:pt>
                <c:pt idx="67">
                  <c:v>4.0100292170502883</c:v>
                </c:pt>
                <c:pt idx="68">
                  <c:v>2.6406475519209662</c:v>
                </c:pt>
                <c:pt idx="69">
                  <c:v>1.1747794738981048</c:v>
                </c:pt>
                <c:pt idx="70">
                  <c:v>1.4840486833396103</c:v>
                </c:pt>
                <c:pt idx="71">
                  <c:v>1.7805229328155516</c:v>
                </c:pt>
                <c:pt idx="72">
                  <c:v>3.7427685214394364</c:v>
                </c:pt>
                <c:pt idx="73">
                  <c:v>5.4610041620411724</c:v>
                </c:pt>
                <c:pt idx="74">
                  <c:v>6.9313653976150622</c:v>
                </c:pt>
                <c:pt idx="75">
                  <c:v>7.0993376328580657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45856"/>
        <c:axId val="35547392"/>
      </c:lineChart>
      <c:catAx>
        <c:axId val="3554585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547392"/>
        <c:crosses val="autoZero"/>
        <c:auto val="1"/>
        <c:lblAlgn val="ctr"/>
        <c:lblOffset val="100"/>
        <c:tickMarkSkip val="4"/>
        <c:noMultiLvlLbl val="0"/>
      </c:catAx>
      <c:valAx>
        <c:axId val="3554739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458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210151655834088"/>
          <c:h val="0.12685873662543934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Quarterly!$F$105:$CC$105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Quarterly!$F$108:$CC$108</c:f>
              <c:numCache>
                <c:formatCode>#,##0.00</c:formatCode>
                <c:ptCount val="76"/>
                <c:pt idx="0">
                  <c:v>1.4967723258223293</c:v>
                </c:pt>
                <c:pt idx="1">
                  <c:v>1.5087092193811813</c:v>
                </c:pt>
                <c:pt idx="2">
                  <c:v>1.7685025769523048</c:v>
                </c:pt>
                <c:pt idx="3">
                  <c:v>2.6488435954129517</c:v>
                </c:pt>
                <c:pt idx="4">
                  <c:v>-0.97683083575221796</c:v>
                </c:pt>
                <c:pt idx="5">
                  <c:v>1.7013831950290763</c:v>
                </c:pt>
                <c:pt idx="6">
                  <c:v>2.0084869362677327</c:v>
                </c:pt>
                <c:pt idx="7">
                  <c:v>1.6738792899926178</c:v>
                </c:pt>
                <c:pt idx="8">
                  <c:v>1.0648658519536107</c:v>
                </c:pt>
                <c:pt idx="9">
                  <c:v>-0.91260390918492162</c:v>
                </c:pt>
                <c:pt idx="10">
                  <c:v>-2.6627222606895118</c:v>
                </c:pt>
                <c:pt idx="11">
                  <c:v>-2.7945614596818729</c:v>
                </c:pt>
                <c:pt idx="12">
                  <c:v>-7.5352662713794176</c:v>
                </c:pt>
                <c:pt idx="13">
                  <c:v>-7.0727906250622157</c:v>
                </c:pt>
                <c:pt idx="14">
                  <c:v>-6.4397477279489648</c:v>
                </c:pt>
                <c:pt idx="15">
                  <c:v>-5.8626580769426369</c:v>
                </c:pt>
                <c:pt idx="16">
                  <c:v>-0.78291112694179543</c:v>
                </c:pt>
                <c:pt idx="17">
                  <c:v>-8.2023235206944836E-2</c:v>
                </c:pt>
                <c:pt idx="18">
                  <c:v>-1.1095914300767522</c:v>
                </c:pt>
                <c:pt idx="19">
                  <c:v>-1.1359358426810784</c:v>
                </c:pt>
                <c:pt idx="20">
                  <c:v>0.26058507384877655</c:v>
                </c:pt>
                <c:pt idx="21">
                  <c:v>1.3078545262085708</c:v>
                </c:pt>
                <c:pt idx="22">
                  <c:v>1.4259186558792729</c:v>
                </c:pt>
                <c:pt idx="23">
                  <c:v>0.12234789046922848</c:v>
                </c:pt>
                <c:pt idx="24">
                  <c:v>-1.1463530871112273</c:v>
                </c:pt>
                <c:pt idx="25">
                  <c:v>-0.68911602725025423</c:v>
                </c:pt>
                <c:pt idx="26">
                  <c:v>0.7038119263330207</c:v>
                </c:pt>
                <c:pt idx="27">
                  <c:v>2.496634721987792</c:v>
                </c:pt>
                <c:pt idx="28">
                  <c:v>5.3665012289375831</c:v>
                </c:pt>
                <c:pt idx="29">
                  <c:v>6.006488708076974</c:v>
                </c:pt>
                <c:pt idx="30">
                  <c:v>6.5896894314640884</c:v>
                </c:pt>
                <c:pt idx="31">
                  <c:v>5.5084107291956057</c:v>
                </c:pt>
                <c:pt idx="32">
                  <c:v>5.4802679510407701</c:v>
                </c:pt>
                <c:pt idx="33">
                  <c:v>1.7662863204376502</c:v>
                </c:pt>
                <c:pt idx="34">
                  <c:v>2.7747244863033935</c:v>
                </c:pt>
                <c:pt idx="35">
                  <c:v>-1.8519802620846404</c:v>
                </c:pt>
                <c:pt idx="36">
                  <c:v>-3.3303021747200372</c:v>
                </c:pt>
                <c:pt idx="37">
                  <c:v>-4.9667674807267552</c:v>
                </c:pt>
                <c:pt idx="38">
                  <c:v>-8.9498807593729097</c:v>
                </c:pt>
                <c:pt idx="39">
                  <c:v>-7.7397728804964654</c:v>
                </c:pt>
                <c:pt idx="40">
                  <c:v>-8.0276686577040088</c:v>
                </c:pt>
                <c:pt idx="41">
                  <c:v>-5.0619545420835408</c:v>
                </c:pt>
                <c:pt idx="42">
                  <c:v>-3.1713741543335074</c:v>
                </c:pt>
                <c:pt idx="43">
                  <c:v>3.3155032481502227</c:v>
                </c:pt>
                <c:pt idx="44">
                  <c:v>5.1560532094109925</c:v>
                </c:pt>
                <c:pt idx="45">
                  <c:v>3.0001699927647287</c:v>
                </c:pt>
                <c:pt idx="46">
                  <c:v>2.8466874867500493</c:v>
                </c:pt>
                <c:pt idx="47">
                  <c:v>-0.8870011273543027</c:v>
                </c:pt>
                <c:pt idx="48">
                  <c:v>-9.7844369145445249</c:v>
                </c:pt>
                <c:pt idx="49">
                  <c:v>-4.6109294588361802</c:v>
                </c:pt>
                <c:pt idx="50">
                  <c:v>-6.5838823622568379</c:v>
                </c:pt>
                <c:pt idx="51">
                  <c:v>-5.1310892960217025</c:v>
                </c:pt>
                <c:pt idx="52">
                  <c:v>-3.911750395734328</c:v>
                </c:pt>
                <c:pt idx="53">
                  <c:v>-4.1610074542318563</c:v>
                </c:pt>
                <c:pt idx="54">
                  <c:v>-1.7467576509481171</c:v>
                </c:pt>
                <c:pt idx="55">
                  <c:v>-1.0711334396833982</c:v>
                </c:pt>
                <c:pt idx="56">
                  <c:v>11.218263294964155</c:v>
                </c:pt>
                <c:pt idx="57">
                  <c:v>1.4753054114572912</c:v>
                </c:pt>
                <c:pt idx="58">
                  <c:v>7.9182226276783005</c:v>
                </c:pt>
                <c:pt idx="59">
                  <c:v>8.4093644505825065</c:v>
                </c:pt>
                <c:pt idx="60">
                  <c:v>0.21836021598046221</c:v>
                </c:pt>
                <c:pt idx="61">
                  <c:v>6.3889375584232884</c:v>
                </c:pt>
                <c:pt idx="62">
                  <c:v>-4.3048222316718947</c:v>
                </c:pt>
                <c:pt idx="63">
                  <c:v>-5.2823406211865809</c:v>
                </c:pt>
                <c:pt idx="64">
                  <c:v>-4.0490156119904652</c:v>
                </c:pt>
                <c:pt idx="65">
                  <c:v>4.9274651229095277</c:v>
                </c:pt>
                <c:pt idx="66">
                  <c:v>4.7382354444807717</c:v>
                </c:pt>
                <c:pt idx="67">
                  <c:v>2.8960419969814613</c:v>
                </c:pt>
                <c:pt idx="68">
                  <c:v>4.4608009191099782</c:v>
                </c:pt>
                <c:pt idx="69">
                  <c:v>-1.1276272342128906</c:v>
                </c:pt>
                <c:pt idx="70">
                  <c:v>3.6800303746198875</c:v>
                </c:pt>
                <c:pt idx="71">
                  <c:v>10.425779650056459</c:v>
                </c:pt>
                <c:pt idx="72">
                  <c:v>-1.0015608459535228</c:v>
                </c:pt>
                <c:pt idx="73">
                  <c:v>-0.53770082477129855</c:v>
                </c:pt>
                <c:pt idx="74">
                  <c:v>-2.3888398812260814</c:v>
                </c:pt>
                <c:pt idx="75">
                  <c:v>-1.3670404619092269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Quarterly!$F$105:$CC$105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Seasonal!$F$108:$CC$108</c:f>
              <c:numCache>
                <c:formatCode>#,##0.00</c:formatCode>
                <c:ptCount val="76"/>
                <c:pt idx="0">
                  <c:v>1.4578184472757989</c:v>
                </c:pt>
                <c:pt idx="1">
                  <c:v>1.4500845614202829</c:v>
                </c:pt>
                <c:pt idx="2">
                  <c:v>1.8121121160692217</c:v>
                </c:pt>
                <c:pt idx="3">
                  <c:v>2.7163537078421793</c:v>
                </c:pt>
                <c:pt idx="4">
                  <c:v>-1.1155527758069674</c:v>
                </c:pt>
                <c:pt idx="5">
                  <c:v>1.4721508281609013</c:v>
                </c:pt>
                <c:pt idx="6">
                  <c:v>2.1087204957269989</c:v>
                </c:pt>
                <c:pt idx="7">
                  <c:v>1.9785929900486408</c:v>
                </c:pt>
                <c:pt idx="8">
                  <c:v>1.2279872489640664</c:v>
                </c:pt>
                <c:pt idx="9">
                  <c:v>-0.97431741250701442</c:v>
                </c:pt>
                <c:pt idx="10">
                  <c:v>-2.6077530365283228</c:v>
                </c:pt>
                <c:pt idx="11">
                  <c:v>-2.9945696495937089</c:v>
                </c:pt>
                <c:pt idx="12">
                  <c:v>-7.4647396273007995</c:v>
                </c:pt>
                <c:pt idx="13">
                  <c:v>-7.2453178605616699</c:v>
                </c:pt>
                <c:pt idx="14">
                  <c:v>-6.3712529826097919</c:v>
                </c:pt>
                <c:pt idx="15">
                  <c:v>-5.8091068910286863</c:v>
                </c:pt>
                <c:pt idx="16">
                  <c:v>-0.65649694534624481</c:v>
                </c:pt>
                <c:pt idx="17">
                  <c:v>-0.25453895541526933</c:v>
                </c:pt>
                <c:pt idx="18">
                  <c:v>-1.1352825120036814</c:v>
                </c:pt>
                <c:pt idx="19">
                  <c:v>-1.0709085106253118</c:v>
                </c:pt>
                <c:pt idx="20">
                  <c:v>0.38462800012922871</c:v>
                </c:pt>
                <c:pt idx="21">
                  <c:v>1.1889975861285844</c:v>
                </c:pt>
                <c:pt idx="22">
                  <c:v>1.360639030652995</c:v>
                </c:pt>
                <c:pt idx="23">
                  <c:v>0.19165402924732897</c:v>
                </c:pt>
                <c:pt idx="24">
                  <c:v>-1.0201311328426259</c:v>
                </c:pt>
                <c:pt idx="25">
                  <c:v>-0.76080451715053443</c:v>
                </c:pt>
                <c:pt idx="26">
                  <c:v>0.83296266440563738</c:v>
                </c:pt>
                <c:pt idx="27">
                  <c:v>2.3470761094089339</c:v>
                </c:pt>
                <c:pt idx="28">
                  <c:v>5.4727069028158768</c:v>
                </c:pt>
                <c:pt idx="29">
                  <c:v>5.8603490520374057</c:v>
                </c:pt>
                <c:pt idx="30">
                  <c:v>6.2130025072068413</c:v>
                </c:pt>
                <c:pt idx="31">
                  <c:v>5.9345440808214844</c:v>
                </c:pt>
                <c:pt idx="32">
                  <c:v>3.8846042860422876</c:v>
                </c:pt>
                <c:pt idx="33">
                  <c:v>1.4811036517584195</c:v>
                </c:pt>
                <c:pt idx="34">
                  <c:v>2.8964887429438346</c:v>
                </c:pt>
                <c:pt idx="35">
                  <c:v>-0.20275449956202243</c:v>
                </c:pt>
                <c:pt idx="36">
                  <c:v>-5.4491406019770681</c:v>
                </c:pt>
                <c:pt idx="37">
                  <c:v>-5.0362320576968926</c:v>
                </c:pt>
                <c:pt idx="38">
                  <c:v>-8.1950214995015607</c:v>
                </c:pt>
                <c:pt idx="39">
                  <c:v>-6.3077652499301946</c:v>
                </c:pt>
                <c:pt idx="40">
                  <c:v>-6.6550818448229725</c:v>
                </c:pt>
                <c:pt idx="41">
                  <c:v>-4.363164373853448</c:v>
                </c:pt>
                <c:pt idx="42">
                  <c:v>-2.2463847215217432</c:v>
                </c:pt>
                <c:pt idx="43">
                  <c:v>-2.6453707632463276E-2</c:v>
                </c:pt>
                <c:pt idx="44">
                  <c:v>8.0706632848648709</c:v>
                </c:pt>
                <c:pt idx="45">
                  <c:v>3.1335211440410862</c:v>
                </c:pt>
                <c:pt idx="46">
                  <c:v>1.1765134206364525</c:v>
                </c:pt>
                <c:pt idx="47">
                  <c:v>-2.1545129493507229</c:v>
                </c:pt>
                <c:pt idx="48">
                  <c:v>-9.8865271586870911</c:v>
                </c:pt>
                <c:pt idx="49">
                  <c:v>-4.6986917472831697</c:v>
                </c:pt>
                <c:pt idx="50">
                  <c:v>-6.4293563278704919</c:v>
                </c:pt>
                <c:pt idx="51">
                  <c:v>-4.9938104560090606</c:v>
                </c:pt>
                <c:pt idx="52">
                  <c:v>-3.9198949494866664</c:v>
                </c:pt>
                <c:pt idx="53">
                  <c:v>-3.4544770269700349</c:v>
                </c:pt>
                <c:pt idx="54">
                  <c:v>-2.4763942813251485</c:v>
                </c:pt>
                <c:pt idx="55">
                  <c:v>-0.99989869297100165</c:v>
                </c:pt>
                <c:pt idx="56">
                  <c:v>9.7173663878552983</c:v>
                </c:pt>
                <c:pt idx="57">
                  <c:v>0.19119336931083269</c:v>
                </c:pt>
                <c:pt idx="58">
                  <c:v>8.4697986392207536</c:v>
                </c:pt>
                <c:pt idx="59">
                  <c:v>10.590222335493676</c:v>
                </c:pt>
                <c:pt idx="60">
                  <c:v>1.9043502208556211</c:v>
                </c:pt>
                <c:pt idx="61">
                  <c:v>7.4656862465968574</c:v>
                </c:pt>
                <c:pt idx="62">
                  <c:v>-4.3329981654639607</c:v>
                </c:pt>
                <c:pt idx="63">
                  <c:v>-7.8310804565435346</c:v>
                </c:pt>
                <c:pt idx="64">
                  <c:v>-3.7651242314250162</c:v>
                </c:pt>
                <c:pt idx="65">
                  <c:v>2.6921767176215061</c:v>
                </c:pt>
                <c:pt idx="66">
                  <c:v>5.6542142166796632</c:v>
                </c:pt>
                <c:pt idx="67">
                  <c:v>4.2230310921785996</c:v>
                </c:pt>
                <c:pt idx="68">
                  <c:v>5.5697300758905177</c:v>
                </c:pt>
                <c:pt idx="69">
                  <c:v>-1.4849090548690378</c:v>
                </c:pt>
                <c:pt idx="70">
                  <c:v>3.6007967429878316</c:v>
                </c:pt>
                <c:pt idx="71">
                  <c:v>9.7395694077982231</c:v>
                </c:pt>
                <c:pt idx="72">
                  <c:v>-0.53544280835884905</c:v>
                </c:pt>
                <c:pt idx="73">
                  <c:v>-0.1468104444888548</c:v>
                </c:pt>
                <c:pt idx="74">
                  <c:v>-2.059966131714237</c:v>
                </c:pt>
                <c:pt idx="75">
                  <c:v>-2.4863838702393219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64160"/>
        <c:axId val="35565952"/>
      </c:lineChart>
      <c:catAx>
        <c:axId val="3556416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565952"/>
        <c:crosses val="autoZero"/>
        <c:auto val="1"/>
        <c:lblAlgn val="ctr"/>
        <c:lblOffset val="100"/>
        <c:tickMarkSkip val="4"/>
        <c:noMultiLvlLbl val="0"/>
      </c:catAx>
      <c:valAx>
        <c:axId val="3556595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641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0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Quarterly!$F$110:$BX$110</c:f>
              <c:numCache>
                <c:formatCode>#,##0.00</c:formatCode>
                <c:ptCount val="71"/>
                <c:pt idx="0">
                  <c:v>2.6270138464261761</c:v>
                </c:pt>
                <c:pt idx="1">
                  <c:v>1.5223052582821295</c:v>
                </c:pt>
                <c:pt idx="2">
                  <c:v>0.78570474046434458</c:v>
                </c:pt>
                <c:pt idx="3">
                  <c:v>2.1198529589965367</c:v>
                </c:pt>
                <c:pt idx="4">
                  <c:v>1.6220022826322795</c:v>
                </c:pt>
                <c:pt idx="5">
                  <c:v>4.2578668172383569</c:v>
                </c:pt>
                <c:pt idx="6">
                  <c:v>2.8327498248693095</c:v>
                </c:pt>
                <c:pt idx="7">
                  <c:v>1.9187036927768235</c:v>
                </c:pt>
                <c:pt idx="8">
                  <c:v>1.6955304072273445</c:v>
                </c:pt>
                <c:pt idx="9">
                  <c:v>3.8157395647733937E-3</c:v>
                </c:pt>
                <c:pt idx="10">
                  <c:v>-1.7107281338347942</c:v>
                </c:pt>
                <c:pt idx="11">
                  <c:v>-1.6098832794421889</c:v>
                </c:pt>
                <c:pt idx="12">
                  <c:v>-1.0975578833246191</c:v>
                </c:pt>
                <c:pt idx="13">
                  <c:v>-0.2186831711986407</c:v>
                </c:pt>
                <c:pt idx="14">
                  <c:v>2.3500814240343981</c:v>
                </c:pt>
                <c:pt idx="15">
                  <c:v>5.3740672115734007</c:v>
                </c:pt>
                <c:pt idx="16">
                  <c:v>7.6118175431734505</c:v>
                </c:pt>
                <c:pt idx="17">
                  <c:v>8.5928522000689114</c:v>
                </c:pt>
                <c:pt idx="18">
                  <c:v>9.0233177723156572</c:v>
                </c:pt>
                <c:pt idx="19">
                  <c:v>9.2726830740162463</c:v>
                </c:pt>
                <c:pt idx="20">
                  <c:v>6.225760815746658</c:v>
                </c:pt>
                <c:pt idx="21">
                  <c:v>4.643961732992155</c:v>
                </c:pt>
                <c:pt idx="22">
                  <c:v>1.413364546131499</c:v>
                </c:pt>
                <c:pt idx="23">
                  <c:v>0.21561933969243074</c:v>
                </c:pt>
                <c:pt idx="24">
                  <c:v>0.32615806427309552</c:v>
                </c:pt>
                <c:pt idx="25">
                  <c:v>2.127005040193406</c:v>
                </c:pt>
                <c:pt idx="26">
                  <c:v>4.5966322234346508</c:v>
                </c:pt>
                <c:pt idx="27">
                  <c:v>3.4133196220577111</c:v>
                </c:pt>
                <c:pt idx="28">
                  <c:v>2.5083772884372508</c:v>
                </c:pt>
                <c:pt idx="29">
                  <c:v>-0.95496660935235478</c:v>
                </c:pt>
                <c:pt idx="30">
                  <c:v>-1.8776587870098012</c:v>
                </c:pt>
                <c:pt idx="31">
                  <c:v>-2.9837490920842704</c:v>
                </c:pt>
                <c:pt idx="32">
                  <c:v>1.7112027505055538</c:v>
                </c:pt>
                <c:pt idx="33">
                  <c:v>4.1609603215608519</c:v>
                </c:pt>
                <c:pt idx="34">
                  <c:v>5.9832568341172596</c:v>
                </c:pt>
                <c:pt idx="35">
                  <c:v>6.7824360098221499</c:v>
                </c:pt>
                <c:pt idx="36">
                  <c:v>3.5743853988489276</c:v>
                </c:pt>
                <c:pt idx="37">
                  <c:v>7.1491186205457167</c:v>
                </c:pt>
                <c:pt idx="38">
                  <c:v>7.0033350839019324</c:v>
                </c:pt>
                <c:pt idx="39">
                  <c:v>6.7904044014611991</c:v>
                </c:pt>
                <c:pt idx="40">
                  <c:v>6.5558288868416286</c:v>
                </c:pt>
                <c:pt idx="41">
                  <c:v>5.068055585876353</c:v>
                </c:pt>
                <c:pt idx="42">
                  <c:v>5.1797435810279424</c:v>
                </c:pt>
                <c:pt idx="43">
                  <c:v>7.3500158560910061</c:v>
                </c:pt>
                <c:pt idx="44">
                  <c:v>7.2074766181585401</c:v>
                </c:pt>
                <c:pt idx="45">
                  <c:v>5.7988399897265808</c:v>
                </c:pt>
                <c:pt idx="46">
                  <c:v>3.7767976194814779</c:v>
                </c:pt>
                <c:pt idx="47">
                  <c:v>5.1199459906468183</c:v>
                </c:pt>
                <c:pt idx="48">
                  <c:v>2.5977878098447054</c:v>
                </c:pt>
                <c:pt idx="49">
                  <c:v>6.3614693096514836</c:v>
                </c:pt>
                <c:pt idx="50">
                  <c:v>4.2638579644348535</c:v>
                </c:pt>
                <c:pt idx="51">
                  <c:v>-3.9027897678930139</c:v>
                </c:pt>
                <c:pt idx="52">
                  <c:v>-10.321022153239518</c:v>
                </c:pt>
                <c:pt idx="53">
                  <c:v>-15.029059909248737</c:v>
                </c:pt>
                <c:pt idx="54">
                  <c:v>-11.193568537280751</c:v>
                </c:pt>
                <c:pt idx="55">
                  <c:v>-4.885132363149479</c:v>
                </c:pt>
                <c:pt idx="56">
                  <c:v>4.5775257063099151</c:v>
                </c:pt>
                <c:pt idx="57">
                  <c:v>9.6806392428703703</c:v>
                </c:pt>
                <c:pt idx="58">
                  <c:v>6.3414304235741392</c:v>
                </c:pt>
                <c:pt idx="59">
                  <c:v>4.762395306250033</c:v>
                </c:pt>
                <c:pt idx="60">
                  <c:v>5.4185075934209399</c:v>
                </c:pt>
                <c:pt idx="61">
                  <c:v>1.4357144808739279</c:v>
                </c:pt>
                <c:pt idx="62">
                  <c:v>1.9008511241208308</c:v>
                </c:pt>
                <c:pt idx="63">
                  <c:v>2.6854037682775616</c:v>
                </c:pt>
                <c:pt idx="64">
                  <c:v>0.46180746901251757</c:v>
                </c:pt>
                <c:pt idx="65">
                  <c:v>1.773112145005509</c:v>
                </c:pt>
                <c:pt idx="66">
                  <c:v>2.0104934079722026</c:v>
                </c:pt>
                <c:pt idx="67">
                  <c:v>3.2248048602923247</c:v>
                </c:pt>
                <c:pt idx="68">
                  <c:v>-8.9698482901689677E-2</c:v>
                </c:pt>
                <c:pt idx="69">
                  <c:v>2.6865815462923281</c:v>
                </c:pt>
                <c:pt idx="70">
                  <c:v>-0.26082161413868732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Seasonal!$F$110:$BX$110</c:f>
              <c:numCache>
                <c:formatCode>#,##0.00</c:formatCode>
                <c:ptCount val="71"/>
                <c:pt idx="0">
                  <c:v>2.6338646542196194</c:v>
                </c:pt>
                <c:pt idx="1">
                  <c:v>1.1091429237183168</c:v>
                </c:pt>
                <c:pt idx="2">
                  <c:v>0.89480796285482855</c:v>
                </c:pt>
                <c:pt idx="3">
                  <c:v>2.3716946484584609</c:v>
                </c:pt>
                <c:pt idx="4">
                  <c:v>1.6910619819485853</c:v>
                </c:pt>
                <c:pt idx="5">
                  <c:v>3.8311273960003591</c:v>
                </c:pt>
                <c:pt idx="6">
                  <c:v>3.0420426869268686</c:v>
                </c:pt>
                <c:pt idx="7">
                  <c:v>2.047653833438416</c:v>
                </c:pt>
                <c:pt idx="8">
                  <c:v>1.6446947106213625</c:v>
                </c:pt>
                <c:pt idx="9">
                  <c:v>-0.29519779025040371</c:v>
                </c:pt>
                <c:pt idx="10">
                  <c:v>-1.4158352222429904</c:v>
                </c:pt>
                <c:pt idx="11">
                  <c:v>-1.7024265013844446</c:v>
                </c:pt>
                <c:pt idx="12">
                  <c:v>-1.0615647743036911</c:v>
                </c:pt>
                <c:pt idx="13">
                  <c:v>-0.26077155672152086</c:v>
                </c:pt>
                <c:pt idx="14">
                  <c:v>2.6497659737776873</c:v>
                </c:pt>
                <c:pt idx="15">
                  <c:v>5.3184340135955814</c:v>
                </c:pt>
                <c:pt idx="16">
                  <c:v>7.671495154213237</c:v>
                </c:pt>
                <c:pt idx="17">
                  <c:v>8.638971915611263</c:v>
                </c:pt>
                <c:pt idx="18">
                  <c:v>9.1618631947555471</c:v>
                </c:pt>
                <c:pt idx="19">
                  <c:v>9.0949519690122962</c:v>
                </c:pt>
                <c:pt idx="20">
                  <c:v>6.2494258818978867</c:v>
                </c:pt>
                <c:pt idx="21">
                  <c:v>4.5397799637886225</c:v>
                </c:pt>
                <c:pt idx="22">
                  <c:v>1.3044065697052747</c:v>
                </c:pt>
                <c:pt idx="23">
                  <c:v>0.15666669392654889</c:v>
                </c:pt>
                <c:pt idx="24">
                  <c:v>0.41723631978105963</c:v>
                </c:pt>
                <c:pt idx="25">
                  <c:v>2.1712225152610802</c:v>
                </c:pt>
                <c:pt idx="26">
                  <c:v>4.4346608339488789</c:v>
                </c:pt>
                <c:pt idx="27">
                  <c:v>3.5945251537951575</c:v>
                </c:pt>
                <c:pt idx="28">
                  <c:v>2.5814903895019876</c:v>
                </c:pt>
                <c:pt idx="29">
                  <c:v>-0.45259678412262166</c:v>
                </c:pt>
                <c:pt idx="30">
                  <c:v>-2.5275597218258024</c:v>
                </c:pt>
                <c:pt idx="31">
                  <c:v>-3.0989072727441003</c:v>
                </c:pt>
                <c:pt idx="32">
                  <c:v>-9.1935448399880854E-2</c:v>
                </c:pt>
                <c:pt idx="33">
                  <c:v>3.6431206843047828</c:v>
                </c:pt>
                <c:pt idx="34">
                  <c:v>7.1742740323077063</c:v>
                </c:pt>
                <c:pt idx="35">
                  <c:v>8.1876588031605486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2.474688079878463</c:v>
                </c:pt>
                <c:pt idx="49">
                  <c:v>5.9963327325583595</c:v>
                </c:pt>
                <c:pt idx="50">
                  <c:v>4.0285987137147741</c:v>
                </c:pt>
                <c:pt idx="51">
                  <c:v>-3.4189079059117349</c:v>
                </c:pt>
                <c:pt idx="52">
                  <c:v>-9.4121114526251191</c:v>
                </c:pt>
                <c:pt idx="53">
                  <c:v>-15.188213967657333</c:v>
                </c:pt>
                <c:pt idx="54">
                  <c:v>-11.861139682619273</c:v>
                </c:pt>
                <c:pt idx="55">
                  <c:v>-4.769892837899496</c:v>
                </c:pt>
                <c:pt idx="56">
                  <c:v>4.1138380921234967</c:v>
                </c:pt>
                <c:pt idx="57">
                  <c:v>9.3265122553378017</c:v>
                </c:pt>
                <c:pt idx="58">
                  <c:v>6.6882268701055025</c:v>
                </c:pt>
                <c:pt idx="59">
                  <c:v>5.2361451807061234</c:v>
                </c:pt>
                <c:pt idx="60">
                  <c:v>5.5029967208957453</c:v>
                </c:pt>
                <c:pt idx="61">
                  <c:v>1.8785074643112551</c:v>
                </c:pt>
                <c:pt idx="62">
                  <c:v>2.0806958095636139</c:v>
                </c:pt>
                <c:pt idx="63">
                  <c:v>1.8429146032904007</c:v>
                </c:pt>
                <c:pt idx="64">
                  <c:v>0.83601096325510438</c:v>
                </c:pt>
                <c:pt idx="65">
                  <c:v>1.9137233100197795</c:v>
                </c:pt>
                <c:pt idx="66">
                  <c:v>2.3717238989418923</c:v>
                </c:pt>
                <c:pt idx="67">
                  <c:v>2.4645743293907412</c:v>
                </c:pt>
                <c:pt idx="68">
                  <c:v>-0.93164023559004838</c:v>
                </c:pt>
                <c:pt idx="69">
                  <c:v>2.1494322403899058</c:v>
                </c:pt>
                <c:pt idx="70">
                  <c:v>0.22239351192200091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52352"/>
        <c:axId val="35653888"/>
      </c:lineChart>
      <c:catAx>
        <c:axId val="3565235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653888"/>
        <c:crosses val="autoZero"/>
        <c:auto val="1"/>
        <c:lblAlgn val="ctr"/>
        <c:lblOffset val="100"/>
        <c:tickMarkSkip val="4"/>
        <c:noMultiLvlLbl val="0"/>
      </c:catAx>
      <c:valAx>
        <c:axId val="356538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523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1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Quarterly!$F$111:$BX$111</c:f>
              <c:numCache>
                <c:formatCode>#,##0.00</c:formatCode>
                <c:ptCount val="71"/>
                <c:pt idx="0">
                  <c:v>0.89814409019761643</c:v>
                </c:pt>
                <c:pt idx="1">
                  <c:v>5.4373293506580236</c:v>
                </c:pt>
                <c:pt idx="2">
                  <c:v>12.376039765239687</c:v>
                </c:pt>
                <c:pt idx="3">
                  <c:v>20.23274664049276</c:v>
                </c:pt>
                <c:pt idx="4">
                  <c:v>10.423419335074973</c:v>
                </c:pt>
                <c:pt idx="5">
                  <c:v>7.4805951949261802</c:v>
                </c:pt>
                <c:pt idx="6">
                  <c:v>0.50506926641164818</c:v>
                </c:pt>
                <c:pt idx="7">
                  <c:v>-3.3080596802600568</c:v>
                </c:pt>
                <c:pt idx="8">
                  <c:v>-5.1508764263704085</c:v>
                </c:pt>
                <c:pt idx="9">
                  <c:v>-6.3309812342672576</c:v>
                </c:pt>
                <c:pt idx="10">
                  <c:v>-6.8427468218738925</c:v>
                </c:pt>
                <c:pt idx="11">
                  <c:v>-6.0775183233888086</c:v>
                </c:pt>
                <c:pt idx="12">
                  <c:v>-3.7388369419711207</c:v>
                </c:pt>
                <c:pt idx="13">
                  <c:v>-1.0200624041437216</c:v>
                </c:pt>
                <c:pt idx="14">
                  <c:v>1.1688724167250146</c:v>
                </c:pt>
                <c:pt idx="15">
                  <c:v>2.8266666392590589</c:v>
                </c:pt>
                <c:pt idx="16">
                  <c:v>5.5830576601532602</c:v>
                </c:pt>
                <c:pt idx="17">
                  <c:v>5.2770741720578958</c:v>
                </c:pt>
                <c:pt idx="18">
                  <c:v>5.6950255767914433</c:v>
                </c:pt>
                <c:pt idx="19">
                  <c:v>2.0362249379400388</c:v>
                </c:pt>
                <c:pt idx="20">
                  <c:v>0.33668631893096229</c:v>
                </c:pt>
                <c:pt idx="21">
                  <c:v>-1.8438328855933745</c:v>
                </c:pt>
                <c:pt idx="22">
                  <c:v>-2.0919886238850447</c:v>
                </c:pt>
                <c:pt idx="23">
                  <c:v>-1.3936319305772684</c:v>
                </c:pt>
                <c:pt idx="24">
                  <c:v>2.0983875844015181</c:v>
                </c:pt>
                <c:pt idx="25">
                  <c:v>4.1683675244549878</c:v>
                </c:pt>
                <c:pt idx="26">
                  <c:v>4.4686032797634629</c:v>
                </c:pt>
                <c:pt idx="27">
                  <c:v>5.4200386515023204</c:v>
                </c:pt>
                <c:pt idx="28">
                  <c:v>1.6676200094409597</c:v>
                </c:pt>
                <c:pt idx="29">
                  <c:v>0.82570067121373669</c:v>
                </c:pt>
                <c:pt idx="30">
                  <c:v>0.76427844734354056</c:v>
                </c:pt>
                <c:pt idx="31">
                  <c:v>0.94470046919701423</c:v>
                </c:pt>
                <c:pt idx="32">
                  <c:v>7.0872066303330401</c:v>
                </c:pt>
                <c:pt idx="33">
                  <c:v>7.7829045198037576</c:v>
                </c:pt>
                <c:pt idx="34">
                  <c:v>8.5164643185814324</c:v>
                </c:pt>
                <c:pt idx="35">
                  <c:v>7.8589537693067353</c:v>
                </c:pt>
                <c:pt idx="36">
                  <c:v>6.4369500843339411</c:v>
                </c:pt>
                <c:pt idx="37">
                  <c:v>6.3910177448619834</c:v>
                </c:pt>
                <c:pt idx="38">
                  <c:v>5.0489857047156308</c:v>
                </c:pt>
                <c:pt idx="39">
                  <c:v>8.1982171313610195</c:v>
                </c:pt>
                <c:pt idx="40">
                  <c:v>3.1074422887366242</c:v>
                </c:pt>
                <c:pt idx="41">
                  <c:v>3.5615007593157042</c:v>
                </c:pt>
                <c:pt idx="42">
                  <c:v>4.1722020800097877</c:v>
                </c:pt>
                <c:pt idx="43">
                  <c:v>3.8756931567621109</c:v>
                </c:pt>
                <c:pt idx="44">
                  <c:v>3.529986248243993</c:v>
                </c:pt>
                <c:pt idx="45">
                  <c:v>2.8377413745522215</c:v>
                </c:pt>
                <c:pt idx="46">
                  <c:v>3.9103029805243654</c:v>
                </c:pt>
                <c:pt idx="47">
                  <c:v>3.0554051203066201</c:v>
                </c:pt>
                <c:pt idx="48">
                  <c:v>-4.0948506096985913</c:v>
                </c:pt>
                <c:pt idx="49">
                  <c:v>-5.2579747290224699</c:v>
                </c:pt>
                <c:pt idx="50">
                  <c:v>-2.3598567092338274</c:v>
                </c:pt>
                <c:pt idx="51">
                  <c:v>-6.2376188893964697</c:v>
                </c:pt>
                <c:pt idx="52">
                  <c:v>-4.9483323450054213</c:v>
                </c:pt>
                <c:pt idx="53">
                  <c:v>-3.9378441801544</c:v>
                </c:pt>
                <c:pt idx="54">
                  <c:v>-5.9382268058542627</c:v>
                </c:pt>
                <c:pt idx="55">
                  <c:v>-2.2216282380236367</c:v>
                </c:pt>
                <c:pt idx="56">
                  <c:v>1.6636908054788373</c:v>
                </c:pt>
                <c:pt idx="57">
                  <c:v>1.4326370492776763</c:v>
                </c:pt>
                <c:pt idx="58">
                  <c:v>0.54781767123743674</c:v>
                </c:pt>
                <c:pt idx="59">
                  <c:v>1.1712537675449182</c:v>
                </c:pt>
                <c:pt idx="60">
                  <c:v>1.6516395871765086</c:v>
                </c:pt>
                <c:pt idx="61">
                  <c:v>1.7584239981056675</c:v>
                </c:pt>
                <c:pt idx="62">
                  <c:v>0.67540675287542939</c:v>
                </c:pt>
                <c:pt idx="63">
                  <c:v>4.2341502264089899E-2</c:v>
                </c:pt>
                <c:pt idx="64">
                  <c:v>0.62886001867499874</c:v>
                </c:pt>
                <c:pt idx="65">
                  <c:v>8.3975805251268187E-2</c:v>
                </c:pt>
                <c:pt idx="66">
                  <c:v>0.186264352081282</c:v>
                </c:pt>
                <c:pt idx="67">
                  <c:v>-0.11142328340050149</c:v>
                </c:pt>
                <c:pt idx="68">
                  <c:v>-2.2961356211077844</c:v>
                </c:pt>
                <c:pt idx="69">
                  <c:v>0.44758341414264674</c:v>
                </c:pt>
                <c:pt idx="70">
                  <c:v>1.0776900908702416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Seasonal!$F$111:$BX$111</c:f>
              <c:numCache>
                <c:formatCode>#,##0.00</c:formatCode>
                <c:ptCount val="71"/>
                <c:pt idx="0">
                  <c:v>1.2921806244872747</c:v>
                </c:pt>
                <c:pt idx="1">
                  <c:v>5.4981390869467797</c:v>
                </c:pt>
                <c:pt idx="2">
                  <c:v>12.542075909338982</c:v>
                </c:pt>
                <c:pt idx="3">
                  <c:v>19.621674950295816</c:v>
                </c:pt>
                <c:pt idx="4">
                  <c:v>12.954641538027126</c:v>
                </c:pt>
                <c:pt idx="5">
                  <c:v>8.6930761882022054</c:v>
                </c:pt>
                <c:pt idx="6">
                  <c:v>0.44259231945607563</c:v>
                </c:pt>
                <c:pt idx="7">
                  <c:v>-6.6191475640237876</c:v>
                </c:pt>
                <c:pt idx="8">
                  <c:v>-5.8006401571799353</c:v>
                </c:pt>
                <c:pt idx="9">
                  <c:v>-7.3076388528749563</c:v>
                </c:pt>
                <c:pt idx="10">
                  <c:v>-6.7753460123940945</c:v>
                </c:pt>
                <c:pt idx="11">
                  <c:v>-4.5040510178020652</c:v>
                </c:pt>
                <c:pt idx="12">
                  <c:v>-3.2888936198766934</c:v>
                </c:pt>
                <c:pt idx="13">
                  <c:v>-0.98436942477365252</c:v>
                </c:pt>
                <c:pt idx="14">
                  <c:v>0.9758144081374992</c:v>
                </c:pt>
                <c:pt idx="15">
                  <c:v>2.6986612219424924</c:v>
                </c:pt>
                <c:pt idx="16">
                  <c:v>5.7494929868127622</c:v>
                </c:pt>
                <c:pt idx="17">
                  <c:v>5.4536351487416788</c:v>
                </c:pt>
                <c:pt idx="18">
                  <c:v>5.3434091990272981</c:v>
                </c:pt>
                <c:pt idx="19">
                  <c:v>2.0197115723872914</c:v>
                </c:pt>
                <c:pt idx="20">
                  <c:v>0.34918462686868879</c:v>
                </c:pt>
                <c:pt idx="21">
                  <c:v>-1.7704955927337618</c:v>
                </c:pt>
                <c:pt idx="22">
                  <c:v>-2.3221354097417457</c:v>
                </c:pt>
                <c:pt idx="23">
                  <c:v>-1.3380633060144804</c:v>
                </c:pt>
                <c:pt idx="24">
                  <c:v>-9.7022571125198187E-2</c:v>
                </c:pt>
                <c:pt idx="25">
                  <c:v>3.679645746322898</c:v>
                </c:pt>
                <c:pt idx="26">
                  <c:v>5.1616222718530915</c:v>
                </c:pt>
                <c:pt idx="27">
                  <c:v>7.5643307413912559</c:v>
                </c:pt>
                <c:pt idx="28">
                  <c:v>3.3449823434062576</c:v>
                </c:pt>
                <c:pt idx="29">
                  <c:v>1.0261606348723797</c:v>
                </c:pt>
                <c:pt idx="30">
                  <c:v>0.22503839143537896</c:v>
                </c:pt>
                <c:pt idx="31">
                  <c:v>-0.33012873810889121</c:v>
                </c:pt>
                <c:pt idx="32">
                  <c:v>4.5292086361483346</c:v>
                </c:pt>
                <c:pt idx="33">
                  <c:v>6.5234386272710898</c:v>
                </c:pt>
                <c:pt idx="34">
                  <c:v>9.6489774352288862</c:v>
                </c:pt>
                <c:pt idx="35">
                  <c:v>10.543469949391712</c:v>
                </c:pt>
                <c:pt idx="36">
                  <c:v>8.6756446781241738</c:v>
                </c:pt>
                <c:pt idx="37">
                  <c:v>7.6060505900990396</c:v>
                </c:pt>
                <c:pt idx="38">
                  <c:v>4.8848865445732388</c:v>
                </c:pt>
                <c:pt idx="39">
                  <c:v>5.0524952206318581</c:v>
                </c:pt>
                <c:pt idx="40">
                  <c:v>4.8814569518853226</c:v>
                </c:pt>
                <c:pt idx="41">
                  <c:v>4.1973758221035409</c:v>
                </c:pt>
                <c:pt idx="42">
                  <c:v>3.6062547218986274</c:v>
                </c:pt>
                <c:pt idx="43">
                  <c:v>2.1331223916403639</c:v>
                </c:pt>
                <c:pt idx="44">
                  <c:v>2.6051773797316038</c:v>
                </c:pt>
                <c:pt idx="45">
                  <c:v>3.2278000872671226</c:v>
                </c:pt>
                <c:pt idx="46">
                  <c:v>4.0298150692322494</c:v>
                </c:pt>
                <c:pt idx="47">
                  <c:v>3.4661571807931257</c:v>
                </c:pt>
                <c:pt idx="48">
                  <c:v>-3.5093414893412036</c:v>
                </c:pt>
                <c:pt idx="49">
                  <c:v>-4.9379195507122065</c:v>
                </c:pt>
                <c:pt idx="50">
                  <c:v>-2.9220952495412313</c:v>
                </c:pt>
                <c:pt idx="51">
                  <c:v>-6.5525313778013405</c:v>
                </c:pt>
                <c:pt idx="52">
                  <c:v>-4.8859264762455119</c:v>
                </c:pt>
                <c:pt idx="53">
                  <c:v>-3.8877082565632564</c:v>
                </c:pt>
                <c:pt idx="54">
                  <c:v>-6.0332843312358619</c:v>
                </c:pt>
                <c:pt idx="55">
                  <c:v>-2.2200802422911057</c:v>
                </c:pt>
                <c:pt idx="56">
                  <c:v>1.8315222098009745</c:v>
                </c:pt>
                <c:pt idx="57">
                  <c:v>1.3370462839811699</c:v>
                </c:pt>
                <c:pt idx="58">
                  <c:v>0.22782786222200541</c:v>
                </c:pt>
                <c:pt idx="59">
                  <c:v>1.3735308540008941</c:v>
                </c:pt>
                <c:pt idx="60">
                  <c:v>1.2694748012112911</c:v>
                </c:pt>
                <c:pt idx="61">
                  <c:v>1.4876330302005194</c:v>
                </c:pt>
                <c:pt idx="62">
                  <c:v>1.2700198720814575</c:v>
                </c:pt>
                <c:pt idx="63">
                  <c:v>3.2682765713745184E-2</c:v>
                </c:pt>
                <c:pt idx="64">
                  <c:v>0.43177870644700767</c:v>
                </c:pt>
                <c:pt idx="65">
                  <c:v>-0.58840820591088339</c:v>
                </c:pt>
                <c:pt idx="66">
                  <c:v>0.47264213702964619</c:v>
                </c:pt>
                <c:pt idx="67">
                  <c:v>0.44976588367106674</c:v>
                </c:pt>
                <c:pt idx="68">
                  <c:v>-0.78366895259068914</c:v>
                </c:pt>
                <c:pt idx="69">
                  <c:v>0.81351772639591102</c:v>
                </c:pt>
                <c:pt idx="70">
                  <c:v>0.71506620539937704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82944"/>
        <c:axId val="35688832"/>
      </c:lineChart>
      <c:catAx>
        <c:axId val="3568294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688832"/>
        <c:crosses val="autoZero"/>
        <c:auto val="1"/>
        <c:lblAlgn val="ctr"/>
        <c:lblOffset val="100"/>
        <c:tickMarkSkip val="4"/>
        <c:noMultiLvlLbl val="0"/>
      </c:catAx>
      <c:valAx>
        <c:axId val="3568883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82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1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Quarterly!$F$112:$BX$112</c:f>
              <c:numCache>
                <c:formatCode>#,##0.00</c:formatCode>
                <c:ptCount val="71"/>
                <c:pt idx="0">
                  <c:v>-1.8053689172484959</c:v>
                </c:pt>
                <c:pt idx="1">
                  <c:v>-1.9717752979856169</c:v>
                </c:pt>
                <c:pt idx="2">
                  <c:v>-1.7114933457384038</c:v>
                </c:pt>
                <c:pt idx="3">
                  <c:v>-1.4167621109708006</c:v>
                </c:pt>
                <c:pt idx="4">
                  <c:v>4.1947995684550312</c:v>
                </c:pt>
                <c:pt idx="5">
                  <c:v>3.5982690627490044</c:v>
                </c:pt>
                <c:pt idx="6">
                  <c:v>3.2590148410532405</c:v>
                </c:pt>
                <c:pt idx="7">
                  <c:v>12.105647636700615</c:v>
                </c:pt>
                <c:pt idx="8">
                  <c:v>-8.4404978782795617</c:v>
                </c:pt>
                <c:pt idx="9">
                  <c:v>-11.276612359795321</c:v>
                </c:pt>
                <c:pt idx="10">
                  <c:v>-12.704839487711345</c:v>
                </c:pt>
                <c:pt idx="11">
                  <c:v>-12.559768658121861</c:v>
                </c:pt>
                <c:pt idx="12">
                  <c:v>-8.1447757435249297</c:v>
                </c:pt>
                <c:pt idx="13">
                  <c:v>-5.8944019801307075</c:v>
                </c:pt>
                <c:pt idx="14">
                  <c:v>-4.7294564352359982</c:v>
                </c:pt>
                <c:pt idx="15">
                  <c:v>-3.9509984515410301</c:v>
                </c:pt>
                <c:pt idx="16">
                  <c:v>1.247239268979291</c:v>
                </c:pt>
                <c:pt idx="17">
                  <c:v>3.6926210243978073</c:v>
                </c:pt>
                <c:pt idx="18">
                  <c:v>6.5638627858315894</c:v>
                </c:pt>
                <c:pt idx="19">
                  <c:v>9.0738009748253141</c:v>
                </c:pt>
                <c:pt idx="20">
                  <c:v>28.79894608073031</c:v>
                </c:pt>
                <c:pt idx="21">
                  <c:v>26.950281360345755</c:v>
                </c:pt>
                <c:pt idx="22">
                  <c:v>23.651587700086587</c:v>
                </c:pt>
                <c:pt idx="23">
                  <c:v>21.803491165242313</c:v>
                </c:pt>
                <c:pt idx="24">
                  <c:v>-19.555939576433474</c:v>
                </c:pt>
                <c:pt idx="25">
                  <c:v>-20.134503357944155</c:v>
                </c:pt>
                <c:pt idx="26">
                  <c:v>-17.319473862503763</c:v>
                </c:pt>
                <c:pt idx="27">
                  <c:v>-16.856150101873041</c:v>
                </c:pt>
                <c:pt idx="28">
                  <c:v>6.3796181272085324</c:v>
                </c:pt>
                <c:pt idx="29">
                  <c:v>6.2895778019871145</c:v>
                </c:pt>
                <c:pt idx="30">
                  <c:v>6.1058441805853718</c:v>
                </c:pt>
                <c:pt idx="31">
                  <c:v>4.9217095929190515</c:v>
                </c:pt>
                <c:pt idx="32">
                  <c:v>6.9619510940205815</c:v>
                </c:pt>
                <c:pt idx="33">
                  <c:v>9.3982647904639123</c:v>
                </c:pt>
                <c:pt idx="34">
                  <c:v>11.509568618662252</c:v>
                </c:pt>
                <c:pt idx="35">
                  <c:v>11.214474350899803</c:v>
                </c:pt>
                <c:pt idx="36">
                  <c:v>13.509388336703729</c:v>
                </c:pt>
                <c:pt idx="37">
                  <c:v>14.091145608663599</c:v>
                </c:pt>
                <c:pt idx="38">
                  <c:v>13.748210468468331</c:v>
                </c:pt>
                <c:pt idx="39">
                  <c:v>13.309465925846087</c:v>
                </c:pt>
                <c:pt idx="40">
                  <c:v>8.0223718268679001</c:v>
                </c:pt>
                <c:pt idx="41">
                  <c:v>7.6921737632485998</c:v>
                </c:pt>
                <c:pt idx="42">
                  <c:v>7.7440387312423402</c:v>
                </c:pt>
                <c:pt idx="43">
                  <c:v>7.6600573228076758</c:v>
                </c:pt>
                <c:pt idx="44">
                  <c:v>13.95510385729869</c:v>
                </c:pt>
                <c:pt idx="45">
                  <c:v>13.898233479664782</c:v>
                </c:pt>
                <c:pt idx="46">
                  <c:v>13.728300844032448</c:v>
                </c:pt>
                <c:pt idx="47">
                  <c:v>18.694755873428573</c:v>
                </c:pt>
                <c:pt idx="48">
                  <c:v>11.914186835900638</c:v>
                </c:pt>
                <c:pt idx="49">
                  <c:v>11.106879149784568</c:v>
                </c:pt>
                <c:pt idx="50">
                  <c:v>10.696563985306765</c:v>
                </c:pt>
                <c:pt idx="51">
                  <c:v>7.2402333797305305</c:v>
                </c:pt>
                <c:pt idx="52">
                  <c:v>11.134566276896656</c:v>
                </c:pt>
                <c:pt idx="53">
                  <c:v>9.4401874159689001</c:v>
                </c:pt>
                <c:pt idx="54">
                  <c:v>8.8739894212421575</c:v>
                </c:pt>
                <c:pt idx="55">
                  <c:v>8.6688062481585373</c:v>
                </c:pt>
                <c:pt idx="56">
                  <c:v>4.0232088500828143</c:v>
                </c:pt>
                <c:pt idx="57">
                  <c:v>3.3192274708865592</c:v>
                </c:pt>
                <c:pt idx="58">
                  <c:v>0.23275952726217955</c:v>
                </c:pt>
                <c:pt idx="59">
                  <c:v>-0.70150034551941665</c:v>
                </c:pt>
                <c:pt idx="60">
                  <c:v>-1.3745792909228818</c:v>
                </c:pt>
                <c:pt idx="61">
                  <c:v>6.1216930515239597E-2</c:v>
                </c:pt>
                <c:pt idx="62">
                  <c:v>1.4284298389872836</c:v>
                </c:pt>
                <c:pt idx="63">
                  <c:v>1.6669600560675248</c:v>
                </c:pt>
                <c:pt idx="64">
                  <c:v>3.6254507233683668</c:v>
                </c:pt>
                <c:pt idx="65">
                  <c:v>1.8522229255489793</c:v>
                </c:pt>
                <c:pt idx="66">
                  <c:v>1.629400072009731</c:v>
                </c:pt>
                <c:pt idx="67">
                  <c:v>2.0304637119824709</c:v>
                </c:pt>
                <c:pt idx="68">
                  <c:v>2.822380581398706</c:v>
                </c:pt>
                <c:pt idx="69">
                  <c:v>3.957243534451143</c:v>
                </c:pt>
                <c:pt idx="70">
                  <c:v>3.7511954730799846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Seasonal!$F$112:$BX$112</c:f>
              <c:numCache>
                <c:formatCode>#,##0.00</c:formatCode>
                <c:ptCount val="71"/>
                <c:pt idx="0">
                  <c:v>-2.3175488598260157</c:v>
                </c:pt>
                <c:pt idx="1">
                  <c:v>-1.3968445028478629</c:v>
                </c:pt>
                <c:pt idx="2">
                  <c:v>-1.5287957224635247</c:v>
                </c:pt>
                <c:pt idx="3">
                  <c:v>-1.6813411921819135</c:v>
                </c:pt>
                <c:pt idx="4">
                  <c:v>5.3099485676245495</c:v>
                </c:pt>
                <c:pt idx="5">
                  <c:v>5.5277642012474075</c:v>
                </c:pt>
                <c:pt idx="6">
                  <c:v>5.8345409581443137</c:v>
                </c:pt>
                <c:pt idx="7">
                  <c:v>6.1957458915284978</c:v>
                </c:pt>
                <c:pt idx="8">
                  <c:v>-8.0526274519752779</c:v>
                </c:pt>
                <c:pt idx="9">
                  <c:v>-11.298645947182488</c:v>
                </c:pt>
                <c:pt idx="10">
                  <c:v>-12.877057499599051</c:v>
                </c:pt>
                <c:pt idx="11">
                  <c:v>-12.714223402854602</c:v>
                </c:pt>
                <c:pt idx="12">
                  <c:v>-7.7851740380529746</c:v>
                </c:pt>
                <c:pt idx="13">
                  <c:v>-5.671210419688542</c:v>
                </c:pt>
                <c:pt idx="14">
                  <c:v>-4.5044411256178103</c:v>
                </c:pt>
                <c:pt idx="15">
                  <c:v>-4.7639693246338535</c:v>
                </c:pt>
                <c:pt idx="16">
                  <c:v>1.4412333588483008</c:v>
                </c:pt>
                <c:pt idx="17">
                  <c:v>3.8320168297637167</c:v>
                </c:pt>
                <c:pt idx="18">
                  <c:v>6.6397586164031992</c:v>
                </c:pt>
                <c:pt idx="19">
                  <c:v>8.7398253999818003</c:v>
                </c:pt>
                <c:pt idx="20">
                  <c:v>28.764621659442398</c:v>
                </c:pt>
                <c:pt idx="21">
                  <c:v>26.972709612422275</c:v>
                </c:pt>
                <c:pt idx="22">
                  <c:v>23.623307141562222</c:v>
                </c:pt>
                <c:pt idx="23">
                  <c:v>21.766116983335305</c:v>
                </c:pt>
                <c:pt idx="24">
                  <c:v>-20.108716459606839</c:v>
                </c:pt>
                <c:pt idx="25">
                  <c:v>-19.573399578034646</c:v>
                </c:pt>
                <c:pt idx="26">
                  <c:v>-17.869346273199657</c:v>
                </c:pt>
                <c:pt idx="27">
                  <c:v>-16.295566398238812</c:v>
                </c:pt>
                <c:pt idx="28">
                  <c:v>6.9395946906892823</c:v>
                </c:pt>
                <c:pt idx="29">
                  <c:v>6.7389655021643406</c:v>
                </c:pt>
                <c:pt idx="30">
                  <c:v>5.5117497364450116</c:v>
                </c:pt>
                <c:pt idx="31">
                  <c:v>4.5245191161234679</c:v>
                </c:pt>
                <c:pt idx="32">
                  <c:v>7.5624339012116639</c:v>
                </c:pt>
                <c:pt idx="33">
                  <c:v>9.1116467447276914</c:v>
                </c:pt>
                <c:pt idx="34">
                  <c:v>10.71310863977703</c:v>
                </c:pt>
                <c:pt idx="35">
                  <c:v>11.728201753150277</c:v>
                </c:pt>
                <c:pt idx="36">
                  <c:v>13.312158910327321</c:v>
                </c:pt>
                <c:pt idx="37">
                  <c:v>13.473889647734016</c:v>
                </c:pt>
                <c:pt idx="38">
                  <c:v>13.937997221933902</c:v>
                </c:pt>
                <c:pt idx="39">
                  <c:v>13.879810221937916</c:v>
                </c:pt>
                <c:pt idx="40">
                  <c:v>8.2975997122850913</c:v>
                </c:pt>
                <c:pt idx="41">
                  <c:v>8.0617997824645684</c:v>
                </c:pt>
                <c:pt idx="42">
                  <c:v>7.5972656661920936</c:v>
                </c:pt>
                <c:pt idx="43">
                  <c:v>7.1999289806038105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3.7714436761163705</c:v>
                </c:pt>
                <c:pt idx="57">
                  <c:v>2.6392669835714222</c:v>
                </c:pt>
                <c:pt idx="58">
                  <c:v>0.82672398486009735</c:v>
                </c:pt>
                <c:pt idx="59">
                  <c:v>-0.49573960296196917</c:v>
                </c:pt>
                <c:pt idx="60">
                  <c:v>-1.4063492175248822</c:v>
                </c:pt>
                <c:pt idx="61">
                  <c:v>0.10651372747432014</c:v>
                </c:pt>
                <c:pt idx="62">
                  <c:v>0.8960751094862498</c:v>
                </c:pt>
                <c:pt idx="63">
                  <c:v>2.225498088057098</c:v>
                </c:pt>
                <c:pt idx="64">
                  <c:v>2.7931307281235092</c:v>
                </c:pt>
                <c:pt idx="65">
                  <c:v>2.0547293761012253</c:v>
                </c:pt>
                <c:pt idx="66">
                  <c:v>1.8917690396438658</c:v>
                </c:pt>
                <c:pt idx="67">
                  <c:v>2.3743291352141402</c:v>
                </c:pt>
                <c:pt idx="68">
                  <c:v>2.9804078586649574</c:v>
                </c:pt>
                <c:pt idx="69">
                  <c:v>3.9637853349808685</c:v>
                </c:pt>
                <c:pt idx="70">
                  <c:v>3.13711474979868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795712"/>
        <c:axId val="35797248"/>
      </c:lineChart>
      <c:catAx>
        <c:axId val="3579571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797248"/>
        <c:crosses val="autoZero"/>
        <c:auto val="1"/>
        <c:lblAlgn val="ctr"/>
        <c:lblOffset val="100"/>
        <c:tickMarkSkip val="4"/>
        <c:noMultiLvlLbl val="0"/>
      </c:catAx>
      <c:valAx>
        <c:axId val="3579724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795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223"/>
          <c:y val="3.1718216197453276E-2"/>
          <c:w val="0.2362697002707527"/>
          <c:h val="0.12685873662543939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2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Quarterly!$F$114:$BX$114</c:f>
              <c:numCache>
                <c:formatCode>#,##0.00</c:formatCode>
                <c:ptCount val="71"/>
                <c:pt idx="0">
                  <c:v>4.1858668429652903</c:v>
                </c:pt>
                <c:pt idx="1">
                  <c:v>3.1978800052117116</c:v>
                </c:pt>
                <c:pt idx="2">
                  <c:v>1.4486093284358919</c:v>
                </c:pt>
                <c:pt idx="3">
                  <c:v>0.62445461132782221</c:v>
                </c:pt>
                <c:pt idx="4">
                  <c:v>2.2730278888855238</c:v>
                </c:pt>
                <c:pt idx="5">
                  <c:v>1.3039439855787145</c:v>
                </c:pt>
                <c:pt idx="6">
                  <c:v>0.33073344313392122</c:v>
                </c:pt>
                <c:pt idx="7">
                  <c:v>-1.2919780989431047</c:v>
                </c:pt>
                <c:pt idx="8">
                  <c:v>-0.3661388597027232</c:v>
                </c:pt>
                <c:pt idx="9">
                  <c:v>1.166123540259987</c:v>
                </c:pt>
                <c:pt idx="10">
                  <c:v>1.0225552316474997</c:v>
                </c:pt>
                <c:pt idx="11">
                  <c:v>1.5735501278517214</c:v>
                </c:pt>
                <c:pt idx="12">
                  <c:v>4.1380860222042415</c:v>
                </c:pt>
                <c:pt idx="13">
                  <c:v>5.8331378977706336</c:v>
                </c:pt>
                <c:pt idx="14">
                  <c:v>7.9378328283148463</c:v>
                </c:pt>
                <c:pt idx="15">
                  <c:v>10.673134354502675</c:v>
                </c:pt>
                <c:pt idx="16">
                  <c:v>9.9070574275415435</c:v>
                </c:pt>
                <c:pt idx="17">
                  <c:v>9.785986840870283</c:v>
                </c:pt>
                <c:pt idx="18">
                  <c:v>8.2009621564399335</c:v>
                </c:pt>
                <c:pt idx="19">
                  <c:v>6.5983044238922455</c:v>
                </c:pt>
                <c:pt idx="20">
                  <c:v>10.096946953988535</c:v>
                </c:pt>
                <c:pt idx="21">
                  <c:v>8.298959643164574</c:v>
                </c:pt>
                <c:pt idx="22">
                  <c:v>6.7662647440188337</c:v>
                </c:pt>
                <c:pt idx="23">
                  <c:v>6.46369914135831</c:v>
                </c:pt>
                <c:pt idx="24">
                  <c:v>1.4021587426390754</c:v>
                </c:pt>
                <c:pt idx="25">
                  <c:v>1.8163790559198374</c:v>
                </c:pt>
                <c:pt idx="26">
                  <c:v>2.8743067779658182</c:v>
                </c:pt>
                <c:pt idx="27">
                  <c:v>3.4964880490734394</c:v>
                </c:pt>
                <c:pt idx="28">
                  <c:v>2.4450854990029027</c:v>
                </c:pt>
                <c:pt idx="29">
                  <c:v>2.646411058379988</c:v>
                </c:pt>
                <c:pt idx="30">
                  <c:v>4.2875712921815099</c:v>
                </c:pt>
                <c:pt idx="31">
                  <c:v>4.2879877783053084</c:v>
                </c:pt>
                <c:pt idx="32">
                  <c:v>4.5682877859964641</c:v>
                </c:pt>
                <c:pt idx="33">
                  <c:v>4.869464475200707</c:v>
                </c:pt>
                <c:pt idx="34">
                  <c:v>3.9448639643661338</c:v>
                </c:pt>
                <c:pt idx="35">
                  <c:v>7.9142971066421461</c:v>
                </c:pt>
                <c:pt idx="36">
                  <c:v>7.0095798426466311</c:v>
                </c:pt>
                <c:pt idx="37">
                  <c:v>6.3132470476643974</c:v>
                </c:pt>
                <c:pt idx="38">
                  <c:v>6.4805168097597274</c:v>
                </c:pt>
                <c:pt idx="39">
                  <c:v>6.1599056265729466</c:v>
                </c:pt>
                <c:pt idx="40">
                  <c:v>5.8583292635605817</c:v>
                </c:pt>
                <c:pt idx="41">
                  <c:v>6.4460669814004961</c:v>
                </c:pt>
                <c:pt idx="42">
                  <c:v>6.6884546743393507</c:v>
                </c:pt>
                <c:pt idx="43">
                  <c:v>6.54908087959498</c:v>
                </c:pt>
                <c:pt idx="44">
                  <c:v>6.8094381221288209</c:v>
                </c:pt>
                <c:pt idx="45">
                  <c:v>6.5102597732365552</c:v>
                </c:pt>
                <c:pt idx="46">
                  <c:v>6.2788320708262217</c:v>
                </c:pt>
                <c:pt idx="47">
                  <c:v>5.0303258161886681</c:v>
                </c:pt>
                <c:pt idx="48">
                  <c:v>4.8674743849606639</c:v>
                </c:pt>
                <c:pt idx="49">
                  <c:v>3.1573602110851797</c:v>
                </c:pt>
                <c:pt idx="50">
                  <c:v>-1.0263916152192598</c:v>
                </c:pt>
                <c:pt idx="51">
                  <c:v>-0.5048073066727683</c:v>
                </c:pt>
                <c:pt idx="52">
                  <c:v>0.20321312782421325</c:v>
                </c:pt>
                <c:pt idx="53">
                  <c:v>-0.73026190226907728</c:v>
                </c:pt>
                <c:pt idx="54">
                  <c:v>1.2715416752210917</c:v>
                </c:pt>
                <c:pt idx="55">
                  <c:v>9.6132311391154718E-2</c:v>
                </c:pt>
                <c:pt idx="56">
                  <c:v>2.2813255189149015</c:v>
                </c:pt>
                <c:pt idx="57">
                  <c:v>4.4896306746526715</c:v>
                </c:pt>
                <c:pt idx="58">
                  <c:v>4.9973942012509278</c:v>
                </c:pt>
                <c:pt idx="59">
                  <c:v>5.9710108222154235</c:v>
                </c:pt>
                <c:pt idx="60">
                  <c:v>4.5324224691722028</c:v>
                </c:pt>
                <c:pt idx="61">
                  <c:v>4.1759161521127766</c:v>
                </c:pt>
                <c:pt idx="62">
                  <c:v>4.8631704414156101</c:v>
                </c:pt>
                <c:pt idx="63">
                  <c:v>5.304367209776979</c:v>
                </c:pt>
                <c:pt idx="64">
                  <c:v>4.3592269809789874</c:v>
                </c:pt>
                <c:pt idx="65">
                  <c:v>3.8901974557238326</c:v>
                </c:pt>
                <c:pt idx="66">
                  <c:v>3.1852212156539341</c:v>
                </c:pt>
                <c:pt idx="67">
                  <c:v>2.5621399865473982</c:v>
                </c:pt>
                <c:pt idx="68">
                  <c:v>1.5117748669841315</c:v>
                </c:pt>
                <c:pt idx="69">
                  <c:v>1.6434653555196874</c:v>
                </c:pt>
                <c:pt idx="70">
                  <c:v>1.3502593490161801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Seasonal!$F$114:$BX$114</c:f>
              <c:numCache>
                <c:formatCode>#,##0.00</c:formatCode>
                <c:ptCount val="71"/>
                <c:pt idx="0">
                  <c:v>4.0136420970160369</c:v>
                </c:pt>
                <c:pt idx="1">
                  <c:v>2.6855203053303582</c:v>
                </c:pt>
                <c:pt idx="2">
                  <c:v>1.4196426689304744</c:v>
                </c:pt>
                <c:pt idx="3">
                  <c:v>0.96696419938332412</c:v>
                </c:pt>
                <c:pt idx="4">
                  <c:v>3.0153910516372329</c:v>
                </c:pt>
                <c:pt idx="5">
                  <c:v>1.7069144012431949</c:v>
                </c:pt>
                <c:pt idx="6">
                  <c:v>0.26191906800399245</c:v>
                </c:pt>
                <c:pt idx="7">
                  <c:v>-2.6871472608706437</c:v>
                </c:pt>
                <c:pt idx="8">
                  <c:v>-1.2127571478852741</c:v>
                </c:pt>
                <c:pt idx="9">
                  <c:v>0.28662099213854925</c:v>
                </c:pt>
                <c:pt idx="10">
                  <c:v>1.2730802823987719</c:v>
                </c:pt>
                <c:pt idx="11">
                  <c:v>3.2515716926859284</c:v>
                </c:pt>
                <c:pt idx="12">
                  <c:v>4.3661856895577742</c:v>
                </c:pt>
                <c:pt idx="13">
                  <c:v>5.883706836123026</c:v>
                </c:pt>
                <c:pt idx="14">
                  <c:v>8.2150292964942491</c:v>
                </c:pt>
                <c:pt idx="15">
                  <c:v>10.736049605437662</c:v>
                </c:pt>
                <c:pt idx="16">
                  <c:v>10.030986639949717</c:v>
                </c:pt>
                <c:pt idx="17">
                  <c:v>9.5746556300457524</c:v>
                </c:pt>
                <c:pt idx="18">
                  <c:v>8.1930452719087459</c:v>
                </c:pt>
                <c:pt idx="19">
                  <c:v>6.350551156729761</c:v>
                </c:pt>
                <c:pt idx="20">
                  <c:v>10.082671588931614</c:v>
                </c:pt>
                <c:pt idx="21">
                  <c:v>8.1460527770439306</c:v>
                </c:pt>
                <c:pt idx="22">
                  <c:v>6.7496744060781575</c:v>
                </c:pt>
                <c:pt idx="23">
                  <c:v>6.3521507898913132</c:v>
                </c:pt>
                <c:pt idx="24">
                  <c:v>1.2351551150068167</c:v>
                </c:pt>
                <c:pt idx="25">
                  <c:v>1.9659536623849869</c:v>
                </c:pt>
                <c:pt idx="26">
                  <c:v>2.5876044296048648</c:v>
                </c:pt>
                <c:pt idx="27">
                  <c:v>4.0037729582409902</c:v>
                </c:pt>
                <c:pt idx="28">
                  <c:v>4.0216030368469537</c:v>
                </c:pt>
                <c:pt idx="29">
                  <c:v>3.6000548532503549</c:v>
                </c:pt>
                <c:pt idx="30">
                  <c:v>3.6699833443938479</c:v>
                </c:pt>
                <c:pt idx="31">
                  <c:v>2.606735146514088</c:v>
                </c:pt>
                <c:pt idx="32">
                  <c:v>3.0850636508718789</c:v>
                </c:pt>
                <c:pt idx="33">
                  <c:v>4.5856895284558803</c:v>
                </c:pt>
                <c:pt idx="34">
                  <c:v>6.0584057106171993</c:v>
                </c:pt>
                <c:pt idx="35">
                  <c:v>7.9721645954071914</c:v>
                </c:pt>
                <c:pt idx="36">
                  <c:v>7.224720293158116</c:v>
                </c:pt>
                <c:pt idx="37">
                  <c:v>6.8405234744013086</c:v>
                </c:pt>
                <c:pt idx="38">
                  <c:v>6.1568876914824173</c:v>
                </c:pt>
                <c:pt idx="39">
                  <c:v>5.7067941979030996</c:v>
                </c:pt>
                <c:pt idx="40">
                  <c:v>6.555247243803203</c:v>
                </c:pt>
                <c:pt idx="41">
                  <c:v>6.5222665025861977</c:v>
                </c:pt>
                <c:pt idx="42">
                  <c:v>6.5585557914335828</c:v>
                </c:pt>
                <c:pt idx="43">
                  <c:v>5.9814010329106475</c:v>
                </c:pt>
                <c:pt idx="44">
                  <c:v>6.4256149922670813</c:v>
                </c:pt>
                <c:pt idx="45">
                  <c:v>6.2323875487169769</c:v>
                </c:pt>
                <c:pt idx="46">
                  <c:v>6.0141129846235533</c:v>
                </c:pt>
                <c:pt idx="47">
                  <c:v>5.7086489885516052</c:v>
                </c:pt>
                <c:pt idx="48">
                  <c:v>4.4139007013765701</c:v>
                </c:pt>
                <c:pt idx="49">
                  <c:v>2.5019273268596054</c:v>
                </c:pt>
                <c:pt idx="50">
                  <c:v>9.8571877932264837E-2</c:v>
                </c:pt>
                <c:pt idx="51">
                  <c:v>-1.047253106772206</c:v>
                </c:pt>
                <c:pt idx="52">
                  <c:v>-0.61379574346267651</c:v>
                </c:pt>
                <c:pt idx="53">
                  <c:v>-0.61561177013189583</c:v>
                </c:pt>
                <c:pt idx="54">
                  <c:v>0.85349237728968141</c:v>
                </c:pt>
                <c:pt idx="55">
                  <c:v>1.2254837109318946</c:v>
                </c:pt>
                <c:pt idx="56">
                  <c:v>1.6824832579960567</c:v>
                </c:pt>
                <c:pt idx="57">
                  <c:v>4.2177170364009227</c:v>
                </c:pt>
                <c:pt idx="58">
                  <c:v>5.3675360232011489</c:v>
                </c:pt>
                <c:pt idx="59">
                  <c:v>6.7576982036662665</c:v>
                </c:pt>
                <c:pt idx="60">
                  <c:v>6.2437380213037725</c:v>
                </c:pt>
                <c:pt idx="61">
                  <c:v>5.0348185848103615</c:v>
                </c:pt>
                <c:pt idx="62">
                  <c:v>4.3770456461480354</c:v>
                </c:pt>
                <c:pt idx="63">
                  <c:v>3.4177183475084014</c:v>
                </c:pt>
                <c:pt idx="64">
                  <c:v>3.3545582809198415</c:v>
                </c:pt>
                <c:pt idx="65">
                  <c:v>3.5769112180580183</c:v>
                </c:pt>
                <c:pt idx="66">
                  <c:v>3.4661618574404933</c:v>
                </c:pt>
                <c:pt idx="67">
                  <c:v>3.3805189175821799</c:v>
                </c:pt>
                <c:pt idx="68">
                  <c:v>2.178044094811916</c:v>
                </c:pt>
                <c:pt idx="69">
                  <c:v>1.7267852507656927</c:v>
                </c:pt>
                <c:pt idx="70">
                  <c:v>1.0982561631387511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18112"/>
        <c:axId val="35819904"/>
      </c:lineChart>
      <c:catAx>
        <c:axId val="3581811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5819904"/>
        <c:crosses val="autoZero"/>
        <c:auto val="1"/>
        <c:lblAlgn val="ctr"/>
        <c:lblOffset val="100"/>
        <c:tickMarkSkip val="4"/>
        <c:noMultiLvlLbl val="0"/>
      </c:catAx>
      <c:valAx>
        <c:axId val="3581990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818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2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Quarterly!$F$115:$BX$115</c:f>
              <c:numCache>
                <c:formatCode>#,##0.00</c:formatCode>
                <c:ptCount val="71"/>
                <c:pt idx="0">
                  <c:v>6.2377814839704762</c:v>
                </c:pt>
                <c:pt idx="1">
                  <c:v>5.5098784327207451</c:v>
                </c:pt>
                <c:pt idx="2">
                  <c:v>4.1587330680289396</c:v>
                </c:pt>
                <c:pt idx="3">
                  <c:v>2.6037787498501865</c:v>
                </c:pt>
                <c:pt idx="4">
                  <c:v>3.994539060812452</c:v>
                </c:pt>
                <c:pt idx="5">
                  <c:v>5.4470097047432882</c:v>
                </c:pt>
                <c:pt idx="6">
                  <c:v>5.5245410698731954</c:v>
                </c:pt>
                <c:pt idx="7">
                  <c:v>7.5020772479685371</c:v>
                </c:pt>
                <c:pt idx="8">
                  <c:v>7.2650860744723653</c:v>
                </c:pt>
                <c:pt idx="9">
                  <c:v>6.6972706363460146</c:v>
                </c:pt>
                <c:pt idx="10">
                  <c:v>3.3224295525579808</c:v>
                </c:pt>
                <c:pt idx="11">
                  <c:v>2.0286773645176512</c:v>
                </c:pt>
                <c:pt idx="12">
                  <c:v>0.68623469920109514</c:v>
                </c:pt>
                <c:pt idx="13">
                  <c:v>2.5650815783486274</c:v>
                </c:pt>
                <c:pt idx="14">
                  <c:v>4.8919715262720187</c:v>
                </c:pt>
                <c:pt idx="15">
                  <c:v>6.0825498187006559</c:v>
                </c:pt>
                <c:pt idx="16">
                  <c:v>6.9309071060903698</c:v>
                </c:pt>
                <c:pt idx="17">
                  <c:v>7.223070770498059</c:v>
                </c:pt>
                <c:pt idx="18">
                  <c:v>6.2870523497278521</c:v>
                </c:pt>
                <c:pt idx="19">
                  <c:v>5.255776933496044</c:v>
                </c:pt>
                <c:pt idx="20">
                  <c:v>4.6049684777382218</c:v>
                </c:pt>
                <c:pt idx="21">
                  <c:v>3.9360908147340501</c:v>
                </c:pt>
                <c:pt idx="22">
                  <c:v>4.4873934741398305</c:v>
                </c:pt>
                <c:pt idx="23">
                  <c:v>6.3705016369121914</c:v>
                </c:pt>
                <c:pt idx="24">
                  <c:v>9.2199367045866811</c:v>
                </c:pt>
                <c:pt idx="25">
                  <c:v>10.059104650921267</c:v>
                </c:pt>
                <c:pt idx="26">
                  <c:v>9.5332749085513324</c:v>
                </c:pt>
                <c:pt idx="27">
                  <c:v>8.6573917675113261</c:v>
                </c:pt>
                <c:pt idx="28">
                  <c:v>7.9525725925057671</c:v>
                </c:pt>
                <c:pt idx="29">
                  <c:v>7.1855115331696373</c:v>
                </c:pt>
                <c:pt idx="30">
                  <c:v>6.0752229681467709</c:v>
                </c:pt>
                <c:pt idx="31">
                  <c:v>6.8335055372849212</c:v>
                </c:pt>
                <c:pt idx="32">
                  <c:v>3.7424551683161176</c:v>
                </c:pt>
                <c:pt idx="33">
                  <c:v>3.9052166307751968</c:v>
                </c:pt>
                <c:pt idx="34">
                  <c:v>5.4574998914793973</c:v>
                </c:pt>
                <c:pt idx="35">
                  <c:v>4.7395992962035365</c:v>
                </c:pt>
                <c:pt idx="36">
                  <c:v>6.2960580852537831</c:v>
                </c:pt>
                <c:pt idx="37">
                  <c:v>6.312188453007443</c:v>
                </c:pt>
                <c:pt idx="38">
                  <c:v>5.6960864250163059</c:v>
                </c:pt>
                <c:pt idx="39">
                  <c:v>5.41737264142263</c:v>
                </c:pt>
                <c:pt idx="40">
                  <c:v>4.7119292236027697</c:v>
                </c:pt>
                <c:pt idx="41">
                  <c:v>4.9763840758284621</c:v>
                </c:pt>
                <c:pt idx="42">
                  <c:v>5.9947295625288364</c:v>
                </c:pt>
                <c:pt idx="43">
                  <c:v>5.077709657397655</c:v>
                </c:pt>
                <c:pt idx="44">
                  <c:v>8.9829151287016789</c:v>
                </c:pt>
                <c:pt idx="45">
                  <c:v>8.538540630001787</c:v>
                </c:pt>
                <c:pt idx="46">
                  <c:v>7.6003953810396592</c:v>
                </c:pt>
                <c:pt idx="47">
                  <c:v>8.1577953335721585</c:v>
                </c:pt>
                <c:pt idx="48">
                  <c:v>4.2462175768293777</c:v>
                </c:pt>
                <c:pt idx="49">
                  <c:v>4.100042783912409</c:v>
                </c:pt>
                <c:pt idx="50">
                  <c:v>3.8660785388694339</c:v>
                </c:pt>
                <c:pt idx="51">
                  <c:v>2.7486774183803955</c:v>
                </c:pt>
                <c:pt idx="52">
                  <c:v>0.64995310168377696</c:v>
                </c:pt>
                <c:pt idx="53">
                  <c:v>4.9655111096576776E-2</c:v>
                </c:pt>
                <c:pt idx="54">
                  <c:v>-0.13789886583920474</c:v>
                </c:pt>
                <c:pt idx="55">
                  <c:v>-0.10240613781633855</c:v>
                </c:pt>
                <c:pt idx="56">
                  <c:v>0.8830577660532074</c:v>
                </c:pt>
                <c:pt idx="57">
                  <c:v>2.0992042558989734</c:v>
                </c:pt>
                <c:pt idx="58">
                  <c:v>2.7619472989616409</c:v>
                </c:pt>
                <c:pt idx="59">
                  <c:v>2.9819508942482065</c:v>
                </c:pt>
                <c:pt idx="60">
                  <c:v>2.6570881033910787</c:v>
                </c:pt>
                <c:pt idx="61">
                  <c:v>2.9732736348860613</c:v>
                </c:pt>
                <c:pt idx="62">
                  <c:v>2.5540438846451399</c:v>
                </c:pt>
                <c:pt idx="63">
                  <c:v>2.9372969821057398</c:v>
                </c:pt>
                <c:pt idx="64">
                  <c:v>3.0961599498431824</c:v>
                </c:pt>
                <c:pt idx="65">
                  <c:v>2.7735032066140528</c:v>
                </c:pt>
                <c:pt idx="66">
                  <c:v>2.3049291673550867</c:v>
                </c:pt>
                <c:pt idx="67">
                  <c:v>2.0463787071939539</c:v>
                </c:pt>
                <c:pt idx="68">
                  <c:v>2.176279143372684</c:v>
                </c:pt>
                <c:pt idx="69">
                  <c:v>2.0138661802801323</c:v>
                </c:pt>
                <c:pt idx="70">
                  <c:v>2.4647085824031305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Seasonal!$F$115:$BX$115</c:f>
              <c:numCache>
                <c:formatCode>#,##0.00</c:formatCode>
                <c:ptCount val="71"/>
                <c:pt idx="0">
                  <c:v>6.5242311493114729</c:v>
                </c:pt>
                <c:pt idx="1">
                  <c:v>5.103394285219288</c:v>
                </c:pt>
                <c:pt idx="2">
                  <c:v>4.1643305723979012</c:v>
                </c:pt>
                <c:pt idx="3">
                  <c:v>2.6278805178653903</c:v>
                </c:pt>
                <c:pt idx="4">
                  <c:v>4.2561412580421099</c:v>
                </c:pt>
                <c:pt idx="5">
                  <c:v>5.0302706795532712</c:v>
                </c:pt>
                <c:pt idx="6">
                  <c:v>5.7227224135221144</c:v>
                </c:pt>
                <c:pt idx="7">
                  <c:v>7.5196573524197463</c:v>
                </c:pt>
                <c:pt idx="8">
                  <c:v>7.5557986261163972</c:v>
                </c:pt>
                <c:pt idx="9">
                  <c:v>6.2351915848807744</c:v>
                </c:pt>
                <c:pt idx="10">
                  <c:v>3.4018720143710608</c:v>
                </c:pt>
                <c:pt idx="11">
                  <c:v>1.9588662253741569</c:v>
                </c:pt>
                <c:pt idx="12">
                  <c:v>0.90683538013334519</c:v>
                </c:pt>
                <c:pt idx="13">
                  <c:v>2.3327572068510505</c:v>
                </c:pt>
                <c:pt idx="14">
                  <c:v>5.0341645281689003</c:v>
                </c:pt>
                <c:pt idx="15">
                  <c:v>6.1002496875556531</c:v>
                </c:pt>
                <c:pt idx="16">
                  <c:v>7.0748661161584447</c:v>
                </c:pt>
                <c:pt idx="17">
                  <c:v>7.0432033039112731</c:v>
                </c:pt>
                <c:pt idx="18">
                  <c:v>6.3270259566210933</c:v>
                </c:pt>
                <c:pt idx="19">
                  <c:v>5.2043113624226232</c:v>
                </c:pt>
                <c:pt idx="20">
                  <c:v>4.6497737460513795</c:v>
                </c:pt>
                <c:pt idx="21">
                  <c:v>3.9104353381001946</c:v>
                </c:pt>
                <c:pt idx="22">
                  <c:v>4.5727019492659498</c:v>
                </c:pt>
                <c:pt idx="23">
                  <c:v>6.3143587993775299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6.7097688272577489</c:v>
                </c:pt>
                <c:pt idx="49">
                  <c:v>4.2579196733790319</c:v>
                </c:pt>
                <c:pt idx="50">
                  <c:v>2.7002769935243176</c:v>
                </c:pt>
                <c:pt idx="51">
                  <c:v>1.4045608932007665</c:v>
                </c:pt>
                <c:pt idx="52">
                  <c:v>0.67968346883411113</c:v>
                </c:pt>
                <c:pt idx="53">
                  <c:v>7.6983927012395953E-2</c:v>
                </c:pt>
                <c:pt idx="54">
                  <c:v>-0.28729080686526753</c:v>
                </c:pt>
                <c:pt idx="55">
                  <c:v>-3.7569250241730842E-2</c:v>
                </c:pt>
                <c:pt idx="56">
                  <c:v>1.0812276042674744</c:v>
                </c:pt>
                <c:pt idx="57">
                  <c:v>2.1365872608905283</c:v>
                </c:pt>
                <c:pt idx="58">
                  <c:v>2.5861331339114657</c:v>
                </c:pt>
                <c:pt idx="59">
                  <c:v>3.0020496965137906</c:v>
                </c:pt>
                <c:pt idx="60">
                  <c:v>2.7839903471397509</c:v>
                </c:pt>
                <c:pt idx="61">
                  <c:v>2.9701453759532472</c:v>
                </c:pt>
                <c:pt idx="62">
                  <c:v>2.7469493200960047</c:v>
                </c:pt>
                <c:pt idx="63">
                  <c:v>2.6237767019764111</c:v>
                </c:pt>
                <c:pt idx="64">
                  <c:v>2.806032814810278</c:v>
                </c:pt>
                <c:pt idx="65">
                  <c:v>2.5122028919572594</c:v>
                </c:pt>
                <c:pt idx="66">
                  <c:v>2.4704906534058706</c:v>
                </c:pt>
                <c:pt idx="67">
                  <c:v>2.3804866257754664</c:v>
                </c:pt>
                <c:pt idx="68">
                  <c:v>2.3590072672245865</c:v>
                </c:pt>
                <c:pt idx="69">
                  <c:v>2.0774070591700551</c:v>
                </c:pt>
                <c:pt idx="70">
                  <c:v>2.3610445877159201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49664"/>
        <c:axId val="36051200"/>
      </c:lineChart>
      <c:catAx>
        <c:axId val="36049664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6051200"/>
        <c:crosses val="autoZero"/>
        <c:auto val="1"/>
        <c:lblAlgn val="ctr"/>
        <c:lblOffset val="100"/>
        <c:tickMarkSkip val="4"/>
        <c:noMultiLvlLbl val="0"/>
      </c:catAx>
      <c:valAx>
        <c:axId val="3605120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049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Quarterly!$F$116:$BX$116</c:f>
              <c:numCache>
                <c:formatCode>#,##0.00</c:formatCode>
                <c:ptCount val="71"/>
                <c:pt idx="0">
                  <c:v>4.5564231806049618</c:v>
                </c:pt>
                <c:pt idx="1">
                  <c:v>6.823784361763706</c:v>
                </c:pt>
                <c:pt idx="2">
                  <c:v>7.5376925904781524</c:v>
                </c:pt>
                <c:pt idx="3">
                  <c:v>8.7714974580735365</c:v>
                </c:pt>
                <c:pt idx="4">
                  <c:v>7.7330526757911899</c:v>
                </c:pt>
                <c:pt idx="5">
                  <c:v>6.0991208625321685</c:v>
                </c:pt>
                <c:pt idx="6">
                  <c:v>2.9720490253965544</c:v>
                </c:pt>
                <c:pt idx="7">
                  <c:v>0.21711173078152743</c:v>
                </c:pt>
                <c:pt idx="8">
                  <c:v>1.6962059389103854</c:v>
                </c:pt>
                <c:pt idx="9">
                  <c:v>2.9478516765801843</c:v>
                </c:pt>
                <c:pt idx="10">
                  <c:v>3.8134736352691769</c:v>
                </c:pt>
                <c:pt idx="11">
                  <c:v>4.0442798989541018</c:v>
                </c:pt>
                <c:pt idx="12">
                  <c:v>6.2202278330434542</c:v>
                </c:pt>
                <c:pt idx="13">
                  <c:v>5.7773270606936187</c:v>
                </c:pt>
                <c:pt idx="14">
                  <c:v>6.0498144624243615</c:v>
                </c:pt>
                <c:pt idx="15">
                  <c:v>6.5202343359447799</c:v>
                </c:pt>
                <c:pt idx="16">
                  <c:v>1.1735412948383757</c:v>
                </c:pt>
                <c:pt idx="17">
                  <c:v>0.29253408132169362</c:v>
                </c:pt>
                <c:pt idx="18">
                  <c:v>0.32034864015190845</c:v>
                </c:pt>
                <c:pt idx="19">
                  <c:v>1.3040564926931772</c:v>
                </c:pt>
                <c:pt idx="20">
                  <c:v>2.9495063574901321</c:v>
                </c:pt>
                <c:pt idx="21">
                  <c:v>4.7660223285528458</c:v>
                </c:pt>
                <c:pt idx="22">
                  <c:v>5.4340208498335887</c:v>
                </c:pt>
                <c:pt idx="23">
                  <c:v>5.8175695320431657</c:v>
                </c:pt>
                <c:pt idx="24">
                  <c:v>9.6868637688745896</c:v>
                </c:pt>
                <c:pt idx="25">
                  <c:v>5.8872959700667353</c:v>
                </c:pt>
                <c:pt idx="26">
                  <c:v>2.940664549417316</c:v>
                </c:pt>
                <c:pt idx="27">
                  <c:v>2.0285772242228126</c:v>
                </c:pt>
                <c:pt idx="28">
                  <c:v>5.3512504461949204</c:v>
                </c:pt>
                <c:pt idx="29">
                  <c:v>5.0210093239557665</c:v>
                </c:pt>
                <c:pt idx="30">
                  <c:v>6.0132559213286143</c:v>
                </c:pt>
                <c:pt idx="31">
                  <c:v>6.2072266625333663</c:v>
                </c:pt>
                <c:pt idx="32">
                  <c:v>6.4092246562099637</c:v>
                </c:pt>
                <c:pt idx="33">
                  <c:v>7.1585569473738939</c:v>
                </c:pt>
                <c:pt idx="34">
                  <c:v>7.2343356376444419</c:v>
                </c:pt>
                <c:pt idx="35">
                  <c:v>8.0873541230857082</c:v>
                </c:pt>
                <c:pt idx="36">
                  <c:v>10.578788551254524</c:v>
                </c:pt>
                <c:pt idx="37">
                  <c:v>10.610510501845829</c:v>
                </c:pt>
                <c:pt idx="38">
                  <c:v>11.03130452276717</c:v>
                </c:pt>
                <c:pt idx="39">
                  <c:v>10.381093241775064</c:v>
                </c:pt>
                <c:pt idx="40">
                  <c:v>4.1629635333862325</c:v>
                </c:pt>
                <c:pt idx="41">
                  <c:v>7.5777897685323374</c:v>
                </c:pt>
                <c:pt idx="42">
                  <c:v>9.3998750078842122</c:v>
                </c:pt>
                <c:pt idx="43">
                  <c:v>9.4310581681211509</c:v>
                </c:pt>
                <c:pt idx="44">
                  <c:v>9.7845591928391364</c:v>
                </c:pt>
                <c:pt idx="45">
                  <c:v>6.8703275459327635</c:v>
                </c:pt>
                <c:pt idx="46">
                  <c:v>6.1905789129449671</c:v>
                </c:pt>
                <c:pt idx="47">
                  <c:v>6.5745578002162572</c:v>
                </c:pt>
                <c:pt idx="48">
                  <c:v>7.1884586610982018</c:v>
                </c:pt>
                <c:pt idx="49">
                  <c:v>6.7856421754638436</c:v>
                </c:pt>
                <c:pt idx="50">
                  <c:v>5.3772030827129145</c:v>
                </c:pt>
                <c:pt idx="51">
                  <c:v>4.0817487908681356</c:v>
                </c:pt>
                <c:pt idx="52">
                  <c:v>2.6039336653001253</c:v>
                </c:pt>
                <c:pt idx="53">
                  <c:v>1.9556651505727114</c:v>
                </c:pt>
                <c:pt idx="54">
                  <c:v>1.1375494344362409</c:v>
                </c:pt>
                <c:pt idx="55">
                  <c:v>0.8945222056840757</c:v>
                </c:pt>
                <c:pt idx="56">
                  <c:v>1.0995275429849796</c:v>
                </c:pt>
                <c:pt idx="57">
                  <c:v>1.5101460012953538</c:v>
                </c:pt>
                <c:pt idx="58">
                  <c:v>1.4028720392656249</c:v>
                </c:pt>
                <c:pt idx="59">
                  <c:v>0.93801880974931107</c:v>
                </c:pt>
                <c:pt idx="60">
                  <c:v>2.6299226851871969</c:v>
                </c:pt>
                <c:pt idx="61">
                  <c:v>3.2036345814964546</c:v>
                </c:pt>
                <c:pt idx="62">
                  <c:v>5.2825621856722886</c:v>
                </c:pt>
                <c:pt idx="63">
                  <c:v>5.4370045176289947</c:v>
                </c:pt>
                <c:pt idx="64">
                  <c:v>3.3994568462099064</c:v>
                </c:pt>
                <c:pt idx="65">
                  <c:v>2.5584245322881261</c:v>
                </c:pt>
                <c:pt idx="66">
                  <c:v>1.1227735329164139</c:v>
                </c:pt>
                <c:pt idx="67">
                  <c:v>0.88151630998557595</c:v>
                </c:pt>
                <c:pt idx="68">
                  <c:v>2.0500499253678011</c:v>
                </c:pt>
                <c:pt idx="69">
                  <c:v>3.0214170078128788</c:v>
                </c:pt>
                <c:pt idx="70">
                  <c:v>3.2418077092150206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Seasonal!$F$116:$BX$116</c:f>
              <c:numCache>
                <c:formatCode>#,##0.00</c:formatCode>
                <c:ptCount val="71"/>
                <c:pt idx="0">
                  <c:v>4.2822250742217918</c:v>
                </c:pt>
                <c:pt idx="1">
                  <c:v>6.0992212799335066</c:v>
                </c:pt>
                <c:pt idx="2">
                  <c:v>7.7468769619608917</c:v>
                </c:pt>
                <c:pt idx="3">
                  <c:v>9.6255541886144833</c:v>
                </c:pt>
                <c:pt idx="4">
                  <c:v>7.193725956802381</c:v>
                </c:pt>
                <c:pt idx="5">
                  <c:v>5.2800505456390452</c:v>
                </c:pt>
                <c:pt idx="6">
                  <c:v>3.1439445344527557</c:v>
                </c:pt>
                <c:pt idx="7">
                  <c:v>1.227800409549378</c:v>
                </c:pt>
                <c:pt idx="8">
                  <c:v>2.3449846043693281</c:v>
                </c:pt>
                <c:pt idx="9">
                  <c:v>3.229260703104416</c:v>
                </c:pt>
                <c:pt idx="10">
                  <c:v>3.6653584980690344</c:v>
                </c:pt>
                <c:pt idx="11">
                  <c:v>3.287384048905607</c:v>
                </c:pt>
                <c:pt idx="12">
                  <c:v>6.0234577662305657</c:v>
                </c:pt>
                <c:pt idx="13">
                  <c:v>5.7045341310100222</c:v>
                </c:pt>
                <c:pt idx="14">
                  <c:v>6.0981696951392994</c:v>
                </c:pt>
                <c:pt idx="15">
                  <c:v>6.7383541542098886</c:v>
                </c:pt>
                <c:pt idx="16">
                  <c:v>0.99925304311161667</c:v>
                </c:pt>
                <c:pt idx="17">
                  <c:v>0.2709508246395127</c:v>
                </c:pt>
                <c:pt idx="18">
                  <c:v>0.3711322521577527</c:v>
                </c:pt>
                <c:pt idx="19">
                  <c:v>1.4398911470454494</c:v>
                </c:pt>
                <c:pt idx="20">
                  <c:v>2.8451615272185431</c:v>
                </c:pt>
                <c:pt idx="21">
                  <c:v>4.7673003392343958</c:v>
                </c:pt>
                <c:pt idx="22">
                  <c:v>5.5528070583829026</c:v>
                </c:pt>
                <c:pt idx="23">
                  <c:v>5.8287836634032111</c:v>
                </c:pt>
                <c:pt idx="24">
                  <c:v>7.4909888191157226</c:v>
                </c:pt>
                <c:pt idx="25">
                  <c:v>6.5006345531926844</c:v>
                </c:pt>
                <c:pt idx="26">
                  <c:v>4.0664984595025597</c:v>
                </c:pt>
                <c:pt idx="27">
                  <c:v>2.3327819246839234</c:v>
                </c:pt>
                <c:pt idx="28">
                  <c:v>4.4710759267468214</c:v>
                </c:pt>
                <c:pt idx="29">
                  <c:v>4.5206884657348789</c:v>
                </c:pt>
                <c:pt idx="30">
                  <c:v>6.4833983894501275</c:v>
                </c:pt>
                <c:pt idx="31">
                  <c:v>7.1077309391923178</c:v>
                </c:pt>
                <c:pt idx="32">
                  <c:v>6.8827894430467236</c:v>
                </c:pt>
                <c:pt idx="33">
                  <c:v>7.4880393497338211</c:v>
                </c:pt>
                <c:pt idx="34">
                  <c:v>6.9543557395510023</c:v>
                </c:pt>
                <c:pt idx="35">
                  <c:v>7.5664664750564228</c:v>
                </c:pt>
                <c:pt idx="36">
                  <c:v>10.42617699073193</c:v>
                </c:pt>
                <c:pt idx="37">
                  <c:v>10.404207248975881</c:v>
                </c:pt>
                <c:pt idx="38">
                  <c:v>11.310081949473409</c:v>
                </c:pt>
                <c:pt idx="39">
                  <c:v>10.450223378346827</c:v>
                </c:pt>
                <c:pt idx="40">
                  <c:v>6.2428902287613841</c:v>
                </c:pt>
                <c:pt idx="41">
                  <c:v>7.2554961963386928</c:v>
                </c:pt>
                <c:pt idx="42">
                  <c:v>8.010775014714735</c:v>
                </c:pt>
                <c:pt idx="43">
                  <c:v>9.0595435647078197</c:v>
                </c:pt>
                <c:pt idx="44">
                  <c:v>9.3443307493365388</c:v>
                </c:pt>
                <c:pt idx="45">
                  <c:v>6.9037145932707737</c:v>
                </c:pt>
                <c:pt idx="46">
                  <c:v>6.4251947298717829</c:v>
                </c:pt>
                <c:pt idx="47">
                  <c:v>6.7089569286675577</c:v>
                </c:pt>
                <c:pt idx="48">
                  <c:v>6.932430637690107</c:v>
                </c:pt>
                <c:pt idx="49">
                  <c:v>6.9084056310138919</c:v>
                </c:pt>
                <c:pt idx="50">
                  <c:v>5.4876957483049482</c:v>
                </c:pt>
                <c:pt idx="51">
                  <c:v>4.1008368782789972</c:v>
                </c:pt>
                <c:pt idx="52">
                  <c:v>2.4514352947074456</c:v>
                </c:pt>
                <c:pt idx="53">
                  <c:v>1.7232413048585158</c:v>
                </c:pt>
                <c:pt idx="54">
                  <c:v>1.2006149802999959</c:v>
                </c:pt>
                <c:pt idx="55">
                  <c:v>1.2137733074075114</c:v>
                </c:pt>
                <c:pt idx="56">
                  <c:v>0.9798696585346971</c:v>
                </c:pt>
                <c:pt idx="57">
                  <c:v>1.6578394255945623</c:v>
                </c:pt>
                <c:pt idx="58">
                  <c:v>1.4284036210203235</c:v>
                </c:pt>
                <c:pt idx="59">
                  <c:v>0.88568119257200695</c:v>
                </c:pt>
                <c:pt idx="60">
                  <c:v>2.4766337038150925</c:v>
                </c:pt>
                <c:pt idx="61">
                  <c:v>3.3558625016009667</c:v>
                </c:pt>
                <c:pt idx="62">
                  <c:v>4.9606778661122197</c:v>
                </c:pt>
                <c:pt idx="63">
                  <c:v>5.7449441496330556</c:v>
                </c:pt>
                <c:pt idx="64">
                  <c:v>3.515175656865265</c:v>
                </c:pt>
                <c:pt idx="65">
                  <c:v>2.5611432157945928</c:v>
                </c:pt>
                <c:pt idx="66">
                  <c:v>1.2290310875398811</c:v>
                </c:pt>
                <c:pt idx="67">
                  <c:v>0.67578712603638202</c:v>
                </c:pt>
                <c:pt idx="68">
                  <c:v>2.2501906201869026</c:v>
                </c:pt>
                <c:pt idx="69">
                  <c:v>3.0416645023878743</c:v>
                </c:pt>
                <c:pt idx="70">
                  <c:v>3.5166351956763866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84352"/>
        <c:axId val="36090240"/>
      </c:lineChart>
      <c:catAx>
        <c:axId val="36084352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6090240"/>
        <c:crosses val="autoZero"/>
        <c:auto val="1"/>
        <c:lblAlgn val="ctr"/>
        <c:lblOffset val="100"/>
        <c:tickMarkSkip val="4"/>
        <c:noMultiLvlLbl val="0"/>
      </c:catAx>
      <c:valAx>
        <c:axId val="3609024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0843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89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Quarterly!$F$117:$BX$117</c:f>
              <c:numCache>
                <c:formatCode>#,##0.00</c:formatCode>
                <c:ptCount val="71"/>
                <c:pt idx="0">
                  <c:v>5.7604507821079318</c:v>
                </c:pt>
                <c:pt idx="1">
                  <c:v>2.4426213437421462</c:v>
                </c:pt>
                <c:pt idx="2">
                  <c:v>1.1792939926378649</c:v>
                </c:pt>
                <c:pt idx="3">
                  <c:v>1.3418607717052342</c:v>
                </c:pt>
                <c:pt idx="4">
                  <c:v>-0.95176839404585034</c:v>
                </c:pt>
                <c:pt idx="5">
                  <c:v>0.57035802079091202</c:v>
                </c:pt>
                <c:pt idx="6">
                  <c:v>0.86464002526858841</c:v>
                </c:pt>
                <c:pt idx="7">
                  <c:v>-0.75357737821423365</c:v>
                </c:pt>
                <c:pt idx="8">
                  <c:v>3.205951099109277</c:v>
                </c:pt>
                <c:pt idx="9">
                  <c:v>5.0206736645045842</c:v>
                </c:pt>
                <c:pt idx="10">
                  <c:v>7.3255461684289047</c:v>
                </c:pt>
                <c:pt idx="11">
                  <c:v>9.2873664860821012</c:v>
                </c:pt>
                <c:pt idx="12">
                  <c:v>5.5288801355370074</c:v>
                </c:pt>
                <c:pt idx="13">
                  <c:v>3.8540142454168409</c:v>
                </c:pt>
                <c:pt idx="14">
                  <c:v>2.9878322951406218</c:v>
                </c:pt>
                <c:pt idx="15">
                  <c:v>2.3613858601049333</c:v>
                </c:pt>
                <c:pt idx="16">
                  <c:v>3.7533573312887083</c:v>
                </c:pt>
                <c:pt idx="17">
                  <c:v>4.2964803133649623</c:v>
                </c:pt>
                <c:pt idx="18">
                  <c:v>5.2412958031022905</c:v>
                </c:pt>
                <c:pt idx="19">
                  <c:v>5.4981027349559177</c:v>
                </c:pt>
                <c:pt idx="20">
                  <c:v>4.0612023128967456</c:v>
                </c:pt>
                <c:pt idx="21">
                  <c:v>2.706945218164142</c:v>
                </c:pt>
                <c:pt idx="22">
                  <c:v>1.5736210003163407</c:v>
                </c:pt>
                <c:pt idx="23">
                  <c:v>0.85733231411049271</c:v>
                </c:pt>
                <c:pt idx="24">
                  <c:v>1.1726951519193389</c:v>
                </c:pt>
                <c:pt idx="25">
                  <c:v>1.9193614726267971</c:v>
                </c:pt>
                <c:pt idx="26">
                  <c:v>2.7280791458384073</c:v>
                </c:pt>
                <c:pt idx="27">
                  <c:v>3.793193580197987</c:v>
                </c:pt>
                <c:pt idx="28">
                  <c:v>5.0435362094374101</c:v>
                </c:pt>
                <c:pt idx="29">
                  <c:v>6.1865207941568325</c:v>
                </c:pt>
                <c:pt idx="30">
                  <c:v>6.4654285308218737</c:v>
                </c:pt>
                <c:pt idx="31">
                  <c:v>4.3716007309016103</c:v>
                </c:pt>
                <c:pt idx="32">
                  <c:v>2.0079304537583402</c:v>
                </c:pt>
                <c:pt idx="33">
                  <c:v>1.7164505214058399</c:v>
                </c:pt>
                <c:pt idx="34">
                  <c:v>0.83480050971429387</c:v>
                </c:pt>
                <c:pt idx="35">
                  <c:v>2.4383561849712092</c:v>
                </c:pt>
                <c:pt idx="36">
                  <c:v>4.4429280115357006</c:v>
                </c:pt>
                <c:pt idx="37">
                  <c:v>3.3551635420548185</c:v>
                </c:pt>
                <c:pt idx="38">
                  <c:v>2.8769900696221069</c:v>
                </c:pt>
                <c:pt idx="39">
                  <c:v>2.6761144821996563</c:v>
                </c:pt>
                <c:pt idx="40">
                  <c:v>6.1718108433859058</c:v>
                </c:pt>
                <c:pt idx="41">
                  <c:v>5.4653896941661646</c:v>
                </c:pt>
                <c:pt idx="42">
                  <c:v>4.7798487910627889</c:v>
                </c:pt>
                <c:pt idx="43">
                  <c:v>5.2221611985159164</c:v>
                </c:pt>
                <c:pt idx="44">
                  <c:v>6.7370379370276803</c:v>
                </c:pt>
                <c:pt idx="45">
                  <c:v>7.0682523322894113</c:v>
                </c:pt>
                <c:pt idx="46">
                  <c:v>5.9666419597277702</c:v>
                </c:pt>
                <c:pt idx="47">
                  <c:v>1.8870727017966993</c:v>
                </c:pt>
                <c:pt idx="48">
                  <c:v>3.7440811052653622</c:v>
                </c:pt>
                <c:pt idx="49">
                  <c:v>4.3561205722393685</c:v>
                </c:pt>
                <c:pt idx="50">
                  <c:v>3.6689298737788416</c:v>
                </c:pt>
                <c:pt idx="51">
                  <c:v>2.4584490193301956</c:v>
                </c:pt>
                <c:pt idx="52">
                  <c:v>162.96180160167953</c:v>
                </c:pt>
                <c:pt idx="53">
                  <c:v>161.14844372078008</c:v>
                </c:pt>
                <c:pt idx="54">
                  <c:v>163.07546992745355</c:v>
                </c:pt>
                <c:pt idx="55">
                  <c:v>177.05918027885355</c:v>
                </c:pt>
                <c:pt idx="56">
                  <c:v>1.4981882651630956</c:v>
                </c:pt>
                <c:pt idx="57">
                  <c:v>2.4823600925520295</c:v>
                </c:pt>
                <c:pt idx="58">
                  <c:v>3.3209635577214645</c:v>
                </c:pt>
                <c:pt idx="59">
                  <c:v>4.5407142292238456</c:v>
                </c:pt>
                <c:pt idx="60">
                  <c:v>4.8534109638367733</c:v>
                </c:pt>
                <c:pt idx="61">
                  <c:v>4.6789004821181326</c:v>
                </c:pt>
                <c:pt idx="62">
                  <c:v>4.7110545855682933</c:v>
                </c:pt>
                <c:pt idx="63">
                  <c:v>4.6997306485755148</c:v>
                </c:pt>
                <c:pt idx="64">
                  <c:v>4.0210725108846566</c:v>
                </c:pt>
                <c:pt idx="65">
                  <c:v>3.7326059969912402</c:v>
                </c:pt>
                <c:pt idx="66">
                  <c:v>3.8061216458993381</c:v>
                </c:pt>
                <c:pt idx="67">
                  <c:v>3.5579220263891571</c:v>
                </c:pt>
                <c:pt idx="68">
                  <c:v>3.5787010260476495</c:v>
                </c:pt>
                <c:pt idx="69">
                  <c:v>3.3147029136396036</c:v>
                </c:pt>
                <c:pt idx="70">
                  <c:v>2.9191551370199855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Seasonal!$F$117:$BX$117</c:f>
              <c:numCache>
                <c:formatCode>#,##0.00</c:formatCode>
                <c:ptCount val="71"/>
                <c:pt idx="0">
                  <c:v>5.8678249385120669</c:v>
                </c:pt>
                <c:pt idx="1">
                  <c:v>2.515834889911464</c:v>
                </c:pt>
                <c:pt idx="2">
                  <c:v>1.1255455716842899</c:v>
                </c:pt>
                <c:pt idx="3">
                  <c:v>1.1663984959440323</c:v>
                </c:pt>
                <c:pt idx="4">
                  <c:v>-1.7919783978943609</c:v>
                </c:pt>
                <c:pt idx="5">
                  <c:v>2.0869776473229445E-2</c:v>
                </c:pt>
                <c:pt idx="6">
                  <c:v>0.96146126691865774</c:v>
                </c:pt>
                <c:pt idx="7">
                  <c:v>0.56962513843078233</c:v>
                </c:pt>
                <c:pt idx="8">
                  <c:v>3.7286100343637418</c:v>
                </c:pt>
                <c:pt idx="9">
                  <c:v>5.6105166806247748</c:v>
                </c:pt>
                <c:pt idx="10">
                  <c:v>7.1178020420054358</c:v>
                </c:pt>
                <c:pt idx="11">
                  <c:v>8.3810393383900124</c:v>
                </c:pt>
                <c:pt idx="12">
                  <c:v>5.4803876085048495</c:v>
                </c:pt>
                <c:pt idx="13">
                  <c:v>3.9716632694360028</c:v>
                </c:pt>
                <c:pt idx="14">
                  <c:v>2.8950592446345524</c:v>
                </c:pt>
                <c:pt idx="15">
                  <c:v>2.3612701492612875</c:v>
                </c:pt>
                <c:pt idx="16">
                  <c:v>3.7692585544315711</c:v>
                </c:pt>
                <c:pt idx="17">
                  <c:v>4.4179261687027171</c:v>
                </c:pt>
                <c:pt idx="18">
                  <c:v>5.1184769672912447</c:v>
                </c:pt>
                <c:pt idx="19">
                  <c:v>5.4999628055050271</c:v>
                </c:pt>
                <c:pt idx="20">
                  <c:v>4.020198752834963</c:v>
                </c:pt>
                <c:pt idx="21">
                  <c:v>2.7695390147540242</c:v>
                </c:pt>
                <c:pt idx="22">
                  <c:v>1.5513255566976534</c:v>
                </c:pt>
                <c:pt idx="23">
                  <c:v>0.83230756075498913</c:v>
                </c:pt>
                <c:pt idx="24">
                  <c:v>1.132735486433762</c:v>
                </c:pt>
                <c:pt idx="25">
                  <c:v>1.9533374675302984</c:v>
                </c:pt>
                <c:pt idx="26">
                  <c:v>2.7542558738026321</c:v>
                </c:pt>
                <c:pt idx="27">
                  <c:v>3.7900734163138488</c:v>
                </c:pt>
                <c:pt idx="28">
                  <c:v>5.2278776732230829</c:v>
                </c:pt>
                <c:pt idx="29">
                  <c:v>5.9406445007308042</c:v>
                </c:pt>
                <c:pt idx="30">
                  <c:v>5.9999422630623824</c:v>
                </c:pt>
                <c:pt idx="31">
                  <c:v>4.9042552247482556</c:v>
                </c:pt>
                <c:pt idx="32">
                  <c:v>3.2550379426453313</c:v>
                </c:pt>
                <c:pt idx="33">
                  <c:v>1.461631462313812</c:v>
                </c:pt>
                <c:pt idx="34">
                  <c:v>0.95667539636903021</c:v>
                </c:pt>
                <c:pt idx="35">
                  <c:v>1.3365242946884817</c:v>
                </c:pt>
                <c:pt idx="36">
                  <c:v>1.6543840878683012</c:v>
                </c:pt>
                <c:pt idx="37">
                  <c:v>3.3363715619645968</c:v>
                </c:pt>
                <c:pt idx="38">
                  <c:v>3.9980350608804254</c:v>
                </c:pt>
                <c:pt idx="39">
                  <c:v>4.3045176777224849</c:v>
                </c:pt>
                <c:pt idx="40">
                  <c:v>6.0617459580885953</c:v>
                </c:pt>
                <c:pt idx="41">
                  <c:v>5.6003958175994129</c:v>
                </c:pt>
                <c:pt idx="42">
                  <c:v>5.2111567432191714</c:v>
                </c:pt>
                <c:pt idx="43">
                  <c:v>4.7719565379082578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-0.88210685580290427</c:v>
                </c:pt>
                <c:pt idx="55">
                  <c:v>-3.1073253034040533</c:v>
                </c:pt>
                <c:pt idx="56">
                  <c:v>-2.5890238130136085</c:v>
                </c:pt>
                <c:pt idx="57">
                  <c:v>-0.43602727580451539</c:v>
                </c:pt>
                <c:pt idx="58">
                  <c:v>1.5262569022399055</c:v>
                </c:pt>
                <c:pt idx="59">
                  <c:v>4.0585058640595628</c:v>
                </c:pt>
                <c:pt idx="60">
                  <c:v>3.4986742843514973</c:v>
                </c:pt>
                <c:pt idx="61">
                  <c:v>2.7703067590731751</c:v>
                </c:pt>
                <c:pt idx="62">
                  <c:v>2.2980137116388466</c:v>
                </c:pt>
                <c:pt idx="63">
                  <c:v>2.2242069987346902</c:v>
                </c:pt>
                <c:pt idx="64">
                  <c:v>2.2006108809617944</c:v>
                </c:pt>
                <c:pt idx="65">
                  <c:v>2.1739435360213877</c:v>
                </c:pt>
                <c:pt idx="66">
                  <c:v>2.4176421880627799</c:v>
                </c:pt>
                <c:pt idx="67">
                  <c:v>2.3050072040957126</c:v>
                </c:pt>
                <c:pt idx="68">
                  <c:v>2.0801566947223793</c:v>
                </c:pt>
                <c:pt idx="69">
                  <c:v>2.2272351590236994</c:v>
                </c:pt>
                <c:pt idx="70">
                  <c:v>1.9841255624371841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80736"/>
        <c:axId val="36182272"/>
      </c:lineChart>
      <c:catAx>
        <c:axId val="36180736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6182272"/>
        <c:crosses val="autoZero"/>
        <c:auto val="1"/>
        <c:lblAlgn val="ctr"/>
        <c:lblOffset val="100"/>
        <c:tickMarkSkip val="4"/>
        <c:noMultiLvlLbl val="0"/>
      </c:catAx>
      <c:valAx>
        <c:axId val="361822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1807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44" l="0.70000000000000062" r="0.70000000000000062" t="0.75000000000000944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434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Quarterly!$F$118:$BX$118</c:f>
              <c:numCache>
                <c:formatCode>#,##0.00</c:formatCode>
                <c:ptCount val="71"/>
                <c:pt idx="0">
                  <c:v>3.7580513237111699</c:v>
                </c:pt>
                <c:pt idx="1">
                  <c:v>3.7196518543667532</c:v>
                </c:pt>
                <c:pt idx="2">
                  <c:v>3.7690636451395862</c:v>
                </c:pt>
                <c:pt idx="3">
                  <c:v>3.8871309784388868</c:v>
                </c:pt>
                <c:pt idx="4">
                  <c:v>-2.333281309826579</c:v>
                </c:pt>
                <c:pt idx="5">
                  <c:v>-2.4190970723341896</c:v>
                </c:pt>
                <c:pt idx="6">
                  <c:v>-2.4124476949588285</c:v>
                </c:pt>
                <c:pt idx="7">
                  <c:v>-2.507947575334224</c:v>
                </c:pt>
                <c:pt idx="8">
                  <c:v>2.0774822400290658</c:v>
                </c:pt>
                <c:pt idx="9">
                  <c:v>2.148470190032477</c:v>
                </c:pt>
                <c:pt idx="10">
                  <c:v>1.7600964524865106</c:v>
                </c:pt>
                <c:pt idx="11">
                  <c:v>1.6884475094571527</c:v>
                </c:pt>
                <c:pt idx="12">
                  <c:v>-3.4283362466939313</c:v>
                </c:pt>
                <c:pt idx="13">
                  <c:v>-3.3672217719471318</c:v>
                </c:pt>
                <c:pt idx="14">
                  <c:v>-3.4075418231070889</c:v>
                </c:pt>
                <c:pt idx="15">
                  <c:v>-3.7284641359407753</c:v>
                </c:pt>
                <c:pt idx="16">
                  <c:v>-0.27834336319486125</c:v>
                </c:pt>
                <c:pt idx="17">
                  <c:v>-0.300737599760243</c:v>
                </c:pt>
                <c:pt idx="18">
                  <c:v>-0.28630684764185588</c:v>
                </c:pt>
                <c:pt idx="19">
                  <c:v>-0.28572056872869805</c:v>
                </c:pt>
                <c:pt idx="20">
                  <c:v>1.2640594208087803</c:v>
                </c:pt>
                <c:pt idx="21">
                  <c:v>0.98372634853809027</c:v>
                </c:pt>
                <c:pt idx="22">
                  <c:v>0.67142629900415929</c:v>
                </c:pt>
                <c:pt idx="23">
                  <c:v>0.80319521430873619</c:v>
                </c:pt>
                <c:pt idx="24">
                  <c:v>-1.1162033345116928</c:v>
                </c:pt>
                <c:pt idx="25">
                  <c:v>0.17905197178160193</c:v>
                </c:pt>
                <c:pt idx="26">
                  <c:v>1.0737256679848954</c:v>
                </c:pt>
                <c:pt idx="27">
                  <c:v>1.5362809167436937</c:v>
                </c:pt>
                <c:pt idx="28">
                  <c:v>1.8080935668178502</c:v>
                </c:pt>
                <c:pt idx="29">
                  <c:v>2.1017280250389772</c:v>
                </c:pt>
                <c:pt idx="30">
                  <c:v>2.2990132683366449</c:v>
                </c:pt>
                <c:pt idx="31">
                  <c:v>2.5728103224706613</c:v>
                </c:pt>
                <c:pt idx="32">
                  <c:v>1.1568164555844946</c:v>
                </c:pt>
                <c:pt idx="33">
                  <c:v>1.2255032341168386</c:v>
                </c:pt>
                <c:pt idx="34">
                  <c:v>1.1399850829599807</c:v>
                </c:pt>
                <c:pt idx="35">
                  <c:v>1.8673621943889915</c:v>
                </c:pt>
                <c:pt idx="36">
                  <c:v>4.1423581086270094</c:v>
                </c:pt>
                <c:pt idx="37">
                  <c:v>4.8044334228646779</c:v>
                </c:pt>
                <c:pt idx="38">
                  <c:v>5.0483153635375144</c:v>
                </c:pt>
                <c:pt idx="39">
                  <c:v>4.0211611653155837</c:v>
                </c:pt>
                <c:pt idx="40">
                  <c:v>4.2621013627222082</c:v>
                </c:pt>
                <c:pt idx="41">
                  <c:v>2.4297170605481742</c:v>
                </c:pt>
                <c:pt idx="42">
                  <c:v>2.4603819078793081</c:v>
                </c:pt>
                <c:pt idx="43">
                  <c:v>2.8021315465752745</c:v>
                </c:pt>
                <c:pt idx="44">
                  <c:v>4.0433227319708953</c:v>
                </c:pt>
                <c:pt idx="45">
                  <c:v>4.8212218146985215</c:v>
                </c:pt>
                <c:pt idx="46">
                  <c:v>5.1073905701346538</c:v>
                </c:pt>
                <c:pt idx="47">
                  <c:v>5.8083672979827075</c:v>
                </c:pt>
                <c:pt idx="48">
                  <c:v>5.2528922813427421</c:v>
                </c:pt>
                <c:pt idx="49">
                  <c:v>5.324588186028274</c:v>
                </c:pt>
                <c:pt idx="50">
                  <c:v>5.8717553656201584</c:v>
                </c:pt>
                <c:pt idx="51">
                  <c:v>5.5852541450951634</c:v>
                </c:pt>
                <c:pt idx="52">
                  <c:v>-60.214836718828771</c:v>
                </c:pt>
                <c:pt idx="53">
                  <c:v>-60.616360415364504</c:v>
                </c:pt>
                <c:pt idx="54">
                  <c:v>-61.366701998017049</c:v>
                </c:pt>
                <c:pt idx="55">
                  <c:v>-62.522304723041678</c:v>
                </c:pt>
                <c:pt idx="56">
                  <c:v>-0.19181305884291233</c:v>
                </c:pt>
                <c:pt idx="57">
                  <c:v>0.76627735696658206</c:v>
                </c:pt>
                <c:pt idx="58">
                  <c:v>1.405263891817411</c:v>
                </c:pt>
                <c:pt idx="59">
                  <c:v>2.2034742863892389</c:v>
                </c:pt>
                <c:pt idx="60">
                  <c:v>2.6935846048394789</c:v>
                </c:pt>
                <c:pt idx="61">
                  <c:v>1.9543500999508117</c:v>
                </c:pt>
                <c:pt idx="62">
                  <c:v>0.96396097493344979</c:v>
                </c:pt>
                <c:pt idx="63">
                  <c:v>1.0380523716789574</c:v>
                </c:pt>
                <c:pt idx="64">
                  <c:v>2.2444615090975599</c:v>
                </c:pt>
                <c:pt idx="65">
                  <c:v>3.3840866642913929</c:v>
                </c:pt>
                <c:pt idx="66">
                  <c:v>3.2499266944866343</c:v>
                </c:pt>
                <c:pt idx="67">
                  <c:v>0.91636211165349657</c:v>
                </c:pt>
                <c:pt idx="68">
                  <c:v>1.4347059565755038</c:v>
                </c:pt>
                <c:pt idx="69">
                  <c:v>1.5703903643603596</c:v>
                </c:pt>
                <c:pt idx="70">
                  <c:v>1.8978321297252874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Seasonal!$F$118:$BX$118</c:f>
              <c:numCache>
                <c:formatCode>#,##0.00</c:formatCode>
                <c:ptCount val="71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1.4805214955376553</c:v>
                </c:pt>
                <c:pt idx="56">
                  <c:v>2.1412835615478678</c:v>
                </c:pt>
                <c:pt idx="57">
                  <c:v>2.9152791298216192</c:v>
                </c:pt>
                <c:pt idx="58">
                  <c:v>3.7453274178393232</c:v>
                </c:pt>
                <c:pt idx="59">
                  <c:v>4.8206200147331133</c:v>
                </c:pt>
                <c:pt idx="60">
                  <c:v>3.7009879885562902</c:v>
                </c:pt>
                <c:pt idx="61">
                  <c:v>3.5923053563645926</c:v>
                </c:pt>
                <c:pt idx="62">
                  <c:v>3.6422339272533231</c:v>
                </c:pt>
                <c:pt idx="63">
                  <c:v>3.7903859052660493</c:v>
                </c:pt>
                <c:pt idx="64">
                  <c:v>4.2491670646528563</c:v>
                </c:pt>
                <c:pt idx="65">
                  <c:v>3.7936489464744838</c:v>
                </c:pt>
                <c:pt idx="66">
                  <c:v>3.9896418455429914</c:v>
                </c:pt>
                <c:pt idx="67">
                  <c:v>3.8134642513455388</c:v>
                </c:pt>
                <c:pt idx="68">
                  <c:v>3.4186157796579133</c:v>
                </c:pt>
                <c:pt idx="69">
                  <c:v>3.23312319398307</c:v>
                </c:pt>
                <c:pt idx="70">
                  <c:v>2.8273086116574495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03520"/>
        <c:axId val="36221696"/>
      </c:lineChart>
      <c:catAx>
        <c:axId val="36203520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36221696"/>
        <c:crosses val="autoZero"/>
        <c:auto val="1"/>
        <c:lblAlgn val="ctr"/>
        <c:lblOffset val="100"/>
        <c:tickMarkSkip val="4"/>
        <c:noMultiLvlLbl val="0"/>
      </c:catAx>
      <c:valAx>
        <c:axId val="362216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203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369"/>
          <c:y val="3.1718216197453276E-2"/>
          <c:w val="0.25112578197920837"/>
          <c:h val="0.18563677220161862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872757829090133E-2"/>
          <c:y val="1.9647357358338773E-2"/>
          <c:w val="0.94639564461386694"/>
          <c:h val="0.94582742509884032"/>
        </c:manualLayout>
      </c:layout>
      <c:lineChart>
        <c:grouping val="standard"/>
        <c:varyColors val="0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Annual!$C$80:$U$80</c:f>
              <c:numCache>
                <c:formatCode>#,##0.00</c:formatCode>
                <c:ptCount val="19"/>
                <c:pt idx="0">
                  <c:v>3.7302560064507087</c:v>
                </c:pt>
                <c:pt idx="1">
                  <c:v>2.4303836141404656</c:v>
                </c:pt>
                <c:pt idx="2">
                  <c:v>0.39849235975972569</c:v>
                </c:pt>
                <c:pt idx="3">
                  <c:v>2.0602248809938359</c:v>
                </c:pt>
                <c:pt idx="4">
                  <c:v>3.6702378180330535</c:v>
                </c:pt>
                <c:pt idx="5">
                  <c:v>2.3988636039188589</c:v>
                </c:pt>
                <c:pt idx="6">
                  <c:v>3.3929606402040693</c:v>
                </c:pt>
                <c:pt idx="7">
                  <c:v>3.0368577971480009</c:v>
                </c:pt>
                <c:pt idx="8">
                  <c:v>4.3899940470438787</c:v>
                </c:pt>
                <c:pt idx="9">
                  <c:v>5.109124885241596</c:v>
                </c:pt>
                <c:pt idx="10">
                  <c:v>5.2608275890481737</c:v>
                </c:pt>
                <c:pt idx="11">
                  <c:v>5.3604740546296705</c:v>
                </c:pt>
                <c:pt idx="12">
                  <c:v>3.1910438852388827</c:v>
                </c:pt>
                <c:pt idx="13">
                  <c:v>-1.5380891344565648</c:v>
                </c:pt>
                <c:pt idx="14">
                  <c:v>3.039747085247785</c:v>
                </c:pt>
                <c:pt idx="15">
                  <c:v>3.2124517571615727</c:v>
                </c:pt>
                <c:pt idx="16">
                  <c:v>2.2198240041681272</c:v>
                </c:pt>
                <c:pt idx="17">
                  <c:v>2.2123544332547445</c:v>
                </c:pt>
                <c:pt idx="18">
                  <c:v>1.5248534549403769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Annual!$C$84:$U$84</c:f>
              <c:strCach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strCache>
            </c:strRef>
          </c:cat>
          <c:val>
            <c:numRef>
              <c:f>Annual!$C$100:$U$100</c:f>
              <c:numCache>
                <c:formatCode>#,##0.00</c:formatCode>
                <c:ptCount val="19"/>
                <c:pt idx="0">
                  <c:v>4.1640435126692763</c:v>
                </c:pt>
                <c:pt idx="1">
                  <c:v>1.7717993623265067</c:v>
                </c:pt>
                <c:pt idx="2">
                  <c:v>0.86974818587758451</c:v>
                </c:pt>
                <c:pt idx="3">
                  <c:v>1.2657931985696682</c:v>
                </c:pt>
                <c:pt idx="4">
                  <c:v>4.5417254961178832</c:v>
                </c:pt>
                <c:pt idx="5">
                  <c:v>4.346865706262105</c:v>
                </c:pt>
                <c:pt idx="6">
                  <c:v>2.2675826053079011</c:v>
                </c:pt>
                <c:pt idx="7">
                  <c:v>3.2308135619819898</c:v>
                </c:pt>
                <c:pt idx="8">
                  <c:v>4.4598728513378756</c:v>
                </c:pt>
                <c:pt idx="9">
                  <c:v>5.6735759535664414</c:v>
                </c:pt>
                <c:pt idx="10">
                  <c:v>5.4039473694804387</c:v>
                </c:pt>
                <c:pt idx="11">
                  <c:v>6.188220153936201</c:v>
                </c:pt>
                <c:pt idx="12">
                  <c:v>4.0164004726058415</c:v>
                </c:pt>
                <c:pt idx="13">
                  <c:v>-1.329569673005518</c:v>
                </c:pt>
                <c:pt idx="14">
                  <c:v>3.4337221504564801</c:v>
                </c:pt>
                <c:pt idx="15">
                  <c:v>3.5395190825722547</c:v>
                </c:pt>
                <c:pt idx="16">
                  <c:v>2.5544751883145853</c:v>
                </c:pt>
                <c:pt idx="17">
                  <c:v>2.097794127684109</c:v>
                </c:pt>
                <c:pt idx="18">
                  <c:v>1.8237396356000968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Annual!$A$102</c:f>
              <c:strCache>
                <c:ptCount val="1"/>
                <c:pt idx="0">
                  <c:v>Targeted GDP</c:v>
                </c:pt>
              </c:strCache>
            </c:strRef>
          </c:tx>
          <c:val>
            <c:numRef>
              <c:f>Annual!$C$102:$U$102</c:f>
              <c:numCache>
                <c:formatCode>General</c:formatCode>
                <c:ptCount val="19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Annual!$A$103</c:f>
              <c:strCache>
                <c:ptCount val="1"/>
                <c:pt idx="0">
                  <c:v>Potential GDP</c:v>
                </c:pt>
              </c:strCache>
            </c:strRef>
          </c:tx>
          <c:val>
            <c:numRef>
              <c:f>Annual!$C$103:$U$103</c:f>
              <c:numCache>
                <c:formatCode>General</c:formatCode>
                <c:ptCount val="19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626432"/>
        <c:axId val="36627968"/>
      </c:lineChart>
      <c:catAx>
        <c:axId val="3662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627968"/>
        <c:crosses val="autoZero"/>
        <c:auto val="1"/>
        <c:lblAlgn val="ctr"/>
        <c:lblOffset val="100"/>
        <c:noMultiLvlLbl val="0"/>
      </c:catAx>
      <c:valAx>
        <c:axId val="3662796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62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310956718645572"/>
          <c:y val="0.43338059920933386"/>
          <c:w val="0.26432679738562403"/>
          <c:h val="0.22687184848781866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Quarterly!$C$61:$CC$61</c:f>
              <c:numCache>
                <c:formatCode>#,##0.00</c:formatCode>
                <c:ptCount val="79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-2.8671690864747634</c:v>
                </c:pt>
                <c:pt idx="60">
                  <c:v>2.6406454609187437</c:v>
                </c:pt>
                <c:pt idx="61">
                  <c:v>1.7464481860631778</c:v>
                </c:pt>
                <c:pt idx="62">
                  <c:v>1.9335300217817319</c:v>
                </c:pt>
                <c:pt idx="63">
                  <c:v>-3.0202483929388277</c:v>
                </c:pt>
                <c:pt idx="64">
                  <c:v>2.7206630758802697</c:v>
                </c:pt>
                <c:pt idx="65">
                  <c:v>1.4615713700674648</c:v>
                </c:pt>
                <c:pt idx="66">
                  <c:v>2.1705604665635425</c:v>
                </c:pt>
                <c:pt idx="67">
                  <c:v>-3.982448856370159</c:v>
                </c:pt>
                <c:pt idx="68">
                  <c:v>3.3097296286636526</c:v>
                </c:pt>
                <c:pt idx="69">
                  <c:v>0.70704972805052946</c:v>
                </c:pt>
                <c:pt idx="70">
                  <c:v>1.8655764028813586</c:v>
                </c:pt>
                <c:pt idx="71">
                  <c:v>-3.9100900306165247</c:v>
                </c:pt>
                <c:pt idx="72">
                  <c:v>3.6699124466758839</c:v>
                </c:pt>
                <c:pt idx="73">
                  <c:v>0.36371574501869364</c:v>
                </c:pt>
                <c:pt idx="74">
                  <c:v>2.9697324809121977</c:v>
                </c:pt>
                <c:pt idx="75">
                  <c:v>-4.8920164957534613</c:v>
                </c:pt>
                <c:pt idx="76">
                  <c:v>3.0735070734278147</c:v>
                </c:pt>
                <c:pt idx="77">
                  <c:v>0.63139848117485942</c:v>
                </c:pt>
                <c:pt idx="78">
                  <c:v>2.7202587451830884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Quarterly!$C$81:$CC$81</c:f>
              <c:numCache>
                <c:formatCode>#,##0.00</c:formatCode>
                <c:ptCount val="79"/>
                <c:pt idx="0">
                  <c:v>2.6844488246847873</c:v>
                </c:pt>
                <c:pt idx="1">
                  <c:v>3.8543376300860679</c:v>
                </c:pt>
                <c:pt idx="2">
                  <c:v>0.49861579247635657</c:v>
                </c:pt>
                <c:pt idx="3">
                  <c:v>-3.3023054511428294</c:v>
                </c:pt>
                <c:pt idx="4">
                  <c:v>5.2630758305833076</c:v>
                </c:pt>
                <c:pt idx="5">
                  <c:v>1.1249796616756047</c:v>
                </c:pt>
                <c:pt idx="6">
                  <c:v>0.44169411356286103</c:v>
                </c:pt>
                <c:pt idx="7">
                  <c:v>-4.0491062157394211</c:v>
                </c:pt>
                <c:pt idx="8">
                  <c:v>4.9067362744708021</c:v>
                </c:pt>
                <c:pt idx="9">
                  <c:v>0.32997561909118589</c:v>
                </c:pt>
                <c:pt idx="10">
                  <c:v>-0.11056100481273586</c:v>
                </c:pt>
                <c:pt idx="11">
                  <c:v>-3.6574670894006185</c:v>
                </c:pt>
                <c:pt idx="12">
                  <c:v>4.717337303922772</c:v>
                </c:pt>
                <c:pt idx="13">
                  <c:v>-0.13302084615875528</c:v>
                </c:pt>
                <c:pt idx="14">
                  <c:v>-0.29184775845391747</c:v>
                </c:pt>
                <c:pt idx="15">
                  <c:v>-4.1274868557723989</c:v>
                </c:pt>
                <c:pt idx="16">
                  <c:v>5.476077241259194</c:v>
                </c:pt>
                <c:pt idx="17">
                  <c:v>0.87308091487129469</c:v>
                </c:pt>
                <c:pt idx="18">
                  <c:v>0.62317949754854662</c:v>
                </c:pt>
                <c:pt idx="19">
                  <c:v>-3.3406988500230015</c:v>
                </c:pt>
                <c:pt idx="20">
                  <c:v>5.0979774794439789</c:v>
                </c:pt>
                <c:pt idx="21">
                  <c:v>3.7070299615503037</c:v>
                </c:pt>
                <c:pt idx="22">
                  <c:v>-0.45650890397953064</c:v>
                </c:pt>
                <c:pt idx="23">
                  <c:v>-2.4878247783593488</c:v>
                </c:pt>
                <c:pt idx="24">
                  <c:v>5.0755922280426109</c:v>
                </c:pt>
                <c:pt idx="25">
                  <c:v>0.58288076692224489</c:v>
                </c:pt>
                <c:pt idx="26">
                  <c:v>0.3250020574424789</c:v>
                </c:pt>
                <c:pt idx="27">
                  <c:v>-4.0449279687945223</c:v>
                </c:pt>
                <c:pt idx="28">
                  <c:v>5.8440382556329125</c:v>
                </c:pt>
                <c:pt idx="29">
                  <c:v>0.18931306367469511</c:v>
                </c:pt>
                <c:pt idx="30">
                  <c:v>0.95503436590476598</c:v>
                </c:pt>
                <c:pt idx="31">
                  <c:v>-3.3871892482159556</c:v>
                </c:pt>
                <c:pt idx="32">
                  <c:v>6.3309230722202212</c:v>
                </c:pt>
                <c:pt idx="33">
                  <c:v>-0.38131288309590922</c:v>
                </c:pt>
                <c:pt idx="34">
                  <c:v>-4.4244307913428801E-2</c:v>
                </c:pt>
                <c:pt idx="35">
                  <c:v>-2.3075479636852547</c:v>
                </c:pt>
                <c:pt idx="36">
                  <c:v>6.1138485906262998</c:v>
                </c:pt>
                <c:pt idx="37">
                  <c:v>1.4332188576445637</c:v>
                </c:pt>
                <c:pt idx="38">
                  <c:v>0.82979864432472739</c:v>
                </c:pt>
                <c:pt idx="39">
                  <c:v>-2.3933903787242921</c:v>
                </c:pt>
                <c:pt idx="40">
                  <c:v>5.2431985152996115</c:v>
                </c:pt>
                <c:pt idx="41">
                  <c:v>2.3582417757372913</c:v>
                </c:pt>
                <c:pt idx="42">
                  <c:v>0.51930224970261396</c:v>
                </c:pt>
                <c:pt idx="43">
                  <c:v>-2.8227748946830324</c:v>
                </c:pt>
                <c:pt idx="44">
                  <c:v>4.6162960170680751</c:v>
                </c:pt>
                <c:pt idx="45">
                  <c:v>2.8191761083049882</c:v>
                </c:pt>
                <c:pt idx="46">
                  <c:v>2.0546622912818795</c:v>
                </c:pt>
                <c:pt idx="47">
                  <c:v>-2.408540761885638</c:v>
                </c:pt>
                <c:pt idx="48">
                  <c:v>3.8174129037852937</c:v>
                </c:pt>
                <c:pt idx="49">
                  <c:v>2.2007710611117703</c:v>
                </c:pt>
                <c:pt idx="50">
                  <c:v>2.0919842932952908</c:v>
                </c:pt>
                <c:pt idx="51">
                  <c:v>-3.0821764531883509</c:v>
                </c:pt>
                <c:pt idx="52">
                  <c:v>4.4949513923317843</c:v>
                </c:pt>
                <c:pt idx="53">
                  <c:v>0.78007365025857889</c:v>
                </c:pt>
                <c:pt idx="54">
                  <c:v>-0.68860879749165094</c:v>
                </c:pt>
                <c:pt idx="55">
                  <c:v>-4.2254743115691591</c:v>
                </c:pt>
                <c:pt idx="56">
                  <c:v>2.6059029031583965</c:v>
                </c:pt>
                <c:pt idx="57">
                  <c:v>1.5317717212701996</c:v>
                </c:pt>
                <c:pt idx="58">
                  <c:v>1.1548252662379255</c:v>
                </c:pt>
                <c:pt idx="59">
                  <c:v>-2.8057584620446363</c:v>
                </c:pt>
                <c:pt idx="60">
                  <c:v>4.1297192388516875</c:v>
                </c:pt>
                <c:pt idx="61">
                  <c:v>1.1714012802311327</c:v>
                </c:pt>
                <c:pt idx="62">
                  <c:v>1.2139474331363242</c:v>
                </c:pt>
                <c:pt idx="63">
                  <c:v>-2.7719213958813587</c:v>
                </c:pt>
                <c:pt idx="64">
                  <c:v>3.774862859962242</c:v>
                </c:pt>
                <c:pt idx="65">
                  <c:v>1.5354715949756754</c:v>
                </c:pt>
                <c:pt idx="66">
                  <c:v>1.4465758265170345</c:v>
                </c:pt>
                <c:pt idx="67">
                  <c:v>-3.6771467823671613</c:v>
                </c:pt>
                <c:pt idx="68">
                  <c:v>3.9116834551495629</c:v>
                </c:pt>
                <c:pt idx="69">
                  <c:v>0.60082964609247302</c:v>
                </c:pt>
                <c:pt idx="70">
                  <c:v>1.3651550328756663</c:v>
                </c:pt>
                <c:pt idx="71">
                  <c:v>-3.9344582326452104</c:v>
                </c:pt>
                <c:pt idx="72">
                  <c:v>4.7630723026874202</c:v>
                </c:pt>
                <c:pt idx="73">
                  <c:v>-0.35010928886898363</c:v>
                </c:pt>
                <c:pt idx="74">
                  <c:v>2.1336401605690147</c:v>
                </c:pt>
                <c:pt idx="75">
                  <c:v>-4.2333626181159945</c:v>
                </c:pt>
                <c:pt idx="76">
                  <c:v>4.2575831417151324</c:v>
                </c:pt>
                <c:pt idx="77">
                  <c:v>0.11959142839042926</c:v>
                </c:pt>
                <c:pt idx="78">
                  <c:v>1.6796334668898631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870400"/>
        <c:axId val="80945920"/>
      </c:lineChart>
      <c:catAx>
        <c:axId val="8087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45920"/>
        <c:crosses val="autoZero"/>
        <c:auto val="1"/>
        <c:lblAlgn val="ctr"/>
        <c:lblOffset val="100"/>
        <c:noMultiLvlLbl val="0"/>
      </c:catAx>
      <c:valAx>
        <c:axId val="8094592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870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831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Quarterly!$F$101:$CC$101</c:f>
              <c:numCache>
                <c:formatCode>#,##0.00</c:formatCode>
                <c:ptCount val="76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2.3844088457976942</c:v>
                </c:pt>
                <c:pt idx="57">
                  <c:v>3.0521236544616621</c:v>
                </c:pt>
                <c:pt idx="58">
                  <c:v>3.2933179044639416</c:v>
                </c:pt>
                <c:pt idx="59">
                  <c:v>3.4002866560863989</c:v>
                </c:pt>
                <c:pt idx="60">
                  <c:v>3.2373299706831822</c:v>
                </c:pt>
                <c:pt idx="61">
                  <c:v>3.3178127548877647</c:v>
                </c:pt>
                <c:pt idx="62">
                  <c:v>3.0285363225603188</c:v>
                </c:pt>
                <c:pt idx="63">
                  <c:v>3.2681130328394294</c:v>
                </c:pt>
                <c:pt idx="64">
                  <c:v>2.2435215632666985</c:v>
                </c:pt>
                <c:pt idx="65">
                  <c:v>2.8298518787867226</c:v>
                </c:pt>
                <c:pt idx="66">
                  <c:v>2.0651549828067566</c:v>
                </c:pt>
                <c:pt idx="67">
                  <c:v>1.7604855595907083</c:v>
                </c:pt>
                <c:pt idx="68">
                  <c:v>1.8371722606730665</c:v>
                </c:pt>
                <c:pt idx="69">
                  <c:v>2.1922211008460963</c:v>
                </c:pt>
                <c:pt idx="70">
                  <c:v>1.8438238198198922</c:v>
                </c:pt>
                <c:pt idx="71">
                  <c:v>2.9477441141085849</c:v>
                </c:pt>
                <c:pt idx="72">
                  <c:v>1.8957386069330944</c:v>
                </c:pt>
                <c:pt idx="73">
                  <c:v>1.3095399251553488</c:v>
                </c:pt>
                <c:pt idx="74">
                  <c:v>1.5797452941433328</c:v>
                </c:pt>
                <c:pt idx="75">
                  <c:v>1.3336392013879788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Quarterly!$F$121:$CC$121</c:f>
              <c:numCache>
                <c:formatCode>#,##0.00</c:formatCode>
                <c:ptCount val="76"/>
                <c:pt idx="0">
                  <c:v>3.6347768060013199</c:v>
                </c:pt>
                <c:pt idx="1">
                  <c:v>6.2372685881647234</c:v>
                </c:pt>
                <c:pt idx="2">
                  <c:v>3.4452856803726251</c:v>
                </c:pt>
                <c:pt idx="3">
                  <c:v>3.3866950292459279</c:v>
                </c:pt>
                <c:pt idx="4">
                  <c:v>2.5882348047578971</c:v>
                </c:pt>
                <c:pt idx="5">
                  <c:v>2.2409501965109482</c:v>
                </c:pt>
                <c:pt idx="6">
                  <c:v>1.4371728410460975</c:v>
                </c:pt>
                <c:pt idx="7">
                  <c:v>0.8794443161600024</c:v>
                </c:pt>
                <c:pt idx="8">
                  <c:v>1.2912001203983319</c:v>
                </c:pt>
                <c:pt idx="9">
                  <c:v>1.1083286508467005</c:v>
                </c:pt>
                <c:pt idx="10">
                  <c:v>0.64174029094916596</c:v>
                </c:pt>
                <c:pt idx="11">
                  <c:v>0.45908820518638438</c:v>
                </c:pt>
                <c:pt idx="12">
                  <c:v>-3.1014719675880525E-2</c:v>
                </c:pt>
                <c:pt idx="13">
                  <c:v>0.693320558321466</c:v>
                </c:pt>
                <c:pt idx="14">
                  <c:v>1.7077472286388877</c:v>
                </c:pt>
                <c:pt idx="15">
                  <c:v>2.6411248789975059</c:v>
                </c:pt>
                <c:pt idx="16">
                  <c:v>3.5766464800375952</c:v>
                </c:pt>
                <c:pt idx="17">
                  <c:v>3.1268109504366821</c:v>
                </c:pt>
                <c:pt idx="18">
                  <c:v>6.3196893069970272</c:v>
                </c:pt>
                <c:pt idx="19">
                  <c:v>5.0711657644586721</c:v>
                </c:pt>
                <c:pt idx="20">
                  <c:v>5.7972228069645002</c:v>
                </c:pt>
                <c:pt idx="21">
                  <c:v>5.7746886204187717</c:v>
                </c:pt>
                <c:pt idx="22">
                  <c:v>2.5882517087838268</c:v>
                </c:pt>
                <c:pt idx="23">
                  <c:v>3.3936669332327911</c:v>
                </c:pt>
                <c:pt idx="24">
                  <c:v>1.7426463474793172</c:v>
                </c:pt>
                <c:pt idx="25">
                  <c:v>2.4867176466690037</c:v>
                </c:pt>
                <c:pt idx="26">
                  <c:v>2.0857004778423538</c:v>
                </c:pt>
                <c:pt idx="27">
                  <c:v>2.7267898196219722</c:v>
                </c:pt>
                <c:pt idx="28">
                  <c:v>3.4309463157280664</c:v>
                </c:pt>
                <c:pt idx="29">
                  <c:v>3.9067308583090932</c:v>
                </c:pt>
                <c:pt idx="30">
                  <c:v>3.3149324433007146</c:v>
                </c:pt>
                <c:pt idx="31">
                  <c:v>2.2922948965353891</c:v>
                </c:pt>
                <c:pt idx="32">
                  <c:v>3.4354040121932146</c:v>
                </c:pt>
                <c:pt idx="33">
                  <c:v>3.2242407300955462</c:v>
                </c:pt>
                <c:pt idx="34">
                  <c:v>5.1044468102940348</c:v>
                </c:pt>
                <c:pt idx="35">
                  <c:v>6.0235114539191601</c:v>
                </c:pt>
                <c:pt idx="36">
                  <c:v>5.93034853207193</c:v>
                </c:pt>
                <c:pt idx="37">
                  <c:v>5.0612040504252827</c:v>
                </c:pt>
                <c:pt idx="38">
                  <c:v>6.0193124752939822</c:v>
                </c:pt>
                <c:pt idx="39">
                  <c:v>5.6928354345134702</c:v>
                </c:pt>
                <c:pt idx="40">
                  <c:v>5.2278785308832152</c:v>
                </c:pt>
                <c:pt idx="41">
                  <c:v>4.6010672892520015</c:v>
                </c:pt>
                <c:pt idx="42">
                  <c:v>5.0721013975016858</c:v>
                </c:pt>
                <c:pt idx="43">
                  <c:v>6.6770021713823198</c:v>
                </c:pt>
                <c:pt idx="44">
                  <c:v>7.1317306886454714</c:v>
                </c:pt>
                <c:pt idx="45">
                  <c:v>6.3136389208968371</c:v>
                </c:pt>
                <c:pt idx="46">
                  <c:v>5.6742164572806413</c:v>
                </c:pt>
                <c:pt idx="47">
                  <c:v>5.7128621519587295</c:v>
                </c:pt>
                <c:pt idx="48">
                  <c:v>4.9831675912741478</c:v>
                </c:pt>
                <c:pt idx="49">
                  <c:v>5.668314087445613</c:v>
                </c:pt>
                <c:pt idx="50">
                  <c:v>4.1994142085641837</c:v>
                </c:pt>
                <c:pt idx="51">
                  <c:v>1.3614228303183589</c:v>
                </c:pt>
                <c:pt idx="52">
                  <c:v>0.16570574337447894</c:v>
                </c:pt>
                <c:pt idx="53">
                  <c:v>-1.6450791087192767</c:v>
                </c:pt>
                <c:pt idx="54">
                  <c:v>-0.9114697588685331</c:v>
                </c:pt>
                <c:pt idx="55">
                  <c:v>0.92782752374557242</c:v>
                </c:pt>
                <c:pt idx="56">
                  <c:v>2.4239334596776327</c:v>
                </c:pt>
                <c:pt idx="57">
                  <c:v>3.9450473386630018</c:v>
                </c:pt>
                <c:pt idx="58">
                  <c:v>3.5761113699684524</c:v>
                </c:pt>
                <c:pt idx="59">
                  <c:v>3.6366487108909946</c:v>
                </c:pt>
                <c:pt idx="60">
                  <c:v>3.6727286276008893</c:v>
                </c:pt>
                <c:pt idx="61">
                  <c:v>3.319429595016421</c:v>
                </c:pt>
                <c:pt idx="62">
                  <c:v>3.6912296963878974</c:v>
                </c:pt>
                <c:pt idx="63">
                  <c:v>3.9295518326515384</c:v>
                </c:pt>
                <c:pt idx="64">
                  <c:v>2.9619335265439961</c:v>
                </c:pt>
                <c:pt idx="65">
                  <c:v>3.0976823258052302</c:v>
                </c:pt>
                <c:pt idx="66">
                  <c:v>2.1486601050909861</c:v>
                </c:pt>
                <c:pt idx="67">
                  <c:v>2.0666758201863704</c:v>
                </c:pt>
                <c:pt idx="68">
                  <c:v>1.7940206453960956</c:v>
                </c:pt>
                <c:pt idx="69">
                  <c:v>2.6280586576946412</c:v>
                </c:pt>
                <c:pt idx="70">
                  <c:v>1.6579571471958088</c:v>
                </c:pt>
                <c:pt idx="71">
                  <c:v>2.42866211138168</c:v>
                </c:pt>
                <c:pt idx="72">
                  <c:v>2.1099591119530001</c:v>
                </c:pt>
                <c:pt idx="73">
                  <c:v>1.6172714079375494</c:v>
                </c:pt>
                <c:pt idx="74">
                  <c:v>2.0962453930130915</c:v>
                </c:pt>
                <c:pt idx="75">
                  <c:v>1.6424049273735193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75360"/>
        <c:axId val="80976896"/>
      </c:lineChart>
      <c:catAx>
        <c:axId val="8097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76896"/>
        <c:crosses val="autoZero"/>
        <c:auto val="1"/>
        <c:lblAlgn val="ctr"/>
        <c:lblOffset val="100"/>
        <c:noMultiLvlLbl val="0"/>
      </c:catAx>
      <c:valAx>
        <c:axId val="8097689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753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"/>
          <c:h val="0.1223179686808810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77" l="0.70000000000000062" r="0.70000000000000062" t="0.75000000000000977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753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Seasonal!$C$61:$CC$61</c:f>
              <c:numCache>
                <c:formatCode>#,##0.00</c:formatCode>
                <c:ptCount val="79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1.1787790189739429</c:v>
                </c:pt>
                <c:pt idx="60">
                  <c:v>0.61262625522996239</c:v>
                </c:pt>
                <c:pt idx="61">
                  <c:v>1.1208419080504333</c:v>
                </c:pt>
                <c:pt idx="62">
                  <c:v>1.0997399823403631</c:v>
                </c:pt>
                <c:pt idx="63">
                  <c:v>0.92030990825625425</c:v>
                </c:pt>
                <c:pt idx="64">
                  <c:v>0.52950291069244482</c:v>
                </c:pt>
                <c:pt idx="65">
                  <c:v>0.26183369814914026</c:v>
                </c:pt>
                <c:pt idx="66">
                  <c:v>0.77492914235115673</c:v>
                </c:pt>
                <c:pt idx="67">
                  <c:v>0.41339217620920132</c:v>
                </c:pt>
                <c:pt idx="68">
                  <c:v>0.91226935684794053</c:v>
                </c:pt>
                <c:pt idx="69">
                  <c:v>0.29886540947202522</c:v>
                </c:pt>
                <c:pt idx="70">
                  <c:v>0.44394748731093597</c:v>
                </c:pt>
                <c:pt idx="71">
                  <c:v>0.33872743070344086</c:v>
                </c:pt>
                <c:pt idx="72">
                  <c:v>0.91109622935309587</c:v>
                </c:pt>
                <c:pt idx="73">
                  <c:v>0.29904589646655544</c:v>
                </c:pt>
                <c:pt idx="74">
                  <c:v>1.2479699748991462</c:v>
                </c:pt>
                <c:pt idx="75">
                  <c:v>-0.39120060445081639</c:v>
                </c:pt>
                <c:pt idx="76">
                  <c:v>0.11931875966584779</c:v>
                </c:pt>
                <c:pt idx="77">
                  <c:v>0.51580985589521033</c:v>
                </c:pt>
                <c:pt idx="78">
                  <c:v>1.021663388600857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Seasonal!$C$65:$CC$65</c:f>
              <c:strCache>
                <c:ptCount val="79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</c:strCache>
            </c:strRef>
          </c:cat>
          <c:val>
            <c:numRef>
              <c:f>Seasonal!$C$81:$CC$81</c:f>
              <c:numCache>
                <c:formatCode>#,##0.00</c:formatCode>
                <c:ptCount val="79"/>
                <c:pt idx="0">
                  <c:v>5.1476798508054505E-2</c:v>
                </c:pt>
                <c:pt idx="1">
                  <c:v>0.46323057548976293</c:v>
                </c:pt>
                <c:pt idx="2">
                  <c:v>0.34308929215622375</c:v>
                </c:pt>
                <c:pt idx="3">
                  <c:v>1.460725087365613</c:v>
                </c:pt>
                <c:pt idx="4">
                  <c:v>1.5896340859538955</c:v>
                </c:pt>
                <c:pt idx="5">
                  <c:v>1.3431782400499657</c:v>
                </c:pt>
                <c:pt idx="6">
                  <c:v>1.0787732503871665</c:v>
                </c:pt>
                <c:pt idx="7">
                  <c:v>-0.63007259959542283</c:v>
                </c:pt>
                <c:pt idx="8">
                  <c:v>0.65946393035959527</c:v>
                </c:pt>
                <c:pt idx="9">
                  <c:v>0.12770447153255166</c:v>
                </c:pt>
                <c:pt idx="10">
                  <c:v>-9.5805222858772715E-2</c:v>
                </c:pt>
                <c:pt idx="11">
                  <c:v>0.73683152736843649</c:v>
                </c:pt>
                <c:pt idx="12">
                  <c:v>8.0915720130175214E-2</c:v>
                </c:pt>
                <c:pt idx="13">
                  <c:v>-0.24853469183775909</c:v>
                </c:pt>
                <c:pt idx="14">
                  <c:v>0.15937485757300185</c:v>
                </c:pt>
                <c:pt idx="15">
                  <c:v>-0.27838592383482996</c:v>
                </c:pt>
                <c:pt idx="16">
                  <c:v>0.86275694328258412</c:v>
                </c:pt>
                <c:pt idx="17">
                  <c:v>1.1542539146402206</c:v>
                </c:pt>
                <c:pt idx="18">
                  <c:v>1.1914000822308191</c:v>
                </c:pt>
                <c:pt idx="19">
                  <c:v>1.0957313051861122</c:v>
                </c:pt>
                <c:pt idx="20">
                  <c:v>1.0176086893538656</c:v>
                </c:pt>
                <c:pt idx="21">
                  <c:v>1.0849060089879266</c:v>
                </c:pt>
                <c:pt idx="22">
                  <c:v>0.82654853059217992</c:v>
                </c:pt>
                <c:pt idx="23">
                  <c:v>2.2885369260554107</c:v>
                </c:pt>
                <c:pt idx="24">
                  <c:v>0.39048836521628061</c:v>
                </c:pt>
                <c:pt idx="25">
                  <c:v>0.20590355186057369</c:v>
                </c:pt>
                <c:pt idx="26">
                  <c:v>0.77078842767833422</c:v>
                </c:pt>
                <c:pt idx="27">
                  <c:v>-0.1534736486933285</c:v>
                </c:pt>
                <c:pt idx="28">
                  <c:v>1.3108416133632217</c:v>
                </c:pt>
                <c:pt idx="29">
                  <c:v>0.91025177583818961</c:v>
                </c:pt>
                <c:pt idx="30">
                  <c:v>0.74306069165036825</c:v>
                </c:pt>
                <c:pt idx="31">
                  <c:v>1.2500874856634119</c:v>
                </c:pt>
                <c:pt idx="32">
                  <c:v>0.37346244694580327</c:v>
                </c:pt>
                <c:pt idx="33">
                  <c:v>0.38447201745559167</c:v>
                </c:pt>
                <c:pt idx="34">
                  <c:v>0.54922866106634083</c:v>
                </c:pt>
                <c:pt idx="35">
                  <c:v>1.4011074478997769</c:v>
                </c:pt>
                <c:pt idx="36">
                  <c:v>1.5114114241220273</c:v>
                </c:pt>
                <c:pt idx="37">
                  <c:v>1.6571579204429407</c:v>
                </c:pt>
                <c:pt idx="38">
                  <c:v>1.2740152849076505</c:v>
                </c:pt>
                <c:pt idx="39">
                  <c:v>1.0441311891438447</c:v>
                </c:pt>
                <c:pt idx="40">
                  <c:v>1.9142158819636637</c:v>
                </c:pt>
                <c:pt idx="41">
                  <c:v>1.4562382910307667</c:v>
                </c:pt>
                <c:pt idx="42">
                  <c:v>0.7634899239538554</c:v>
                </c:pt>
                <c:pt idx="43">
                  <c:v>1.6122259624941155</c:v>
                </c:pt>
                <c:pt idx="44">
                  <c:v>1.2365908058425656</c:v>
                </c:pt>
                <c:pt idx="45">
                  <c:v>1.300703801437874</c:v>
                </c:pt>
                <c:pt idx="46">
                  <c:v>1.3299270315696956</c:v>
                </c:pt>
                <c:pt idx="47">
                  <c:v>2.1211545792773281</c:v>
                </c:pt>
                <c:pt idx="48">
                  <c:v>1.2181630781735018</c:v>
                </c:pt>
                <c:pt idx="49">
                  <c:v>1.2520313275772859</c:v>
                </c:pt>
                <c:pt idx="50">
                  <c:v>1.7314395190405816</c:v>
                </c:pt>
                <c:pt idx="51">
                  <c:v>0.75436623821721493</c:v>
                </c:pt>
                <c:pt idx="52">
                  <c:v>1.2891137600245353</c:v>
                </c:pt>
                <c:pt idx="53">
                  <c:v>0.42783119343442072</c:v>
                </c:pt>
                <c:pt idx="54">
                  <c:v>-0.75769543280851881</c:v>
                </c:pt>
                <c:pt idx="55">
                  <c:v>-1.0670125055686974</c:v>
                </c:pt>
                <c:pt idx="56">
                  <c:v>-0.74161554958156117</c:v>
                </c:pt>
                <c:pt idx="57">
                  <c:v>0.3454535579956301</c:v>
                </c:pt>
                <c:pt idx="58">
                  <c:v>0.63457640387540903</c:v>
                </c:pt>
                <c:pt idx="59">
                  <c:v>1.4510889974327597</c:v>
                </c:pt>
                <c:pt idx="60">
                  <c:v>1.1427804135969337</c:v>
                </c:pt>
                <c:pt idx="61">
                  <c:v>0.74842680186807575</c:v>
                </c:pt>
                <c:pt idx="62">
                  <c:v>0.98391717063506856</c:v>
                </c:pt>
                <c:pt idx="63">
                  <c:v>1.2847767243809027</c:v>
                </c:pt>
                <c:pt idx="64">
                  <c:v>0.46515097725862858</c:v>
                </c:pt>
                <c:pt idx="65">
                  <c:v>0.52247576085790692</c:v>
                </c:pt>
                <c:pt idx="66">
                  <c:v>0.82407239740264582</c:v>
                </c:pt>
                <c:pt idx="67">
                  <c:v>0.71482399421089537</c:v>
                </c:pt>
                <c:pt idx="68">
                  <c:v>0.5823940877337338</c:v>
                </c:pt>
                <c:pt idx="69">
                  <c:v>0.45182825851742836</c:v>
                </c:pt>
                <c:pt idx="70">
                  <c:v>0.63190919658024347</c:v>
                </c:pt>
                <c:pt idx="71">
                  <c:v>0.11820147449948765</c:v>
                </c:pt>
                <c:pt idx="72">
                  <c:v>1.0654528594913777</c:v>
                </c:pt>
                <c:pt idx="73">
                  <c:v>6.8482106479665072E-2</c:v>
                </c:pt>
                <c:pt idx="74">
                  <c:v>1.1444024491275606</c:v>
                </c:pt>
                <c:pt idx="75">
                  <c:v>5.387554954575758E-2</c:v>
                </c:pt>
                <c:pt idx="76">
                  <c:v>0.16298424005241452</c:v>
                </c:pt>
                <c:pt idx="77">
                  <c:v>0.49601915017580639</c:v>
                </c:pt>
                <c:pt idx="78">
                  <c:v>0.93477190219334649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583552"/>
        <c:axId val="84585088"/>
      </c:lineChart>
      <c:catAx>
        <c:axId val="8458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585088"/>
        <c:crosses val="autoZero"/>
        <c:auto val="1"/>
        <c:lblAlgn val="ctr"/>
        <c:lblOffset val="100"/>
        <c:noMultiLvlLbl val="0"/>
      </c:catAx>
      <c:valAx>
        <c:axId val="84585088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583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3771"/>
          <c:y val="2.4074720785425299E-2"/>
          <c:w val="0.28231761591837506"/>
          <c:h val="0.11438517884009268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591618844254832E-2"/>
          <c:y val="1.8237623314327121E-2"/>
          <c:w val="0.94509471332371786"/>
          <c:h val="0.94875442583099945"/>
        </c:manualLayout>
      </c:layout>
      <c:lineChart>
        <c:grouping val="standard"/>
        <c:varyColors val="0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Seasonal!$F$101:$CC$101</c:f>
              <c:numCache>
                <c:formatCode>#,##0.00</c:formatCode>
                <c:ptCount val="76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1.7394385140322186</c:v>
                </c:pt>
                <c:pt idx="57">
                  <c:v>2.7152495850979683</c:v>
                </c:pt>
                <c:pt idx="58">
                  <c:v>3.6262072538827432</c:v>
                </c:pt>
                <c:pt idx="59">
                  <c:v>4.0716967065696483</c:v>
                </c:pt>
                <c:pt idx="60">
                  <c:v>3.8058374111774436</c:v>
                </c:pt>
                <c:pt idx="61">
                  <c:v>3.7200759246792585</c:v>
                </c:pt>
                <c:pt idx="62">
                  <c:v>2.8389875647553899</c:v>
                </c:pt>
                <c:pt idx="63">
                  <c:v>2.5085889115008664</c:v>
                </c:pt>
                <c:pt idx="64">
                  <c:v>1.99369333246826</c:v>
                </c:pt>
                <c:pt idx="65">
                  <c:v>2.382034688953671</c:v>
                </c:pt>
                <c:pt idx="66">
                  <c:v>2.4198494965769322</c:v>
                </c:pt>
                <c:pt idx="67">
                  <c:v>2.0834653226177258</c:v>
                </c:pt>
                <c:pt idx="68">
                  <c:v>2.0075587548435396</c:v>
                </c:pt>
                <c:pt idx="69">
                  <c:v>2.0063728943667116</c:v>
                </c:pt>
                <c:pt idx="70">
                  <c:v>2.0065564540071072</c:v>
                </c:pt>
                <c:pt idx="71">
                  <c:v>2.8230871392514225</c:v>
                </c:pt>
                <c:pt idx="72">
                  <c:v>2.0750862836906152</c:v>
                </c:pt>
                <c:pt idx="73">
                  <c:v>1.2741758134275951</c:v>
                </c:pt>
                <c:pt idx="74">
                  <c:v>1.4930472008967521</c:v>
                </c:pt>
                <c:pt idx="75">
                  <c:v>1.266192824944915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Seasonal!$F$85:$CC$85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Seasonal!$F$121:$CC$121</c:f>
              <c:numCache>
                <c:formatCode>#,##0.00</c:formatCode>
                <c:ptCount val="76"/>
                <c:pt idx="0">
                  <c:v>2.3330862750660883</c:v>
                </c:pt>
                <c:pt idx="1">
                  <c:v>3.9063202485916451</c:v>
                </c:pt>
                <c:pt idx="2">
                  <c:v>4.8164256006894863</c:v>
                </c:pt>
                <c:pt idx="3">
                  <c:v>5.5849066532213438</c:v>
                </c:pt>
                <c:pt idx="4">
                  <c:v>3.4091220979812418</c:v>
                </c:pt>
                <c:pt idx="5">
                  <c:v>2.4622924331518008</c:v>
                </c:pt>
                <c:pt idx="6">
                  <c:v>1.2333964099813033</c:v>
                </c:pt>
                <c:pt idx="7">
                  <c:v>5.7021149646598546E-2</c:v>
                </c:pt>
                <c:pt idx="8">
                  <c:v>1.4333767405092446</c:v>
                </c:pt>
                <c:pt idx="9">
                  <c:v>0.85038040534747383</c:v>
                </c:pt>
                <c:pt idx="10">
                  <c:v>0.47142571993297511</c:v>
                </c:pt>
                <c:pt idx="11">
                  <c:v>0.72805464881328452</c:v>
                </c:pt>
                <c:pt idx="12">
                  <c:v>-0.28707434973427309</c:v>
                </c:pt>
                <c:pt idx="13">
                  <c:v>0.49189210149723006</c:v>
                </c:pt>
                <c:pt idx="14">
                  <c:v>1.9050932093496267</c:v>
                </c:pt>
                <c:pt idx="15">
                  <c:v>2.955106020059608</c:v>
                </c:pt>
                <c:pt idx="16">
                  <c:v>4.5872477302692021</c:v>
                </c:pt>
                <c:pt idx="17">
                  <c:v>4.7260562306062486</c:v>
                </c:pt>
                <c:pt idx="18">
                  <c:v>4.636043206418174</c:v>
                </c:pt>
                <c:pt idx="19">
                  <c:v>4.2246602500387382</c:v>
                </c:pt>
                <c:pt idx="20">
                  <c:v>5.3137949564584286</c:v>
                </c:pt>
                <c:pt idx="21">
                  <c:v>4.6600037799878882</c:v>
                </c:pt>
                <c:pt idx="22">
                  <c:v>3.7499134003481469</c:v>
                </c:pt>
                <c:pt idx="23">
                  <c:v>3.6925365890537418</c:v>
                </c:pt>
                <c:pt idx="24">
                  <c:v>1.2170072826169724</c:v>
                </c:pt>
                <c:pt idx="25">
                  <c:v>2.1449378359715268</c:v>
                </c:pt>
                <c:pt idx="26">
                  <c:v>2.8629155498877115</c:v>
                </c:pt>
                <c:pt idx="27">
                  <c:v>2.8346121515126832</c:v>
                </c:pt>
                <c:pt idx="28">
                  <c:v>4.2801773620106021</c:v>
                </c:pt>
                <c:pt idx="29">
                  <c:v>3.3153243988646661</c:v>
                </c:pt>
                <c:pt idx="30">
                  <c:v>2.7770133220047697</c:v>
                </c:pt>
                <c:pt idx="31">
                  <c:v>2.5792679184723064</c:v>
                </c:pt>
                <c:pt idx="32">
                  <c:v>2.7322704249587839</c:v>
                </c:pt>
                <c:pt idx="33">
                  <c:v>3.8969615614717332</c:v>
                </c:pt>
                <c:pt idx="34">
                  <c:v>5.2141792116229508</c:v>
                </c:pt>
                <c:pt idx="35">
                  <c:v>5.9725920880466816</c:v>
                </c:pt>
                <c:pt idx="36">
                  <c:v>5.5995222034431382</c:v>
                </c:pt>
                <c:pt idx="37">
                  <c:v>6.0185485739048339</c:v>
                </c:pt>
                <c:pt idx="38">
                  <c:v>5.8090089022669957</c:v>
                </c:pt>
                <c:pt idx="39">
                  <c:v>5.2756225019151648</c:v>
                </c:pt>
                <c:pt idx="40">
                  <c:v>5.86750775245567</c:v>
                </c:pt>
                <c:pt idx="41">
                  <c:v>5.1635973374199926</c:v>
                </c:pt>
                <c:pt idx="42">
                  <c:v>5.0023793905382172</c:v>
                </c:pt>
                <c:pt idx="43">
                  <c:v>5.5926452112203417</c:v>
                </c:pt>
                <c:pt idx="44">
                  <c:v>6.1215099060028626</c:v>
                </c:pt>
                <c:pt idx="45">
                  <c:v>6.1021929943130147</c:v>
                </c:pt>
                <c:pt idx="46">
                  <c:v>6.0512135240697535</c:v>
                </c:pt>
                <c:pt idx="47">
                  <c:v>6.4714337668820177</c:v>
                </c:pt>
                <c:pt idx="48">
                  <c:v>5.0464213399459599</c:v>
                </c:pt>
                <c:pt idx="49">
                  <c:v>5.1200555078998269</c:v>
                </c:pt>
                <c:pt idx="50">
                  <c:v>4.2643693284254303</c:v>
                </c:pt>
                <c:pt idx="51">
                  <c:v>1.7132593947130268</c:v>
                </c:pt>
                <c:pt idx="52">
                  <c:v>-0.1254536610040819</c:v>
                </c:pt>
                <c:pt idx="53">
                  <c:v>-2.1278225336820547</c:v>
                </c:pt>
                <c:pt idx="54">
                  <c:v>-2.2081038507144992</c:v>
                </c:pt>
                <c:pt idx="55">
                  <c:v>-0.83617981631858262</c:v>
                </c:pt>
                <c:pt idx="56">
                  <c:v>1.6877969781954785</c:v>
                </c:pt>
                <c:pt idx="57">
                  <c:v>3.6183147394022805</c:v>
                </c:pt>
                <c:pt idx="58">
                  <c:v>4.0344313339722584</c:v>
                </c:pt>
                <c:pt idx="59">
                  <c:v>4.395574286129758</c:v>
                </c:pt>
                <c:pt idx="60">
                  <c:v>4.2244350166782532</c:v>
                </c:pt>
                <c:pt idx="61">
                  <c:v>3.5261593230081241</c:v>
                </c:pt>
                <c:pt idx="62">
                  <c:v>3.2939785911261192</c:v>
                </c:pt>
                <c:pt idx="63">
                  <c:v>3.1304772827318903</c:v>
                </c:pt>
                <c:pt idx="64">
                  <c:v>2.5501383710810166</c:v>
                </c:pt>
                <c:pt idx="65">
                  <c:v>2.6698146676408014</c:v>
                </c:pt>
                <c:pt idx="66">
                  <c:v>2.597658008971905</c:v>
                </c:pt>
                <c:pt idx="67">
                  <c:v>2.4021144855742715</c:v>
                </c:pt>
                <c:pt idx="68">
                  <c:v>1.7954966596654347</c:v>
                </c:pt>
                <c:pt idx="69">
                  <c:v>2.2843814991333202</c:v>
                </c:pt>
                <c:pt idx="70">
                  <c:v>1.8940419230297798</c:v>
                </c:pt>
                <c:pt idx="71">
                  <c:v>2.4129629032361337</c:v>
                </c:pt>
                <c:pt idx="72">
                  <c:v>2.3471625945112442</c:v>
                </c:pt>
                <c:pt idx="73">
                  <c:v>1.4332488889191228</c:v>
                </c:pt>
                <c:pt idx="74">
                  <c:v>1.8666168230536542</c:v>
                </c:pt>
                <c:pt idx="75">
                  <c:v>1.65548942418751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53792"/>
        <c:axId val="84759680"/>
      </c:lineChart>
      <c:catAx>
        <c:axId val="84753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59680"/>
        <c:crosses val="autoZero"/>
        <c:auto val="1"/>
        <c:lblAlgn val="ctr"/>
        <c:lblOffset val="100"/>
        <c:noMultiLvlLbl val="0"/>
      </c:catAx>
      <c:valAx>
        <c:axId val="8475968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53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20005"/>
          <c:y val="2.4074576884785991E-2"/>
          <c:w val="0.29273977934962064"/>
          <c:h val="0.1223178568196213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rgbClr val="9BBB59">
        <a:lumMod val="40000"/>
        <a:lumOff val="60000"/>
      </a:srgbClr>
    </a:solidFill>
  </c:spPr>
  <c:printSettings>
    <c:headerFooter/>
    <c:pageMargins b="0.75000000000000955" l="0.70000000000000062" r="0.70000000000000062" t="0.750000000000009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Annualised'!$B$3:$B$21</c:f>
              <c:numCache>
                <c:formatCode>0.00</c:formatCode>
                <c:ptCount val="19"/>
                <c:pt idx="0">
                  <c:v>9.6663648612611546</c:v>
                </c:pt>
                <c:pt idx="1">
                  <c:v>0.16610878316969446</c:v>
                </c:pt>
                <c:pt idx="2">
                  <c:v>0.25227953031868849</c:v>
                </c:pt>
                <c:pt idx="3">
                  <c:v>-4.489685517144788</c:v>
                </c:pt>
                <c:pt idx="4">
                  <c:v>1.8540624414635398</c:v>
                </c:pt>
                <c:pt idx="5">
                  <c:v>0.33215678633867163</c:v>
                </c:pt>
                <c:pt idx="6">
                  <c:v>2.7650354015664522</c:v>
                </c:pt>
                <c:pt idx="7">
                  <c:v>5.9117927577867233</c:v>
                </c:pt>
                <c:pt idx="8">
                  <c:v>0.98902213923198357</c:v>
                </c:pt>
                <c:pt idx="9">
                  <c:v>-6.2368830285156012</c:v>
                </c:pt>
                <c:pt idx="10">
                  <c:v>-0.69842106588560104</c:v>
                </c:pt>
                <c:pt idx="11">
                  <c:v>4.3127910979134523</c:v>
                </c:pt>
                <c:pt idx="12">
                  <c:v>11.651377372710193</c:v>
                </c:pt>
                <c:pt idx="13">
                  <c:v>-3.1632513925094767</c:v>
                </c:pt>
                <c:pt idx="14">
                  <c:v>2.6184457398541281</c:v>
                </c:pt>
                <c:pt idx="15">
                  <c:v>6.0470914707126946</c:v>
                </c:pt>
                <c:pt idx="16">
                  <c:v>1.4326554071376383</c:v>
                </c:pt>
                <c:pt idx="17">
                  <c:v>2.5030794756884451</c:v>
                </c:pt>
                <c:pt idx="18">
                  <c:v>3.6958553844779058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Annualised'!$E$3:$E$21</c:f>
              <c:numCache>
                <c:formatCode>0.00</c:formatCode>
                <c:ptCount val="19"/>
                <c:pt idx="0">
                  <c:v>2.1789157971653266</c:v>
                </c:pt>
                <c:pt idx="1">
                  <c:v>3.1635263871151724</c:v>
                </c:pt>
                <c:pt idx="2">
                  <c:v>-2.6494896347769461</c:v>
                </c:pt>
                <c:pt idx="3">
                  <c:v>0.49788314251220778</c:v>
                </c:pt>
                <c:pt idx="4">
                  <c:v>7.7580021922411326</c:v>
                </c:pt>
                <c:pt idx="5">
                  <c:v>5.0764645902528818</c:v>
                </c:pt>
                <c:pt idx="6">
                  <c:v>-0.10033124193782401</c:v>
                </c:pt>
                <c:pt idx="7">
                  <c:v>8.3918439634311462E-2</c:v>
                </c:pt>
                <c:pt idx="8">
                  <c:v>5.6591570202455639</c:v>
                </c:pt>
                <c:pt idx="9">
                  <c:v>7.1335923694771513</c:v>
                </c:pt>
                <c:pt idx="10">
                  <c:v>5.9915207955753766</c:v>
                </c:pt>
                <c:pt idx="11">
                  <c:v>6.4803053970844973</c:v>
                </c:pt>
                <c:pt idx="12">
                  <c:v>2.6346215684428755</c:v>
                </c:pt>
                <c:pt idx="13">
                  <c:v>-6.7001406656931719</c:v>
                </c:pt>
                <c:pt idx="14">
                  <c:v>4.931698867174366</c:v>
                </c:pt>
                <c:pt idx="15">
                  <c:v>2.2135814426745162</c:v>
                </c:pt>
                <c:pt idx="16">
                  <c:v>1.7888769439175465</c:v>
                </c:pt>
                <c:pt idx="17">
                  <c:v>1.1857139960318892</c:v>
                </c:pt>
                <c:pt idx="18">
                  <c:v>0.68166446716286211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Annualised'!$I$3:$I$21</c:f>
              <c:numCache>
                <c:formatCode>0.00</c:formatCode>
                <c:ptCount val="19"/>
                <c:pt idx="0">
                  <c:v>4.151272473737782</c:v>
                </c:pt>
                <c:pt idx="1">
                  <c:v>1.194477655816705</c:v>
                </c:pt>
                <c:pt idx="2">
                  <c:v>2.8650206613663394</c:v>
                </c:pt>
                <c:pt idx="3">
                  <c:v>2.9306991164343565</c:v>
                </c:pt>
                <c:pt idx="4">
                  <c:v>3.5095396590832726</c:v>
                </c:pt>
                <c:pt idx="5">
                  <c:v>4.2152087887241123</c:v>
                </c:pt>
                <c:pt idx="6">
                  <c:v>3.7255656957825822</c:v>
                </c:pt>
                <c:pt idx="7">
                  <c:v>4.5226827586822527</c:v>
                </c:pt>
                <c:pt idx="8">
                  <c:v>4.3337387323831011</c:v>
                </c:pt>
                <c:pt idx="9">
                  <c:v>6.6331381456264049</c:v>
                </c:pt>
                <c:pt idx="10">
                  <c:v>5.628975436081129</c:v>
                </c:pt>
                <c:pt idx="11">
                  <c:v>6.4976463419544856</c:v>
                </c:pt>
                <c:pt idx="12">
                  <c:v>4.1299804210899547</c:v>
                </c:pt>
                <c:pt idx="13">
                  <c:v>1.2290771963622116</c:v>
                </c:pt>
                <c:pt idx="14">
                  <c:v>2.5837839780107905</c:v>
                </c:pt>
                <c:pt idx="15">
                  <c:v>3.7932107813266183</c:v>
                </c:pt>
                <c:pt idx="16">
                  <c:v>2.8994081291942719</c:v>
                </c:pt>
                <c:pt idx="17">
                  <c:v>2.4880696863464578</c:v>
                </c:pt>
                <c:pt idx="18">
                  <c:v>2.1365934976958121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069824"/>
        <c:axId val="85071360"/>
      </c:lineChart>
      <c:catAx>
        <c:axId val="8506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7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5071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69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441E-2"/>
          <c:w val="0.75407166123779323"/>
          <c:h val="0.107023299010700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54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Annualised'!$B$22</c:f>
              <c:numCache>
                <c:formatCode>0.00</c:formatCode>
                <c:ptCount val="1"/>
                <c:pt idx="0">
                  <c:v>2.0847304023987316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Annualised'!$E$22</c:f>
              <c:numCache>
                <c:formatCode>0.00</c:formatCode>
                <c:ptCount val="1"/>
                <c:pt idx="0">
                  <c:v>2.5268148354894593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Annualised'!$I$22</c:f>
              <c:numCache>
                <c:formatCode>0.00</c:formatCode>
                <c:ptCount val="1"/>
                <c:pt idx="0">
                  <c:v>3.6562152187209818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5109760"/>
        <c:axId val="85111552"/>
        <c:axId val="0"/>
      </c:bar3DChart>
      <c:catAx>
        <c:axId val="8510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11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51115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109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90605E-3"/>
          <c:w val="0.63463626492942471"/>
          <c:h val="0.100334300317723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178998632810325E-2"/>
          <c:y val="8.6666948785644266E-2"/>
          <c:w val="0.90731851390770057"/>
          <c:h val="0.86333614367234257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Annualised'!$C$3:$C$21</c:f>
              <c:numCache>
                <c:formatCode>0.00</c:formatCode>
                <c:ptCount val="19"/>
                <c:pt idx="0">
                  <c:v>15.432565377616372</c:v>
                </c:pt>
                <c:pt idx="1">
                  <c:v>-0.44532873965454661</c:v>
                </c:pt>
                <c:pt idx="2">
                  <c:v>1.3131370933126694</c:v>
                </c:pt>
                <c:pt idx="3">
                  <c:v>-3.0479024227515494</c:v>
                </c:pt>
                <c:pt idx="4">
                  <c:v>3.4861061245203682</c:v>
                </c:pt>
                <c:pt idx="5">
                  <c:v>6.5690660272731488E-2</c:v>
                </c:pt>
                <c:pt idx="6">
                  <c:v>4.2142174429318446</c:v>
                </c:pt>
                <c:pt idx="7">
                  <c:v>5.9347573775868883</c:v>
                </c:pt>
                <c:pt idx="8">
                  <c:v>0.40512708889071486</c:v>
                </c:pt>
                <c:pt idx="9">
                  <c:v>-6.2248314877471609</c:v>
                </c:pt>
                <c:pt idx="10">
                  <c:v>0.84773776725890904</c:v>
                </c:pt>
                <c:pt idx="11">
                  <c:v>5.33320813123433</c:v>
                </c:pt>
                <c:pt idx="12">
                  <c:v>21.571145403708613</c:v>
                </c:pt>
                <c:pt idx="13">
                  <c:v>-3.3504835858300996</c:v>
                </c:pt>
                <c:pt idx="14">
                  <c:v>0.67629426677290305</c:v>
                </c:pt>
                <c:pt idx="15">
                  <c:v>9.1674959726966243</c:v>
                </c:pt>
                <c:pt idx="16">
                  <c:v>1.152444113844419</c:v>
                </c:pt>
                <c:pt idx="17">
                  <c:v>1.767111576178092</c:v>
                </c:pt>
                <c:pt idx="18">
                  <c:v>5.8179103279870557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Annualised'!$D$3:$D$21</c:f>
              <c:numCache>
                <c:formatCode>0.00</c:formatCode>
                <c:ptCount val="19"/>
                <c:pt idx="0">
                  <c:v>1.8559742837190141</c:v>
                </c:pt>
                <c:pt idx="1">
                  <c:v>1.1047009794468809</c:v>
                </c:pt>
                <c:pt idx="2">
                  <c:v>-1.3512324992773628</c:v>
                </c:pt>
                <c:pt idx="3">
                  <c:v>-6.7278354374994587</c:v>
                </c:pt>
                <c:pt idx="4">
                  <c:v>-0.77939423411261899</c:v>
                </c:pt>
                <c:pt idx="5">
                  <c:v>0.78060942020882862</c:v>
                </c:pt>
                <c:pt idx="6">
                  <c:v>0.34341686953298256</c:v>
                </c:pt>
                <c:pt idx="7">
                  <c:v>5.8719380036837121</c:v>
                </c:pt>
                <c:pt idx="8">
                  <c:v>2.0029645322294827</c:v>
                </c:pt>
                <c:pt idx="9">
                  <c:v>-6.2574828832609519</c:v>
                </c:pt>
                <c:pt idx="10">
                  <c:v>-3.3422109236834729</c:v>
                </c:pt>
                <c:pt idx="11">
                  <c:v>2.492336595723589</c:v>
                </c:pt>
                <c:pt idx="12">
                  <c:v>-6.5363134879644029</c:v>
                </c:pt>
                <c:pt idx="13">
                  <c:v>-2.7167280432211349</c:v>
                </c:pt>
                <c:pt idx="14">
                  <c:v>7.2200393766482085</c:v>
                </c:pt>
                <c:pt idx="15">
                  <c:v>-0.8949518606891419</c:v>
                </c:pt>
                <c:pt idx="16">
                  <c:v>2.1193436803927277</c:v>
                </c:pt>
                <c:pt idx="17">
                  <c:v>4.2895721291288265</c:v>
                </c:pt>
                <c:pt idx="18">
                  <c:v>-1.3306430222490573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21600"/>
        <c:axId val="105323136"/>
      </c:lineChart>
      <c:catAx>
        <c:axId val="10532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2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231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21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619E-2"/>
          <c:w val="0.7528468024966688"/>
          <c:h val="0.106666980060328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38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Annualised'!$F$3:$F$21</c:f>
              <c:numCache>
                <c:formatCode>0.00</c:formatCode>
                <c:ptCount val="19"/>
                <c:pt idx="0">
                  <c:v>1.7479865100412459</c:v>
                </c:pt>
                <c:pt idx="1">
                  <c:v>2.6509811171693287</c:v>
                </c:pt>
                <c:pt idx="2">
                  <c:v>-0.45016265487669899</c:v>
                </c:pt>
                <c:pt idx="3">
                  <c:v>1.6411316667004912</c:v>
                </c:pt>
                <c:pt idx="4">
                  <c:v>8.6497519038601549</c:v>
                </c:pt>
                <c:pt idx="5">
                  <c:v>3.011187060053059</c:v>
                </c:pt>
                <c:pt idx="6">
                  <c:v>2.6490722363628483</c:v>
                </c:pt>
                <c:pt idx="7">
                  <c:v>-0.90022239865196008</c:v>
                </c:pt>
                <c:pt idx="8">
                  <c:v>4.693423346133395</c:v>
                </c:pt>
                <c:pt idx="9">
                  <c:v>6.1687914449954517</c:v>
                </c:pt>
                <c:pt idx="10">
                  <c:v>6.0361685767292279</c:v>
                </c:pt>
                <c:pt idx="11">
                  <c:v>5.4240110809860758</c:v>
                </c:pt>
                <c:pt idx="12">
                  <c:v>2.2375371061633613</c:v>
                </c:pt>
                <c:pt idx="13">
                  <c:v>-10.406212526829107</c:v>
                </c:pt>
                <c:pt idx="14">
                  <c:v>6.3151419233694428</c:v>
                </c:pt>
                <c:pt idx="15">
                  <c:v>2.8111059154058458</c:v>
                </c:pt>
                <c:pt idx="16">
                  <c:v>1.8935833617715805</c:v>
                </c:pt>
                <c:pt idx="17">
                  <c:v>0.88704984683945365</c:v>
                </c:pt>
                <c:pt idx="18">
                  <c:v>0.18075483446631596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Annualised'!$G$3:$G$21</c:f>
              <c:numCache>
                <c:formatCode>0.00</c:formatCode>
                <c:ptCount val="19"/>
                <c:pt idx="0">
                  <c:v>9.6880559003730724</c:v>
                </c:pt>
                <c:pt idx="1">
                  <c:v>3.4439857926758481</c:v>
                </c:pt>
                <c:pt idx="2">
                  <c:v>-6.1115588922262205</c:v>
                </c:pt>
                <c:pt idx="3">
                  <c:v>-0.17551452242294036</c:v>
                </c:pt>
                <c:pt idx="4">
                  <c:v>4.625779544107254</c:v>
                </c:pt>
                <c:pt idx="5">
                  <c:v>-1.2741236327337062</c:v>
                </c:pt>
                <c:pt idx="6">
                  <c:v>4.0551998948093724</c:v>
                </c:pt>
                <c:pt idx="7">
                  <c:v>1.040744537963274</c:v>
                </c:pt>
                <c:pt idx="8">
                  <c:v>7.8242449523219797</c:v>
                </c:pt>
                <c:pt idx="9">
                  <c:v>6.510975204545848</c:v>
                </c:pt>
                <c:pt idx="10">
                  <c:v>3.6903242250743338</c:v>
                </c:pt>
                <c:pt idx="11">
                  <c:v>3.333384885109953</c:v>
                </c:pt>
                <c:pt idx="12">
                  <c:v>-4.4844418100838812</c:v>
                </c:pt>
                <c:pt idx="13">
                  <c:v>-4.2746092641131961</c:v>
                </c:pt>
                <c:pt idx="14">
                  <c:v>1.1912040995581032</c:v>
                </c:pt>
                <c:pt idx="15">
                  <c:v>1.0111169784939598</c:v>
                </c:pt>
                <c:pt idx="16">
                  <c:v>0.19080096200236848</c:v>
                </c:pt>
                <c:pt idx="17">
                  <c:v>-6.2403321448524444E-2</c:v>
                </c:pt>
                <c:pt idx="18">
                  <c:v>-0.33982197241081791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Annualised'!$H$3:$H$21</c:f>
              <c:numCache>
                <c:formatCode>0.00</c:formatCode>
                <c:ptCount val="19"/>
                <c:pt idx="0">
                  <c:v>-1.7304948398349416</c:v>
                </c:pt>
                <c:pt idx="1">
                  <c:v>5.719233659625429</c:v>
                </c:pt>
                <c:pt idx="2">
                  <c:v>-11.25451488338434</c:v>
                </c:pt>
                <c:pt idx="3">
                  <c:v>-5.6966588435618579</c:v>
                </c:pt>
                <c:pt idx="4">
                  <c:v>5.1708958251928578</c:v>
                </c:pt>
                <c:pt idx="5">
                  <c:v>25.2019759818571</c:v>
                </c:pt>
                <c:pt idx="6">
                  <c:v>-18.451042060098054</c:v>
                </c:pt>
                <c:pt idx="7">
                  <c:v>5.9038485018370022</c:v>
                </c:pt>
                <c:pt idx="8">
                  <c:v>9.8044796718663818</c:v>
                </c:pt>
                <c:pt idx="9">
                  <c:v>13.658363558304234</c:v>
                </c:pt>
                <c:pt idx="10">
                  <c:v>7.7753230795691284</c:v>
                </c:pt>
                <c:pt idx="11">
                  <c:v>15.137184227831026</c:v>
                </c:pt>
                <c:pt idx="12">
                  <c:v>10.140727956964314</c:v>
                </c:pt>
                <c:pt idx="13">
                  <c:v>9.4994045992603038</c:v>
                </c:pt>
                <c:pt idx="14">
                  <c:v>1.6630475040251544</c:v>
                </c:pt>
                <c:pt idx="15">
                  <c:v>0.45129280767841895</c:v>
                </c:pt>
                <c:pt idx="16">
                  <c:v>2.2766147212990697</c:v>
                </c:pt>
                <c:pt idx="17">
                  <c:v>3.1482507735137202</c:v>
                </c:pt>
                <c:pt idx="18">
                  <c:v>3.2990611719840497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61408"/>
        <c:axId val="105362944"/>
      </c:lineChart>
      <c:catAx>
        <c:axId val="10536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6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62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61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4967591425370928E-2"/>
          <c:w val="0.91410048622366291"/>
          <c:h val="0.8006561499698413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Annualised'!$J$3:$J$21</c:f>
              <c:numCache>
                <c:formatCode>0.00</c:formatCode>
                <c:ptCount val="19"/>
                <c:pt idx="0">
                  <c:v>2.2470428595665193</c:v>
                </c:pt>
                <c:pt idx="1">
                  <c:v>0.55422229038711091</c:v>
                </c:pt>
                <c:pt idx="2">
                  <c:v>0.88092425559598653</c:v>
                </c:pt>
                <c:pt idx="3">
                  <c:v>7.3108265657037004</c:v>
                </c:pt>
                <c:pt idx="4">
                  <c:v>8.4997293387411474</c:v>
                </c:pt>
                <c:pt idx="5">
                  <c:v>7.8116277054566892</c:v>
                </c:pt>
                <c:pt idx="6">
                  <c:v>2.4493202145091191</c:v>
                </c:pt>
                <c:pt idx="7">
                  <c:v>3.4689504979469121</c:v>
                </c:pt>
                <c:pt idx="8">
                  <c:v>5.4367436167167984</c:v>
                </c:pt>
                <c:pt idx="9">
                  <c:v>6.4684947335401493</c:v>
                </c:pt>
                <c:pt idx="10">
                  <c:v>6.4007705568377409</c:v>
                </c:pt>
                <c:pt idx="11">
                  <c:v>6.0909170726786162</c:v>
                </c:pt>
                <c:pt idx="12">
                  <c:v>1.4630553497580812</c:v>
                </c:pt>
                <c:pt idx="13">
                  <c:v>0.20648807103832359</c:v>
                </c:pt>
                <c:pt idx="14">
                  <c:v>4.5072716613768531</c:v>
                </c:pt>
                <c:pt idx="15">
                  <c:v>4.7491830521281333</c:v>
                </c:pt>
                <c:pt idx="16">
                  <c:v>3.4445041924796556</c:v>
                </c:pt>
                <c:pt idx="17">
                  <c:v>1.475940635409585</c:v>
                </c:pt>
                <c:pt idx="18">
                  <c:v>0.87691922212467399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Annualised'!$K$3:$K$21</c:f>
              <c:numCache>
                <c:formatCode>0.00</c:formatCode>
                <c:ptCount val="19"/>
                <c:pt idx="0">
                  <c:v>4.566868556340955</c:v>
                </c:pt>
                <c:pt idx="1">
                  <c:v>5.6474437294637267</c:v>
                </c:pt>
                <c:pt idx="2">
                  <c:v>4.7338214928742444</c:v>
                </c:pt>
                <c:pt idx="3">
                  <c:v>3.6000401757405349</c:v>
                </c:pt>
                <c:pt idx="4">
                  <c:v>6.3959467635691949</c:v>
                </c:pt>
                <c:pt idx="5">
                  <c:v>4.8703562841089569</c:v>
                </c:pt>
                <c:pt idx="6">
                  <c:v>9.3551417802024268</c:v>
                </c:pt>
                <c:pt idx="7">
                  <c:v>6.9910452895022788</c:v>
                </c:pt>
                <c:pt idx="8">
                  <c:v>4.4789047295174553</c:v>
                </c:pt>
                <c:pt idx="9">
                  <c:v>5.9155791352759364</c:v>
                </c:pt>
                <c:pt idx="10">
                  <c:v>5.2002254287004011</c:v>
                </c:pt>
                <c:pt idx="11">
                  <c:v>8.3030478108659942</c:v>
                </c:pt>
                <c:pt idx="12">
                  <c:v>3.7230550733730965</c:v>
                </c:pt>
                <c:pt idx="13">
                  <c:v>0.10669352588182214</c:v>
                </c:pt>
                <c:pt idx="14">
                  <c:v>2.2019987490288813</c:v>
                </c:pt>
                <c:pt idx="15">
                  <c:v>2.7806102517914888</c:v>
                </c:pt>
                <c:pt idx="16">
                  <c:v>2.5411840779252297</c:v>
                </c:pt>
                <c:pt idx="17">
                  <c:v>2.2524941192185692</c:v>
                </c:pt>
                <c:pt idx="18">
                  <c:v>2.519935870371528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Annualised'!$L$3:$L$21</c:f>
              <c:numCache>
                <c:formatCode>0.00</c:formatCode>
                <c:ptCount val="19"/>
                <c:pt idx="0">
                  <c:v>6.953387768507306</c:v>
                </c:pt>
                <c:pt idx="1">
                  <c:v>4.1530545977631919</c:v>
                </c:pt>
                <c:pt idx="2">
                  <c:v>3.133493615312958</c:v>
                </c:pt>
                <c:pt idx="3">
                  <c:v>6.1426114454654357</c:v>
                </c:pt>
                <c:pt idx="4">
                  <c:v>0.77151661259740534</c:v>
                </c:pt>
                <c:pt idx="5">
                  <c:v>4.76055728444463</c:v>
                </c:pt>
                <c:pt idx="6">
                  <c:v>5.0523432511277298</c:v>
                </c:pt>
                <c:pt idx="7">
                  <c:v>5.6484711061794393</c:v>
                </c:pt>
                <c:pt idx="8">
                  <c:v>7.2250771810823551</c:v>
                </c:pt>
                <c:pt idx="9">
                  <c:v>10.649162209252259</c:v>
                </c:pt>
                <c:pt idx="10">
                  <c:v>7.6592071857690502</c:v>
                </c:pt>
                <c:pt idx="11">
                  <c:v>7.3192116905599462</c:v>
                </c:pt>
                <c:pt idx="12">
                  <c:v>5.8363830789751807</c:v>
                </c:pt>
                <c:pt idx="13">
                  <c:v>1.6439126145520109</c:v>
                </c:pt>
                <c:pt idx="14">
                  <c:v>1.2371198106698449</c:v>
                </c:pt>
                <c:pt idx="15">
                  <c:v>4.1369340269110744</c:v>
                </c:pt>
                <c:pt idx="16">
                  <c:v>1.9795003865834035</c:v>
                </c:pt>
                <c:pt idx="17">
                  <c:v>3.189606931677174</c:v>
                </c:pt>
                <c:pt idx="18">
                  <c:v>2.3797671139079508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Annualised'!$M$3:$M$21</c:f>
              <c:numCache>
                <c:formatCode>0.00</c:formatCode>
                <c:ptCount val="19"/>
                <c:pt idx="0">
                  <c:v>2.6476745095135845</c:v>
                </c:pt>
                <c:pt idx="1">
                  <c:v>-6.8225496154177806E-2</c:v>
                </c:pt>
                <c:pt idx="2">
                  <c:v>6.2148252639172767</c:v>
                </c:pt>
                <c:pt idx="3">
                  <c:v>3.6541100179171169</c:v>
                </c:pt>
                <c:pt idx="4">
                  <c:v>4.706776281585098</c:v>
                </c:pt>
                <c:pt idx="5">
                  <c:v>2.2758734466473429</c:v>
                </c:pt>
                <c:pt idx="6">
                  <c:v>2.4102374792391026</c:v>
                </c:pt>
                <c:pt idx="7">
                  <c:v>5.5162605412008059</c:v>
                </c:pt>
                <c:pt idx="8">
                  <c:v>1.7430902704445597</c:v>
                </c:pt>
                <c:pt idx="9">
                  <c:v>3.3266775830604813</c:v>
                </c:pt>
                <c:pt idx="10">
                  <c:v>5.4047659937233252</c:v>
                </c:pt>
                <c:pt idx="11">
                  <c:v>5.4061137189531188</c:v>
                </c:pt>
                <c:pt idx="12">
                  <c:v>3.5673171423408698</c:v>
                </c:pt>
                <c:pt idx="13">
                  <c:v>-8.1588461160574055E-2</c:v>
                </c:pt>
                <c:pt idx="14">
                  <c:v>0.60364608549231957</c:v>
                </c:pt>
                <c:pt idx="15">
                  <c:v>2.6940135694461831</c:v>
                </c:pt>
                <c:pt idx="16">
                  <c:v>2.274579729529425</c:v>
                </c:pt>
                <c:pt idx="17">
                  <c:v>2.005986404918997</c:v>
                </c:pt>
                <c:pt idx="18">
                  <c:v>1.574767941323902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'Growth Rates Annualised'!$N$3:$N$21</c:f>
              <c:numCache>
                <c:formatCode>0.00</c:formatCode>
                <c:ptCount val="19"/>
                <c:pt idx="0">
                  <c:v>3.7835874142478412</c:v>
                </c:pt>
                <c:pt idx="1">
                  <c:v>-2.4183490954926667</c:v>
                </c:pt>
                <c:pt idx="2">
                  <c:v>1.9181718163334978</c:v>
                </c:pt>
                <c:pt idx="3">
                  <c:v>-3.4829440898752653</c:v>
                </c:pt>
                <c:pt idx="4">
                  <c:v>-0.28778285525022929</c:v>
                </c:pt>
                <c:pt idx="5">
                  <c:v>0.93060454787830038</c:v>
                </c:pt>
                <c:pt idx="6">
                  <c:v>0.41578640336436928</c:v>
                </c:pt>
                <c:pt idx="7">
                  <c:v>2.1974951064812638</c:v>
                </c:pt>
                <c:pt idx="8">
                  <c:v>1.3494582078885198</c:v>
                </c:pt>
                <c:pt idx="9">
                  <c:v>4.503928387641893</c:v>
                </c:pt>
                <c:pt idx="10">
                  <c:v>2.9800543201634779</c:v>
                </c:pt>
                <c:pt idx="11">
                  <c:v>4.9497055019613443</c:v>
                </c:pt>
                <c:pt idx="12">
                  <c:v>5.5108909854493886</c:v>
                </c:pt>
                <c:pt idx="13">
                  <c:v>3.2793632563885629</c:v>
                </c:pt>
                <c:pt idx="14">
                  <c:v>3.4081606901615666</c:v>
                </c:pt>
                <c:pt idx="15">
                  <c:v>3.6818638949576274</c:v>
                </c:pt>
                <c:pt idx="16">
                  <c:v>3.9598160879681386</c:v>
                </c:pt>
                <c:pt idx="17">
                  <c:v>3.0809756057289439</c:v>
                </c:pt>
                <c:pt idx="18">
                  <c:v>3.0370676220674548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415040"/>
        <c:axId val="105416576"/>
      </c:lineChart>
      <c:catAx>
        <c:axId val="10541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41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416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415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8072"/>
          <c:h val="0.22222293022620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99E-2"/>
          <c:y val="2.5555555555555581E-2"/>
          <c:w val="0.91219657043408664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Annualised'!$C$22</c:f>
              <c:numCache>
                <c:formatCode>0.00</c:formatCode>
                <c:ptCount val="1"/>
                <c:pt idx="0">
                  <c:v>3.3745474994120621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Annualised'!$D$22</c:f>
              <c:numCache>
                <c:formatCode>0.00</c:formatCode>
                <c:ptCount val="1"/>
                <c:pt idx="0">
                  <c:v>-9.7678764275965724E-2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651200"/>
        <c:axId val="105657088"/>
        <c:axId val="0"/>
      </c:bar3DChart>
      <c:catAx>
        <c:axId val="10565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65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6570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6512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23E-2"/>
          <c:y val="1.6666823832649665E-2"/>
          <c:w val="0.66218604885927823"/>
          <c:h val="0.100000314331965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Annualised'!$F$22</c:f>
              <c:numCache>
                <c:formatCode>0.00</c:formatCode>
                <c:ptCount val="1"/>
                <c:pt idx="0">
                  <c:v>2.3811094921415532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Annualised'!$G$22</c:f>
              <c:numCache>
                <c:formatCode>0.00</c:formatCode>
                <c:ptCount val="1"/>
                <c:pt idx="0">
                  <c:v>1.5728075558734775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Annualised'!$H$22</c:f>
              <c:numCache>
                <c:formatCode>0.00</c:formatCode>
                <c:ptCount val="1"/>
                <c:pt idx="0">
                  <c:v>4.30089439020679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683200"/>
        <c:axId val="105689088"/>
        <c:axId val="0"/>
      </c:bar3DChart>
      <c:catAx>
        <c:axId val="10568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68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6890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6832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47E-2"/>
          <c:w val="0.65000072083073734"/>
          <c:h val="0.100000320081941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683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Annualised'!$A$22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Annualised'!$J$22</c:f>
              <c:numCache>
                <c:formatCode>0.00</c:formatCode>
                <c:ptCount val="1"/>
                <c:pt idx="0">
                  <c:v>3.9127858890524099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Annualised'!$K$22</c:f>
              <c:numCache>
                <c:formatCode>0.00</c:formatCode>
                <c:ptCount val="1"/>
                <c:pt idx="0">
                  <c:v>4.5360206759869834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Annualised'!$L$22</c:f>
              <c:numCache>
                <c:formatCode>0.00</c:formatCode>
                <c:ptCount val="1"/>
                <c:pt idx="0">
                  <c:v>4.7300693637546489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Annualised'!$M$22</c:f>
              <c:numCache>
                <c:formatCode>0.00</c:formatCode>
                <c:ptCount val="1"/>
                <c:pt idx="0">
                  <c:v>2.9408895801020409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Annualised'!$N$22</c:f>
              <c:numCache>
                <c:formatCode>0.00</c:formatCode>
                <c:ptCount val="1"/>
                <c:pt idx="0">
                  <c:v>2.2525186214770541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720832"/>
        <c:axId val="105722624"/>
        <c:axId val="0"/>
      </c:bar3DChart>
      <c:catAx>
        <c:axId val="105720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7226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7208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SeaAdj'!$B$3:$B$78</c:f>
              <c:numCache>
                <c:formatCode>0.00</c:formatCode>
                <c:ptCount val="76"/>
                <c:pt idx="0">
                  <c:v>-9.1829778991539168</c:v>
                </c:pt>
                <c:pt idx="1">
                  <c:v>9.4974820472704415</c:v>
                </c:pt>
                <c:pt idx="2">
                  <c:v>20.221433547666173</c:v>
                </c:pt>
                <c:pt idx="3">
                  <c:v>21.500577747258486</c:v>
                </c:pt>
                <c:pt idx="4">
                  <c:v>8.275451731308868</c:v>
                </c:pt>
                <c:pt idx="5">
                  <c:v>0.44870773006926667</c:v>
                </c:pt>
                <c:pt idx="6">
                  <c:v>-2.9472903436543763</c:v>
                </c:pt>
                <c:pt idx="7">
                  <c:v>-4.1665944706068734</c:v>
                </c:pt>
                <c:pt idx="8">
                  <c:v>2.0625041937544886</c:v>
                </c:pt>
                <c:pt idx="9">
                  <c:v>-0.45939296513910477</c:v>
                </c:pt>
                <c:pt idx="10">
                  <c:v>-1.1270599429850396</c:v>
                </c:pt>
                <c:pt idx="11">
                  <c:v>0.54833278492493964</c:v>
                </c:pt>
                <c:pt idx="12">
                  <c:v>-7.023426898296421</c:v>
                </c:pt>
                <c:pt idx="13">
                  <c:v>-4.8201136648351861</c:v>
                </c:pt>
                <c:pt idx="14">
                  <c:v>-3.2719995552291206</c:v>
                </c:pt>
                <c:pt idx="15">
                  <c:v>-2.8021468815227601</c:v>
                </c:pt>
                <c:pt idx="16">
                  <c:v>3.3227459439757143</c:v>
                </c:pt>
                <c:pt idx="17">
                  <c:v>3.1188411048494191</c:v>
                </c:pt>
                <c:pt idx="18">
                  <c:v>1.7701973099286215</c:v>
                </c:pt>
                <c:pt idx="19">
                  <c:v>-0.71411710629971703</c:v>
                </c:pt>
                <c:pt idx="20">
                  <c:v>0.71555395414987255</c:v>
                </c:pt>
                <c:pt idx="21">
                  <c:v>0.18403151529014045</c:v>
                </c:pt>
                <c:pt idx="22">
                  <c:v>-6.4939106783455294E-3</c:v>
                </c:pt>
                <c:pt idx="23">
                  <c:v>0.43701546794607399</c:v>
                </c:pt>
                <c:pt idx="24">
                  <c:v>-0.58243233796796423</c:v>
                </c:pt>
                <c:pt idx="25">
                  <c:v>1.96936506757792</c:v>
                </c:pt>
                <c:pt idx="26">
                  <c:v>4.1140401665839956</c:v>
                </c:pt>
                <c:pt idx="27">
                  <c:v>5.592408485237975</c:v>
                </c:pt>
                <c:pt idx="28">
                  <c:v>9.9355171471789649</c:v>
                </c:pt>
                <c:pt idx="29">
                  <c:v>7.2304606073747042</c:v>
                </c:pt>
                <c:pt idx="30">
                  <c:v>4.0294457963247456</c:v>
                </c:pt>
                <c:pt idx="31">
                  <c:v>2.6666072669119352</c:v>
                </c:pt>
                <c:pt idx="32">
                  <c:v>-1.317994147674117</c:v>
                </c:pt>
                <c:pt idx="33">
                  <c:v>-1.0328290368400987</c:v>
                </c:pt>
                <c:pt idx="34">
                  <c:v>2.7070498291096072</c:v>
                </c:pt>
                <c:pt idx="35">
                  <c:v>3.6693724319338905</c:v>
                </c:pt>
                <c:pt idx="36">
                  <c:v>-4.518886319832367</c:v>
                </c:pt>
                <c:pt idx="37">
                  <c:v>-5.0287431337810622</c:v>
                </c:pt>
                <c:pt idx="38">
                  <c:v>-7.3408741396557913</c:v>
                </c:pt>
                <c:pt idx="39">
                  <c:v>-7.9768858957674009</c:v>
                </c:pt>
                <c:pt idx="40">
                  <c:v>3.5754179350243489</c:v>
                </c:pt>
                <c:pt idx="41">
                  <c:v>-1.0899343662455641</c:v>
                </c:pt>
                <c:pt idx="42">
                  <c:v>-2.6650644538029451</c:v>
                </c:pt>
                <c:pt idx="43">
                  <c:v>-2.6360606491701608</c:v>
                </c:pt>
                <c:pt idx="44">
                  <c:v>-2.1695012721970728</c:v>
                </c:pt>
                <c:pt idx="45">
                  <c:v>4.0349734341951455</c:v>
                </c:pt>
                <c:pt idx="46">
                  <c:v>6.7196869987540317</c:v>
                </c:pt>
                <c:pt idx="47">
                  <c:v>9.1209576914151587</c:v>
                </c:pt>
                <c:pt idx="48">
                  <c:v>8.0278141260474349</c:v>
                </c:pt>
                <c:pt idx="49">
                  <c:v>10.650943049175897</c:v>
                </c:pt>
                <c:pt idx="50">
                  <c:v>14.209408175198373</c:v>
                </c:pt>
                <c:pt idx="51">
                  <c:v>13.594481261479535</c:v>
                </c:pt>
                <c:pt idx="52">
                  <c:v>5.7953071341988291</c:v>
                </c:pt>
                <c:pt idx="53">
                  <c:v>-0.39823247405963191</c:v>
                </c:pt>
                <c:pt idx="54">
                  <c:v>-7.1201662596022706</c:v>
                </c:pt>
                <c:pt idx="55">
                  <c:v>-10.052954232473761</c:v>
                </c:pt>
                <c:pt idx="56">
                  <c:v>-3.7229932656816325</c:v>
                </c:pt>
                <c:pt idx="57">
                  <c:v>-1.4532883504258596</c:v>
                </c:pt>
                <c:pt idx="58">
                  <c:v>5.9998425656501331</c:v>
                </c:pt>
                <c:pt idx="59">
                  <c:v>10.24505457494219</c:v>
                </c:pt>
                <c:pt idx="60">
                  <c:v>11.467266186220829</c:v>
                </c:pt>
                <c:pt idx="61">
                  <c:v>9.8266315005832183</c:v>
                </c:pt>
                <c:pt idx="62">
                  <c:v>3.1617801867358817</c:v>
                </c:pt>
                <c:pt idx="63">
                  <c:v>0.25355809474201174</c:v>
                </c:pt>
                <c:pt idx="64">
                  <c:v>-2.7460701994954584</c:v>
                </c:pt>
                <c:pt idx="65">
                  <c:v>1.3923351439285088</c:v>
                </c:pt>
                <c:pt idx="66">
                  <c:v>3.1794806050375151</c:v>
                </c:pt>
                <c:pt idx="67">
                  <c:v>4.0709498837687779</c:v>
                </c:pt>
                <c:pt idx="68">
                  <c:v>3.4873461909282879</c:v>
                </c:pt>
                <c:pt idx="69">
                  <c:v>0.38061395279762877</c:v>
                </c:pt>
                <c:pt idx="70">
                  <c:v>2.1040965456413279</c:v>
                </c:pt>
                <c:pt idx="71">
                  <c:v>4.0602163364570494</c:v>
                </c:pt>
                <c:pt idx="72">
                  <c:v>2.4811976628532415</c:v>
                </c:pt>
                <c:pt idx="73">
                  <c:v>3.8176664928079953</c:v>
                </c:pt>
                <c:pt idx="74">
                  <c:v>4.2589744989743297</c:v>
                </c:pt>
                <c:pt idx="75">
                  <c:v>4.2038698539298416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SeaAdj'!$E$3:$E$78</c:f>
              <c:numCache>
                <c:formatCode>0.00</c:formatCode>
                <c:ptCount val="76"/>
                <c:pt idx="0">
                  <c:v>1.7791785474964148</c:v>
                </c:pt>
                <c:pt idx="1">
                  <c:v>1.2701843140507352</c:v>
                </c:pt>
                <c:pt idx="2">
                  <c:v>1.8949822356011239</c:v>
                </c:pt>
                <c:pt idx="3">
                  <c:v>3.7692387861275516</c:v>
                </c:pt>
                <c:pt idx="4">
                  <c:v>3.496763804110385</c:v>
                </c:pt>
                <c:pt idx="5">
                  <c:v>4.6512225796502893</c:v>
                </c:pt>
                <c:pt idx="6">
                  <c:v>3.0890442425862075</c:v>
                </c:pt>
                <c:pt idx="7">
                  <c:v>1.4616467697737379</c:v>
                </c:pt>
                <c:pt idx="8">
                  <c:v>-0.6384547391107076</c:v>
                </c:pt>
                <c:pt idx="9">
                  <c:v>-2.6862715763292431</c:v>
                </c:pt>
                <c:pt idx="10">
                  <c:v>-3.667320929211527</c:v>
                </c:pt>
                <c:pt idx="11">
                  <c:v>-3.5832711980726732</c:v>
                </c:pt>
                <c:pt idx="12">
                  <c:v>-2.1863971494087311</c:v>
                </c:pt>
                <c:pt idx="13">
                  <c:v>-1.0234264392653913</c:v>
                </c:pt>
                <c:pt idx="14">
                  <c:v>1.5525997231218529</c:v>
                </c:pt>
                <c:pt idx="15">
                  <c:v>3.7264071436918651</c:v>
                </c:pt>
                <c:pt idx="16">
                  <c:v>6.6943522908344057</c:v>
                </c:pt>
                <c:pt idx="17">
                  <c:v>7.6844585958559346</c:v>
                </c:pt>
                <c:pt idx="18">
                  <c:v>8.4100895146636176</c:v>
                </c:pt>
                <c:pt idx="19">
                  <c:v>8.2131134887975534</c:v>
                </c:pt>
                <c:pt idx="20">
                  <c:v>8.1176691709539295</c:v>
                </c:pt>
                <c:pt idx="21">
                  <c:v>6.3733670304841867</c:v>
                </c:pt>
                <c:pt idx="22">
                  <c:v>3.4728574976296209</c:v>
                </c:pt>
                <c:pt idx="23">
                  <c:v>2.5157991688590871</c:v>
                </c:pt>
                <c:pt idx="24">
                  <c:v>-2.4271136090210104</c:v>
                </c:pt>
                <c:pt idx="25">
                  <c:v>-0.6445811961780672</c:v>
                </c:pt>
                <c:pt idx="26">
                  <c:v>1.424245337861942</c:v>
                </c:pt>
                <c:pt idx="27">
                  <c:v>1.260223614557785</c:v>
                </c:pt>
                <c:pt idx="28">
                  <c:v>3.1521356113745624</c:v>
                </c:pt>
                <c:pt idx="29">
                  <c:v>0.51252457689927455</c:v>
                </c:pt>
                <c:pt idx="30">
                  <c:v>-1.3141269311704142</c:v>
                </c:pt>
                <c:pt idx="31">
                  <c:v>-1.906746596775694</c:v>
                </c:pt>
                <c:pt idx="32">
                  <c:v>1.3120362628053761</c:v>
                </c:pt>
                <c:pt idx="33">
                  <c:v>4.6150808430682702</c:v>
                </c:pt>
                <c:pt idx="34">
                  <c:v>7.8832208717353023</c:v>
                </c:pt>
                <c:pt idx="35">
                  <c:v>8.8948186501671671</c:v>
                </c:pt>
                <c:pt idx="36">
                  <c:v>6.6126765847171018</c:v>
                </c:pt>
                <c:pt idx="37">
                  <c:v>7.6411333654200648</c:v>
                </c:pt>
                <c:pt idx="38">
                  <c:v>7.3060960098634222</c:v>
                </c:pt>
                <c:pt idx="39">
                  <c:v>6.9636282108797687</c:v>
                </c:pt>
                <c:pt idx="40">
                  <c:v>7.0897315264120593</c:v>
                </c:pt>
                <c:pt idx="41">
                  <c:v>5.4546429667081462</c:v>
                </c:pt>
                <c:pt idx="42">
                  <c:v>5.0805025075087062</c:v>
                </c:pt>
                <c:pt idx="43">
                  <c:v>6.3866544050858192</c:v>
                </c:pt>
                <c:pt idx="44">
                  <c:v>7.6906603287666133</c:v>
                </c:pt>
                <c:pt idx="45">
                  <c:v>6.8710305241600977</c:v>
                </c:pt>
                <c:pt idx="46">
                  <c:v>5.3718195969886029</c:v>
                </c:pt>
                <c:pt idx="47">
                  <c:v>6.0461472736727693</c:v>
                </c:pt>
                <c:pt idx="48">
                  <c:v>3.2332101771795503</c:v>
                </c:pt>
                <c:pt idx="49">
                  <c:v>5.3930690907878116</c:v>
                </c:pt>
                <c:pt idx="50">
                  <c:v>4.3144613378605232</c:v>
                </c:pt>
                <c:pt idx="51">
                  <c:v>-2.2616864893585311</c:v>
                </c:pt>
                <c:pt idx="52">
                  <c:v>-5.8279642346124181</c:v>
                </c:pt>
                <c:pt idx="53">
                  <c:v>-10.353931357359107</c:v>
                </c:pt>
                <c:pt idx="54">
                  <c:v>-8.1070582948445455</c:v>
                </c:pt>
                <c:pt idx="55">
                  <c:v>-2.2912565585562157</c:v>
                </c:pt>
                <c:pt idx="56">
                  <c:v>3.8141178431743126</c:v>
                </c:pt>
                <c:pt idx="57">
                  <c:v>7.2499669755795466</c:v>
                </c:pt>
                <c:pt idx="58">
                  <c:v>4.9310706217153752</c:v>
                </c:pt>
                <c:pt idx="59">
                  <c:v>3.7955033232618729</c:v>
                </c:pt>
                <c:pt idx="60">
                  <c:v>3.8365221688451951</c:v>
                </c:pt>
                <c:pt idx="61">
                  <c:v>1.5290673563984909</c:v>
                </c:pt>
                <c:pt idx="62">
                  <c:v>1.7902710052641115</c:v>
                </c:pt>
                <c:pt idx="63">
                  <c:v>1.7256237547465734</c:v>
                </c:pt>
                <c:pt idx="64">
                  <c:v>1.1270085675000916</c:v>
                </c:pt>
                <c:pt idx="65">
                  <c:v>1.6853472521200963</c:v>
                </c:pt>
                <c:pt idx="66">
                  <c:v>2.0970586945588545</c:v>
                </c:pt>
                <c:pt idx="67">
                  <c:v>2.2476665997078942</c:v>
                </c:pt>
                <c:pt idx="68">
                  <c:v>-0.24353715770295287</c:v>
                </c:pt>
                <c:pt idx="69">
                  <c:v>2.3315810258484069</c:v>
                </c:pt>
                <c:pt idx="70">
                  <c:v>0.77862040358049911</c:v>
                </c:pt>
                <c:pt idx="71">
                  <c:v>1.8714577235489485</c:v>
                </c:pt>
                <c:pt idx="72">
                  <c:v>2.4727220776934105</c:v>
                </c:pt>
                <c:pt idx="73">
                  <c:v>-0.50882479930006852</c:v>
                </c:pt>
                <c:pt idx="74">
                  <c:v>0.56047686232895233</c:v>
                </c:pt>
                <c:pt idx="75">
                  <c:v>0.24584336561706771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SeaAdj'!$I$3:$I$78</c:f>
              <c:numCache>
                <c:formatCode>0.00</c:formatCode>
                <c:ptCount val="76"/>
                <c:pt idx="0">
                  <c:v>4.2870622207218947</c:v>
                </c:pt>
                <c:pt idx="1">
                  <c:v>4.065104283240033</c:v>
                </c:pt>
                <c:pt idx="2">
                  <c:v>4.0335382524160375</c:v>
                </c:pt>
                <c:pt idx="3">
                  <c:v>4.220889553032781</c:v>
                </c:pt>
                <c:pt idx="4">
                  <c:v>2.3513616077411417</c:v>
                </c:pt>
                <c:pt idx="5">
                  <c:v>1.6938147190092825</c:v>
                </c:pt>
                <c:pt idx="6">
                  <c:v>0.88098341645543221</c:v>
                </c:pt>
                <c:pt idx="7">
                  <c:v>-0.1060610363229388</c:v>
                </c:pt>
                <c:pt idx="8">
                  <c:v>2.4528490428294165</c:v>
                </c:pt>
                <c:pt idx="9">
                  <c:v>2.9494298770056506</c:v>
                </c:pt>
                <c:pt idx="10">
                  <c:v>2.928428854067378</c:v>
                </c:pt>
                <c:pt idx="11">
                  <c:v>3.1270863506018163</c:v>
                </c:pt>
                <c:pt idx="12">
                  <c:v>2.009462013233366</c:v>
                </c:pt>
                <c:pt idx="13">
                  <c:v>2.3794235576261289</c:v>
                </c:pt>
                <c:pt idx="14">
                  <c:v>3.2995946867389763</c:v>
                </c:pt>
                <c:pt idx="15">
                  <c:v>4.0205958081591886</c:v>
                </c:pt>
                <c:pt idx="16">
                  <c:v>3.8480414262809881</c:v>
                </c:pt>
                <c:pt idx="17">
                  <c:v>3.671577082260133</c:v>
                </c:pt>
                <c:pt idx="18">
                  <c:v>3.3912685126083355</c:v>
                </c:pt>
                <c:pt idx="19">
                  <c:v>3.1403179096333602</c:v>
                </c:pt>
                <c:pt idx="20">
                  <c:v>4.4821611818561324</c:v>
                </c:pt>
                <c:pt idx="21">
                  <c:v>4.1885920444208224</c:v>
                </c:pt>
                <c:pt idx="22">
                  <c:v>3.9736996002151663</c:v>
                </c:pt>
                <c:pt idx="23">
                  <c:v>4.2210462910023034</c:v>
                </c:pt>
                <c:pt idx="24">
                  <c:v>3.4737171499730839</c:v>
                </c:pt>
                <c:pt idx="25">
                  <c:v>3.9016457656348869</c:v>
                </c:pt>
                <c:pt idx="26">
                  <c:v>3.766959506316006</c:v>
                </c:pt>
                <c:pt idx="27">
                  <c:v>3.7574098267282934</c:v>
                </c:pt>
                <c:pt idx="28">
                  <c:v>4.4592705290526355</c:v>
                </c:pt>
                <c:pt idx="29">
                  <c:v>4.2863274124957629</c:v>
                </c:pt>
                <c:pt idx="30">
                  <c:v>4.7217457131300833</c:v>
                </c:pt>
                <c:pt idx="31">
                  <c:v>4.6201300216408807</c:v>
                </c:pt>
                <c:pt idx="32">
                  <c:v>3.826744879975335</c:v>
                </c:pt>
                <c:pt idx="33">
                  <c:v>4.1271043072877882</c:v>
                </c:pt>
                <c:pt idx="34">
                  <c:v>4.3238589153857534</c:v>
                </c:pt>
                <c:pt idx="35">
                  <c:v>5.0398002882506834</c:v>
                </c:pt>
                <c:pt idx="36">
                  <c:v>6.4808617344093893</c:v>
                </c:pt>
                <c:pt idx="37">
                  <c:v>6.7825732425611216</c:v>
                </c:pt>
                <c:pt idx="38">
                  <c:v>6.9278685013432391</c:v>
                </c:pt>
                <c:pt idx="39">
                  <c:v>6.3437827158209341</c:v>
                </c:pt>
                <c:pt idx="40">
                  <c:v>5.4780678126896971</c:v>
                </c:pt>
                <c:pt idx="41">
                  <c:v>5.5136677220561392</c:v>
                </c:pt>
                <c:pt idx="42">
                  <c:v>5.666421973453347</c:v>
                </c:pt>
                <c:pt idx="43">
                  <c:v>5.8499468068291787</c:v>
                </c:pt>
                <c:pt idx="44">
                  <c:v>6.4821799188769553</c:v>
                </c:pt>
                <c:pt idx="45">
                  <c:v>6.227340365340778</c:v>
                </c:pt>
                <c:pt idx="46">
                  <c:v>6.4575027165792998</c:v>
                </c:pt>
                <c:pt idx="47">
                  <c:v>6.8156072146421582</c:v>
                </c:pt>
                <c:pt idx="48">
                  <c:v>5.737306892206683</c:v>
                </c:pt>
                <c:pt idx="49">
                  <c:v>4.7490882425152243</c:v>
                </c:pt>
                <c:pt idx="50">
                  <c:v>3.5799282094106863</c:v>
                </c:pt>
                <c:pt idx="51">
                  <c:v>2.5343372875131003</c:v>
                </c:pt>
                <c:pt idx="52">
                  <c:v>1.9432023876796902</c:v>
                </c:pt>
                <c:pt idx="53">
                  <c:v>1.4130714661384283</c:v>
                </c:pt>
                <c:pt idx="54">
                  <c:v>0.93928510827560252</c:v>
                </c:pt>
                <c:pt idx="55">
                  <c:v>0.6308712539960909</c:v>
                </c:pt>
                <c:pt idx="56">
                  <c:v>1.075660559701898</c:v>
                </c:pt>
                <c:pt idx="57">
                  <c:v>2.4075251147088124</c:v>
                </c:pt>
                <c:pt idx="58">
                  <c:v>3.0645566108380562</c:v>
                </c:pt>
                <c:pt idx="59">
                  <c:v>3.787102706796714</c:v>
                </c:pt>
                <c:pt idx="60">
                  <c:v>3.7630580720304785</c:v>
                </c:pt>
                <c:pt idx="61">
                  <c:v>3.6701596500718741</c:v>
                </c:pt>
                <c:pt idx="62">
                  <c:v>3.8750690122054317</c:v>
                </c:pt>
                <c:pt idx="63">
                  <c:v>3.8622498825732507</c:v>
                </c:pt>
                <c:pt idx="64">
                  <c:v>3.3946524559871611</c:v>
                </c:pt>
                <c:pt idx="65">
                  <c:v>3.0333718554888098</c:v>
                </c:pt>
                <c:pt idx="66">
                  <c:v>2.7089635213161127</c:v>
                </c:pt>
                <c:pt idx="67">
                  <c:v>2.475067082160916</c:v>
                </c:pt>
                <c:pt idx="68">
                  <c:v>2.5051242984863928</c:v>
                </c:pt>
                <c:pt idx="69">
                  <c:v>2.530755126275523</c:v>
                </c:pt>
                <c:pt idx="70">
                  <c:v>2.4451560262528176</c:v>
                </c:pt>
                <c:pt idx="71">
                  <c:v>2.4718112435437094</c:v>
                </c:pt>
                <c:pt idx="72">
                  <c:v>2.3268425385819951</c:v>
                </c:pt>
                <c:pt idx="73">
                  <c:v>2.078978028017</c:v>
                </c:pt>
                <c:pt idx="74">
                  <c:v>2.1787063830157578</c:v>
                </c:pt>
                <c:pt idx="75">
                  <c:v>1.9649992153819937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698112"/>
        <c:axId val="158712192"/>
      </c:lineChart>
      <c:catAx>
        <c:axId val="158698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712192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587121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698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518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SeaAdj'!$B$79</c:f>
              <c:numCache>
                <c:formatCode>0.00</c:formatCode>
                <c:ptCount val="1"/>
                <c:pt idx="0">
                  <c:v>2.1810853655926281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SeaAdj'!$E$79</c:f>
              <c:numCache>
                <c:formatCode>0.00</c:formatCode>
                <c:ptCount val="1"/>
                <c:pt idx="0">
                  <c:v>2.5407984334734435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SeaAdj'!$I$79</c:f>
              <c:numCache>
                <c:formatCode>0.00</c:formatCode>
                <c:ptCount val="1"/>
                <c:pt idx="0">
                  <c:v>3.6577329279799553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8742400"/>
        <c:axId val="158743936"/>
        <c:axId val="0"/>
      </c:bar3DChart>
      <c:catAx>
        <c:axId val="15874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74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7439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74240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72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438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SeaAdj'!$C$3:$C$78</c:f>
              <c:numCache>
                <c:formatCode>0.00</c:formatCode>
                <c:ptCount val="76"/>
                <c:pt idx="0">
                  <c:v>-15.896413572847685</c:v>
                </c:pt>
                <c:pt idx="1">
                  <c:v>15.422460353164661</c:v>
                </c:pt>
                <c:pt idx="2">
                  <c:v>35.176300668561375</c:v>
                </c:pt>
                <c:pt idx="3">
                  <c:v>36.655225561898533</c:v>
                </c:pt>
                <c:pt idx="4">
                  <c:v>15.422944977895753</c:v>
                </c:pt>
                <c:pt idx="5">
                  <c:v>-0.21359584434336082</c:v>
                </c:pt>
                <c:pt idx="6">
                  <c:v>-6.0408013406192733</c:v>
                </c:pt>
                <c:pt idx="7">
                  <c:v>-7.8930940377798562</c:v>
                </c:pt>
                <c:pt idx="8">
                  <c:v>2.6066467634691075</c:v>
                </c:pt>
                <c:pt idx="9">
                  <c:v>-0.12053913268667321</c:v>
                </c:pt>
                <c:pt idx="10">
                  <c:v>-0.14252247489872602</c:v>
                </c:pt>
                <c:pt idx="11">
                  <c:v>2.9270452809673637</c:v>
                </c:pt>
                <c:pt idx="12">
                  <c:v>-6.7395375454104345</c:v>
                </c:pt>
                <c:pt idx="13">
                  <c:v>-3.2378135613065275</c:v>
                </c:pt>
                <c:pt idx="14">
                  <c:v>-1.2621290248688415</c:v>
                </c:pt>
                <c:pt idx="15">
                  <c:v>-0.89941780630726431</c:v>
                </c:pt>
                <c:pt idx="16">
                  <c:v>5.8626235338155039</c:v>
                </c:pt>
                <c:pt idx="17">
                  <c:v>5.2286153550911134</c:v>
                </c:pt>
                <c:pt idx="18">
                  <c:v>3.5569083005153574</c:v>
                </c:pt>
                <c:pt idx="19">
                  <c:v>-0.49953357191518422</c:v>
                </c:pt>
                <c:pt idx="20">
                  <c:v>0.91377053670422659</c:v>
                </c:pt>
                <c:pt idx="21">
                  <c:v>-0.41174228362068621</c:v>
                </c:pt>
                <c:pt idx="22">
                  <c:v>-0.80911292971210425</c:v>
                </c:pt>
                <c:pt idx="23">
                  <c:v>0.58373476072853081</c:v>
                </c:pt>
                <c:pt idx="24">
                  <c:v>-0.32163612179733125</c:v>
                </c:pt>
                <c:pt idx="25">
                  <c:v>3.6139063634861288</c:v>
                </c:pt>
                <c:pt idx="26">
                  <c:v>6.0824374340682974</c:v>
                </c:pt>
                <c:pt idx="27">
                  <c:v>7.5254620424801484</c:v>
                </c:pt>
                <c:pt idx="28">
                  <c:v>12.575981627699049</c:v>
                </c:pt>
                <c:pt idx="29">
                  <c:v>8.0209140148107352</c:v>
                </c:pt>
                <c:pt idx="30">
                  <c:v>2.7843012284790749</c:v>
                </c:pt>
                <c:pt idx="31">
                  <c:v>0.8138331379518039</c:v>
                </c:pt>
                <c:pt idx="32">
                  <c:v>-4.2019364260716543</c:v>
                </c:pt>
                <c:pt idx="33">
                  <c:v>-2.4541739051637497</c:v>
                </c:pt>
                <c:pt idx="34">
                  <c:v>2.5954212502800984</c:v>
                </c:pt>
                <c:pt idx="35">
                  <c:v>5.9762040031251527</c:v>
                </c:pt>
                <c:pt idx="36">
                  <c:v>-3.9596924586288211</c:v>
                </c:pt>
                <c:pt idx="37">
                  <c:v>-5.0243381762081523</c:v>
                </c:pt>
                <c:pt idx="38">
                  <c:v>-6.8360831670953734</c:v>
                </c:pt>
                <c:pt idx="39">
                  <c:v>-8.9132919768962733</c:v>
                </c:pt>
                <c:pt idx="40">
                  <c:v>9.6297955708265288</c:v>
                </c:pt>
                <c:pt idx="41">
                  <c:v>0.83512640866887211</c:v>
                </c:pt>
                <c:pt idx="42">
                  <c:v>-2.9088900016906138</c:v>
                </c:pt>
                <c:pt idx="43">
                  <c:v>-4.1419747040647898</c:v>
                </c:pt>
                <c:pt idx="44">
                  <c:v>-7.3294058047558588</c:v>
                </c:pt>
                <c:pt idx="45">
                  <c:v>4.5378067194764098</c:v>
                </c:pt>
                <c:pt idx="46">
                  <c:v>9.969879703248381</c:v>
                </c:pt>
                <c:pt idx="47">
                  <c:v>15.906997232240178</c:v>
                </c:pt>
                <c:pt idx="48">
                  <c:v>18.554737064257822</c:v>
                </c:pt>
                <c:pt idx="49">
                  <c:v>19.09800696664853</c:v>
                </c:pt>
                <c:pt idx="50">
                  <c:v>25.343127990332814</c:v>
                </c:pt>
                <c:pt idx="51">
                  <c:v>23.038401956374081</c:v>
                </c:pt>
                <c:pt idx="52">
                  <c:v>10.134577276313086</c:v>
                </c:pt>
                <c:pt idx="53">
                  <c:v>0.94755446369201202</c:v>
                </c:pt>
                <c:pt idx="54">
                  <c:v>-8.99029280926203</c:v>
                </c:pt>
                <c:pt idx="55">
                  <c:v>-13.60458559163126</c:v>
                </c:pt>
                <c:pt idx="56">
                  <c:v>-8.960134969767509</c:v>
                </c:pt>
                <c:pt idx="57">
                  <c:v>-2.1459054144531389</c:v>
                </c:pt>
                <c:pt idx="58">
                  <c:v>4.9339196810716057</c:v>
                </c:pt>
                <c:pt idx="59">
                  <c:v>10.089946194885231</c:v>
                </c:pt>
                <c:pt idx="60">
                  <c:v>15.958081289514888</c:v>
                </c:pt>
                <c:pt idx="61">
                  <c:v>10.844591533638532</c:v>
                </c:pt>
                <c:pt idx="62">
                  <c:v>6.5049518507493893</c:v>
                </c:pt>
                <c:pt idx="63">
                  <c:v>3.9042931560126934</c:v>
                </c:pt>
                <c:pt idx="64">
                  <c:v>-2.3255238380563368</c:v>
                </c:pt>
                <c:pt idx="65">
                  <c:v>0.8489162704385862</c:v>
                </c:pt>
                <c:pt idx="66">
                  <c:v>2.1878921263789897</c:v>
                </c:pt>
                <c:pt idx="67">
                  <c:v>4.0100292170502883</c:v>
                </c:pt>
                <c:pt idx="68">
                  <c:v>2.6406475519209662</c:v>
                </c:pt>
                <c:pt idx="69">
                  <c:v>1.1747794738981048</c:v>
                </c:pt>
                <c:pt idx="70">
                  <c:v>1.4840486833396103</c:v>
                </c:pt>
                <c:pt idx="71">
                  <c:v>1.7805229328155516</c:v>
                </c:pt>
                <c:pt idx="72">
                  <c:v>3.7427685214394364</c:v>
                </c:pt>
                <c:pt idx="73">
                  <c:v>5.4610041620411724</c:v>
                </c:pt>
                <c:pt idx="74">
                  <c:v>6.9313653976150622</c:v>
                </c:pt>
                <c:pt idx="75">
                  <c:v>7.0993376328580657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SeaAdj'!$D$3:$D$78</c:f>
              <c:numCache>
                <c:formatCode>0.00</c:formatCode>
                <c:ptCount val="76"/>
                <c:pt idx="0">
                  <c:v>1.4578184472757989</c:v>
                </c:pt>
                <c:pt idx="1">
                  <c:v>1.4500845614202829</c:v>
                </c:pt>
                <c:pt idx="2">
                  <c:v>1.8121121160692217</c:v>
                </c:pt>
                <c:pt idx="3">
                  <c:v>2.7163537078421793</c:v>
                </c:pt>
                <c:pt idx="4">
                  <c:v>-1.1155527758069674</c:v>
                </c:pt>
                <c:pt idx="5">
                  <c:v>1.4721508281609013</c:v>
                </c:pt>
                <c:pt idx="6">
                  <c:v>2.1087204957269989</c:v>
                </c:pt>
                <c:pt idx="7">
                  <c:v>1.9785929900486408</c:v>
                </c:pt>
                <c:pt idx="8">
                  <c:v>1.2279872489640664</c:v>
                </c:pt>
                <c:pt idx="9">
                  <c:v>-0.97431741250701442</c:v>
                </c:pt>
                <c:pt idx="10">
                  <c:v>-2.6077530365283228</c:v>
                </c:pt>
                <c:pt idx="11">
                  <c:v>-2.9945696495937089</c:v>
                </c:pt>
                <c:pt idx="12">
                  <c:v>-7.4647396273007995</c:v>
                </c:pt>
                <c:pt idx="13">
                  <c:v>-7.2453178605616699</c:v>
                </c:pt>
                <c:pt idx="14">
                  <c:v>-6.3712529826097919</c:v>
                </c:pt>
                <c:pt idx="15">
                  <c:v>-5.8091068910286863</c:v>
                </c:pt>
                <c:pt idx="16">
                  <c:v>-0.65649694534624481</c:v>
                </c:pt>
                <c:pt idx="17">
                  <c:v>-0.25453895541526933</c:v>
                </c:pt>
                <c:pt idx="18">
                  <c:v>-1.1352825120036814</c:v>
                </c:pt>
                <c:pt idx="19">
                  <c:v>-1.0709085106253118</c:v>
                </c:pt>
                <c:pt idx="20">
                  <c:v>0.38462800012922871</c:v>
                </c:pt>
                <c:pt idx="21">
                  <c:v>1.1889975861285844</c:v>
                </c:pt>
                <c:pt idx="22">
                  <c:v>1.360639030652995</c:v>
                </c:pt>
                <c:pt idx="23">
                  <c:v>0.19165402924732897</c:v>
                </c:pt>
                <c:pt idx="24">
                  <c:v>-1.0201311328426259</c:v>
                </c:pt>
                <c:pt idx="25">
                  <c:v>-0.76080451715053443</c:v>
                </c:pt>
                <c:pt idx="26">
                  <c:v>0.83296266440563738</c:v>
                </c:pt>
                <c:pt idx="27">
                  <c:v>2.3470761094089339</c:v>
                </c:pt>
                <c:pt idx="28">
                  <c:v>5.4727069028158768</c:v>
                </c:pt>
                <c:pt idx="29">
                  <c:v>5.8603490520374057</c:v>
                </c:pt>
                <c:pt idx="30">
                  <c:v>6.2130025072068413</c:v>
                </c:pt>
                <c:pt idx="31">
                  <c:v>5.9345440808214844</c:v>
                </c:pt>
                <c:pt idx="32">
                  <c:v>3.8846042860422876</c:v>
                </c:pt>
                <c:pt idx="33">
                  <c:v>1.4811036517584195</c:v>
                </c:pt>
                <c:pt idx="34">
                  <c:v>2.8964887429438346</c:v>
                </c:pt>
                <c:pt idx="35">
                  <c:v>-0.20275449956202243</c:v>
                </c:pt>
                <c:pt idx="36">
                  <c:v>-5.4491406019770681</c:v>
                </c:pt>
                <c:pt idx="37">
                  <c:v>-5.0362320576968926</c:v>
                </c:pt>
                <c:pt idx="38">
                  <c:v>-8.1950214995015607</c:v>
                </c:pt>
                <c:pt idx="39">
                  <c:v>-6.3077652499301946</c:v>
                </c:pt>
                <c:pt idx="40">
                  <c:v>-6.6550818448229725</c:v>
                </c:pt>
                <c:pt idx="41">
                  <c:v>-4.363164373853448</c:v>
                </c:pt>
                <c:pt idx="42">
                  <c:v>-2.2463847215217432</c:v>
                </c:pt>
                <c:pt idx="43">
                  <c:v>-2.6453707632463276E-2</c:v>
                </c:pt>
                <c:pt idx="44">
                  <c:v>8.0706632848648709</c:v>
                </c:pt>
                <c:pt idx="45">
                  <c:v>3.1335211440410862</c:v>
                </c:pt>
                <c:pt idx="46">
                  <c:v>1.1765134206364525</c:v>
                </c:pt>
                <c:pt idx="47">
                  <c:v>-2.1545129493507229</c:v>
                </c:pt>
                <c:pt idx="48">
                  <c:v>-9.8865271586870911</c:v>
                </c:pt>
                <c:pt idx="49">
                  <c:v>-4.6986917472831697</c:v>
                </c:pt>
                <c:pt idx="50">
                  <c:v>-6.4293563278704919</c:v>
                </c:pt>
                <c:pt idx="51">
                  <c:v>-4.9938104560090606</c:v>
                </c:pt>
                <c:pt idx="52">
                  <c:v>-3.9197480664273967</c:v>
                </c:pt>
                <c:pt idx="53">
                  <c:v>-3.4543792410059408</c:v>
                </c:pt>
                <c:pt idx="54">
                  <c:v>-2.476346929034698</c:v>
                </c:pt>
                <c:pt idx="55">
                  <c:v>-0.99971885586838483</c:v>
                </c:pt>
                <c:pt idx="56">
                  <c:v>9.7174151399227711</c:v>
                </c:pt>
                <c:pt idx="57">
                  <c:v>0.19128901278239555</c:v>
                </c:pt>
                <c:pt idx="58">
                  <c:v>8.4699046071119515</c:v>
                </c:pt>
                <c:pt idx="59">
                  <c:v>10.590091405813054</c:v>
                </c:pt>
                <c:pt idx="60">
                  <c:v>1.9041517459878354</c:v>
                </c:pt>
                <c:pt idx="61">
                  <c:v>7.4659310276732729</c:v>
                </c:pt>
                <c:pt idx="62">
                  <c:v>-4.3328013718419749</c:v>
                </c:pt>
                <c:pt idx="63">
                  <c:v>-7.8307331922904257</c:v>
                </c:pt>
                <c:pt idx="64">
                  <c:v>-3.7651242314250162</c:v>
                </c:pt>
                <c:pt idx="65">
                  <c:v>2.6921767176215061</c:v>
                </c:pt>
                <c:pt idx="66">
                  <c:v>5.6542142166796632</c:v>
                </c:pt>
                <c:pt idx="67">
                  <c:v>4.2230310921785996</c:v>
                </c:pt>
                <c:pt idx="68">
                  <c:v>5.5697300758905177</c:v>
                </c:pt>
                <c:pt idx="69">
                  <c:v>-1.4849090548690378</c:v>
                </c:pt>
                <c:pt idx="70">
                  <c:v>3.6007967429878316</c:v>
                </c:pt>
                <c:pt idx="71">
                  <c:v>9.7395694077982231</c:v>
                </c:pt>
                <c:pt idx="72">
                  <c:v>-0.53544280835884905</c:v>
                </c:pt>
                <c:pt idx="73">
                  <c:v>-0.1468104444888548</c:v>
                </c:pt>
                <c:pt idx="74">
                  <c:v>-2.059966131714237</c:v>
                </c:pt>
                <c:pt idx="75">
                  <c:v>-2.4863838702393219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777344"/>
        <c:axId val="158778880"/>
      </c:lineChart>
      <c:catAx>
        <c:axId val="158777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778880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587788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777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162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SeaAdj'!$F$3:$F$78</c:f>
              <c:numCache>
                <c:formatCode>0.00</c:formatCode>
                <c:ptCount val="76"/>
                <c:pt idx="0">
                  <c:v>2.6338646542196194</c:v>
                </c:pt>
                <c:pt idx="1">
                  <c:v>1.1091429237183168</c:v>
                </c:pt>
                <c:pt idx="2">
                  <c:v>0.89480796285482855</c:v>
                </c:pt>
                <c:pt idx="3">
                  <c:v>2.3716946484584609</c:v>
                </c:pt>
                <c:pt idx="4">
                  <c:v>1.6910619819485853</c:v>
                </c:pt>
                <c:pt idx="5">
                  <c:v>3.8311273960003591</c:v>
                </c:pt>
                <c:pt idx="6">
                  <c:v>3.0420426869268686</c:v>
                </c:pt>
                <c:pt idx="7">
                  <c:v>2.047653833438416</c:v>
                </c:pt>
                <c:pt idx="8">
                  <c:v>1.6446947106213625</c:v>
                </c:pt>
                <c:pt idx="9">
                  <c:v>-0.29519779025040371</c:v>
                </c:pt>
                <c:pt idx="10">
                  <c:v>-1.4158352222429904</c:v>
                </c:pt>
                <c:pt idx="11">
                  <c:v>-1.7024265013844446</c:v>
                </c:pt>
                <c:pt idx="12">
                  <c:v>-1.0615647743036911</c:v>
                </c:pt>
                <c:pt idx="13">
                  <c:v>-0.26077155672152086</c:v>
                </c:pt>
                <c:pt idx="14">
                  <c:v>2.6497659737776873</c:v>
                </c:pt>
                <c:pt idx="15">
                  <c:v>5.3184340135955814</c:v>
                </c:pt>
                <c:pt idx="16">
                  <c:v>7.671495154213237</c:v>
                </c:pt>
                <c:pt idx="17">
                  <c:v>8.638971915611263</c:v>
                </c:pt>
                <c:pt idx="18">
                  <c:v>9.1618631947555471</c:v>
                </c:pt>
                <c:pt idx="19">
                  <c:v>9.0949519690122962</c:v>
                </c:pt>
                <c:pt idx="20">
                  <c:v>6.2494258818978867</c:v>
                </c:pt>
                <c:pt idx="21">
                  <c:v>4.5397799637886225</c:v>
                </c:pt>
                <c:pt idx="22">
                  <c:v>1.3044065697052747</c:v>
                </c:pt>
                <c:pt idx="23">
                  <c:v>0.15666669392654889</c:v>
                </c:pt>
                <c:pt idx="24">
                  <c:v>0.41723631978105963</c:v>
                </c:pt>
                <c:pt idx="25">
                  <c:v>2.1712225152610802</c:v>
                </c:pt>
                <c:pt idx="26">
                  <c:v>4.4346608339488789</c:v>
                </c:pt>
                <c:pt idx="27">
                  <c:v>3.5945251537951575</c:v>
                </c:pt>
                <c:pt idx="28">
                  <c:v>2.5814903895019876</c:v>
                </c:pt>
                <c:pt idx="29">
                  <c:v>-0.45259678412262166</c:v>
                </c:pt>
                <c:pt idx="30">
                  <c:v>-2.5275597218258024</c:v>
                </c:pt>
                <c:pt idx="31">
                  <c:v>-3.0989072727441003</c:v>
                </c:pt>
                <c:pt idx="32">
                  <c:v>-9.1935448399880854E-2</c:v>
                </c:pt>
                <c:pt idx="33">
                  <c:v>3.6431206843047828</c:v>
                </c:pt>
                <c:pt idx="34">
                  <c:v>7.1742740323077063</c:v>
                </c:pt>
                <c:pt idx="35">
                  <c:v>8.1876588031605486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2.474688079878463</c:v>
                </c:pt>
                <c:pt idx="49">
                  <c:v>5.9963327325583595</c:v>
                </c:pt>
                <c:pt idx="50">
                  <c:v>4.0285987137147741</c:v>
                </c:pt>
                <c:pt idx="51">
                  <c:v>-3.4189079059117349</c:v>
                </c:pt>
                <c:pt idx="52">
                  <c:v>-9.4121114526251191</c:v>
                </c:pt>
                <c:pt idx="53">
                  <c:v>-15.188213967657333</c:v>
                </c:pt>
                <c:pt idx="54">
                  <c:v>-11.861139682619273</c:v>
                </c:pt>
                <c:pt idx="55">
                  <c:v>-4.769892837899496</c:v>
                </c:pt>
                <c:pt idx="56">
                  <c:v>4.1138380921234967</c:v>
                </c:pt>
                <c:pt idx="57">
                  <c:v>9.3265122553378017</c:v>
                </c:pt>
                <c:pt idx="58">
                  <c:v>6.6882268701055025</c:v>
                </c:pt>
                <c:pt idx="59">
                  <c:v>5.2361451807061234</c:v>
                </c:pt>
                <c:pt idx="60">
                  <c:v>5.5029967208957453</c:v>
                </c:pt>
                <c:pt idx="61">
                  <c:v>1.8785074643112551</c:v>
                </c:pt>
                <c:pt idx="62">
                  <c:v>2.0806958095636139</c:v>
                </c:pt>
                <c:pt idx="63">
                  <c:v>1.8429146032904007</c:v>
                </c:pt>
                <c:pt idx="64">
                  <c:v>0.83601096325510438</c:v>
                </c:pt>
                <c:pt idx="65">
                  <c:v>1.9137233100197795</c:v>
                </c:pt>
                <c:pt idx="66">
                  <c:v>2.3717238989418923</c:v>
                </c:pt>
                <c:pt idx="67">
                  <c:v>2.4645743293907412</c:v>
                </c:pt>
                <c:pt idx="68">
                  <c:v>-0.93164023559004838</c:v>
                </c:pt>
                <c:pt idx="69">
                  <c:v>2.1494322403899058</c:v>
                </c:pt>
                <c:pt idx="70">
                  <c:v>0.22239351192200091</c:v>
                </c:pt>
                <c:pt idx="71">
                  <c:v>2.0995621511793487</c:v>
                </c:pt>
                <c:pt idx="72">
                  <c:v>2.4807817386160544</c:v>
                </c:pt>
                <c:pt idx="73">
                  <c:v>-1.3243422652385628</c:v>
                </c:pt>
                <c:pt idx="74">
                  <c:v>0.13783573999933305</c:v>
                </c:pt>
                <c:pt idx="75">
                  <c:v>-0.5010946199097297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SeaAdj'!$G$3:$G$78</c:f>
              <c:numCache>
                <c:formatCode>0.00</c:formatCode>
                <c:ptCount val="76"/>
                <c:pt idx="0">
                  <c:v>1.2921806244872747</c:v>
                </c:pt>
                <c:pt idx="1">
                  <c:v>5.4981390869467797</c:v>
                </c:pt>
                <c:pt idx="2">
                  <c:v>12.542075909338982</c:v>
                </c:pt>
                <c:pt idx="3">
                  <c:v>19.621674950295816</c:v>
                </c:pt>
                <c:pt idx="4">
                  <c:v>12.954641538027126</c:v>
                </c:pt>
                <c:pt idx="5">
                  <c:v>8.6930761882022054</c:v>
                </c:pt>
                <c:pt idx="6">
                  <c:v>0.44259231945607563</c:v>
                </c:pt>
                <c:pt idx="7">
                  <c:v>-6.6191475640237876</c:v>
                </c:pt>
                <c:pt idx="8">
                  <c:v>-5.8006401571799353</c:v>
                </c:pt>
                <c:pt idx="9">
                  <c:v>-7.3076388528749563</c:v>
                </c:pt>
                <c:pt idx="10">
                  <c:v>-6.7753460123940945</c:v>
                </c:pt>
                <c:pt idx="11">
                  <c:v>-4.5040510178020652</c:v>
                </c:pt>
                <c:pt idx="12">
                  <c:v>-3.2888936198766934</c:v>
                </c:pt>
                <c:pt idx="13">
                  <c:v>-0.98436942477365252</c:v>
                </c:pt>
                <c:pt idx="14">
                  <c:v>0.9758144081374992</c:v>
                </c:pt>
                <c:pt idx="15">
                  <c:v>2.6986612219424924</c:v>
                </c:pt>
                <c:pt idx="16">
                  <c:v>5.7494929868127622</c:v>
                </c:pt>
                <c:pt idx="17">
                  <c:v>5.4536351487416788</c:v>
                </c:pt>
                <c:pt idx="18">
                  <c:v>5.3434091990272981</c:v>
                </c:pt>
                <c:pt idx="19">
                  <c:v>2.0197115723872914</c:v>
                </c:pt>
                <c:pt idx="20">
                  <c:v>0.34918462686868879</c:v>
                </c:pt>
                <c:pt idx="21">
                  <c:v>-1.7704955927337618</c:v>
                </c:pt>
                <c:pt idx="22">
                  <c:v>-2.3221354097417457</c:v>
                </c:pt>
                <c:pt idx="23">
                  <c:v>-1.3380633060144804</c:v>
                </c:pt>
                <c:pt idx="24">
                  <c:v>-9.7022571125198187E-2</c:v>
                </c:pt>
                <c:pt idx="25">
                  <c:v>3.679645746322898</c:v>
                </c:pt>
                <c:pt idx="26">
                  <c:v>5.1616222718530915</c:v>
                </c:pt>
                <c:pt idx="27">
                  <c:v>7.5643307413912559</c:v>
                </c:pt>
                <c:pt idx="28">
                  <c:v>3.3449823434062576</c:v>
                </c:pt>
                <c:pt idx="29">
                  <c:v>1.0261606348723797</c:v>
                </c:pt>
                <c:pt idx="30">
                  <c:v>0.22503839143537896</c:v>
                </c:pt>
                <c:pt idx="31">
                  <c:v>-0.33012873810889121</c:v>
                </c:pt>
                <c:pt idx="32">
                  <c:v>4.5292086361483346</c:v>
                </c:pt>
                <c:pt idx="33">
                  <c:v>6.5234386272710898</c:v>
                </c:pt>
                <c:pt idx="34">
                  <c:v>9.6489774352288862</c:v>
                </c:pt>
                <c:pt idx="35">
                  <c:v>10.543469949391712</c:v>
                </c:pt>
                <c:pt idx="36">
                  <c:v>8.6756446781241738</c:v>
                </c:pt>
                <c:pt idx="37">
                  <c:v>7.6060505900990396</c:v>
                </c:pt>
                <c:pt idx="38">
                  <c:v>4.8848865445732388</c:v>
                </c:pt>
                <c:pt idx="39">
                  <c:v>5.0524952206318581</c:v>
                </c:pt>
                <c:pt idx="40">
                  <c:v>4.8814569518853226</c:v>
                </c:pt>
                <c:pt idx="41">
                  <c:v>4.1973758221035409</c:v>
                </c:pt>
                <c:pt idx="42">
                  <c:v>3.6062547218986274</c:v>
                </c:pt>
                <c:pt idx="43">
                  <c:v>2.1331223916403639</c:v>
                </c:pt>
                <c:pt idx="44">
                  <c:v>2.6051773797316038</c:v>
                </c:pt>
                <c:pt idx="45">
                  <c:v>3.2278000872671226</c:v>
                </c:pt>
                <c:pt idx="46">
                  <c:v>4.0298150692322494</c:v>
                </c:pt>
                <c:pt idx="47">
                  <c:v>3.4661571807931257</c:v>
                </c:pt>
                <c:pt idx="48">
                  <c:v>-3.5093414893412036</c:v>
                </c:pt>
                <c:pt idx="49">
                  <c:v>-4.9379195507122065</c:v>
                </c:pt>
                <c:pt idx="50">
                  <c:v>-2.9220952495412313</c:v>
                </c:pt>
                <c:pt idx="51">
                  <c:v>-6.5525313778013405</c:v>
                </c:pt>
                <c:pt idx="52">
                  <c:v>-4.8859264762455119</c:v>
                </c:pt>
                <c:pt idx="53">
                  <c:v>-3.8877082565632564</c:v>
                </c:pt>
                <c:pt idx="54">
                  <c:v>-6.0332843312358619</c:v>
                </c:pt>
                <c:pt idx="55">
                  <c:v>-2.2200802422911057</c:v>
                </c:pt>
                <c:pt idx="56">
                  <c:v>1.8315222098009745</c:v>
                </c:pt>
                <c:pt idx="57">
                  <c:v>1.3370462839811699</c:v>
                </c:pt>
                <c:pt idx="58">
                  <c:v>0.22782786222200541</c:v>
                </c:pt>
                <c:pt idx="59">
                  <c:v>1.3735308540008941</c:v>
                </c:pt>
                <c:pt idx="60">
                  <c:v>1.2694748012112911</c:v>
                </c:pt>
                <c:pt idx="61">
                  <c:v>1.4876330302005194</c:v>
                </c:pt>
                <c:pt idx="62">
                  <c:v>1.2700198720814575</c:v>
                </c:pt>
                <c:pt idx="63">
                  <c:v>3.2682765713745184E-2</c:v>
                </c:pt>
                <c:pt idx="64">
                  <c:v>0.43177870644700767</c:v>
                </c:pt>
                <c:pt idx="65">
                  <c:v>-0.58840820591088339</c:v>
                </c:pt>
                <c:pt idx="66">
                  <c:v>0.47264213702964619</c:v>
                </c:pt>
                <c:pt idx="67">
                  <c:v>0.44976588367106674</c:v>
                </c:pt>
                <c:pt idx="68">
                  <c:v>-0.78366895259068914</c:v>
                </c:pt>
                <c:pt idx="69">
                  <c:v>0.81351772639591102</c:v>
                </c:pt>
                <c:pt idx="70">
                  <c:v>0.71506620539937704</c:v>
                </c:pt>
                <c:pt idx="71">
                  <c:v>-0.98596426871046494</c:v>
                </c:pt>
                <c:pt idx="72">
                  <c:v>0.28010605921474785</c:v>
                </c:pt>
                <c:pt idx="73">
                  <c:v>-0.59005858505073761</c:v>
                </c:pt>
                <c:pt idx="74">
                  <c:v>-1.3230549059512686</c:v>
                </c:pt>
                <c:pt idx="75">
                  <c:v>0.28961336324247189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SeaAdj'!$H$3:$H$78</c:f>
              <c:numCache>
                <c:formatCode>0.00</c:formatCode>
                <c:ptCount val="76"/>
                <c:pt idx="0">
                  <c:v>-2.3175488598260157</c:v>
                </c:pt>
                <c:pt idx="1">
                  <c:v>-1.3968445028478629</c:v>
                </c:pt>
                <c:pt idx="2">
                  <c:v>-1.5287957224635247</c:v>
                </c:pt>
                <c:pt idx="3">
                  <c:v>-1.6813411921819135</c:v>
                </c:pt>
                <c:pt idx="4">
                  <c:v>5.3099485676245495</c:v>
                </c:pt>
                <c:pt idx="5">
                  <c:v>5.5277642012474075</c:v>
                </c:pt>
                <c:pt idx="6">
                  <c:v>5.8345409581443137</c:v>
                </c:pt>
                <c:pt idx="7">
                  <c:v>6.1957458915284978</c:v>
                </c:pt>
                <c:pt idx="8">
                  <c:v>-8.0526274519752779</c:v>
                </c:pt>
                <c:pt idx="9">
                  <c:v>-11.298645947182488</c:v>
                </c:pt>
                <c:pt idx="10">
                  <c:v>-12.877057499599051</c:v>
                </c:pt>
                <c:pt idx="11">
                  <c:v>-12.714223402854602</c:v>
                </c:pt>
                <c:pt idx="12">
                  <c:v>-7.7851740380529746</c:v>
                </c:pt>
                <c:pt idx="13">
                  <c:v>-5.671210419688542</c:v>
                </c:pt>
                <c:pt idx="14">
                  <c:v>-4.5044411256178103</c:v>
                </c:pt>
                <c:pt idx="15">
                  <c:v>-4.7639693246338535</c:v>
                </c:pt>
                <c:pt idx="16">
                  <c:v>1.4412333588483008</c:v>
                </c:pt>
                <c:pt idx="17">
                  <c:v>3.8320168297637167</c:v>
                </c:pt>
                <c:pt idx="18">
                  <c:v>6.6397586164031992</c:v>
                </c:pt>
                <c:pt idx="19">
                  <c:v>8.7398253999818003</c:v>
                </c:pt>
                <c:pt idx="20">
                  <c:v>28.764621659442398</c:v>
                </c:pt>
                <c:pt idx="21">
                  <c:v>26.972709612422275</c:v>
                </c:pt>
                <c:pt idx="22">
                  <c:v>23.623307141562222</c:v>
                </c:pt>
                <c:pt idx="23">
                  <c:v>21.766116983335305</c:v>
                </c:pt>
                <c:pt idx="24">
                  <c:v>-20.108716459606839</c:v>
                </c:pt>
                <c:pt idx="25">
                  <c:v>-19.573399578034646</c:v>
                </c:pt>
                <c:pt idx="26">
                  <c:v>-17.869346273199657</c:v>
                </c:pt>
                <c:pt idx="27">
                  <c:v>-16.295566398238812</c:v>
                </c:pt>
                <c:pt idx="28">
                  <c:v>6.9395946906892823</c:v>
                </c:pt>
                <c:pt idx="29">
                  <c:v>6.7389655021643406</c:v>
                </c:pt>
                <c:pt idx="30">
                  <c:v>5.5117497364450116</c:v>
                </c:pt>
                <c:pt idx="31">
                  <c:v>4.5245191161234679</c:v>
                </c:pt>
                <c:pt idx="32">
                  <c:v>7.5624339012116639</c:v>
                </c:pt>
                <c:pt idx="33">
                  <c:v>9.1116467447276914</c:v>
                </c:pt>
                <c:pt idx="34">
                  <c:v>10.71310863977703</c:v>
                </c:pt>
                <c:pt idx="35">
                  <c:v>11.728201753150277</c:v>
                </c:pt>
                <c:pt idx="36">
                  <c:v>13.312158910327321</c:v>
                </c:pt>
                <c:pt idx="37">
                  <c:v>13.473889647734016</c:v>
                </c:pt>
                <c:pt idx="38">
                  <c:v>13.937997221933902</c:v>
                </c:pt>
                <c:pt idx="39">
                  <c:v>13.879810221937916</c:v>
                </c:pt>
                <c:pt idx="40">
                  <c:v>8.2975997122850913</c:v>
                </c:pt>
                <c:pt idx="41">
                  <c:v>8.0617997824645684</c:v>
                </c:pt>
                <c:pt idx="42">
                  <c:v>7.5972656661920936</c:v>
                </c:pt>
                <c:pt idx="43">
                  <c:v>7.1999289806038105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3.7714436761163705</c:v>
                </c:pt>
                <c:pt idx="57">
                  <c:v>2.6392669835714222</c:v>
                </c:pt>
                <c:pt idx="58">
                  <c:v>0.82672398486009735</c:v>
                </c:pt>
                <c:pt idx="59">
                  <c:v>-0.49573960296196917</c:v>
                </c:pt>
                <c:pt idx="60">
                  <c:v>-1.4063492175248822</c:v>
                </c:pt>
                <c:pt idx="61">
                  <c:v>0.10651372747432014</c:v>
                </c:pt>
                <c:pt idx="62">
                  <c:v>0.8960751094862498</c:v>
                </c:pt>
                <c:pt idx="63">
                  <c:v>2.225498088057098</c:v>
                </c:pt>
                <c:pt idx="64">
                  <c:v>2.7931307281235092</c:v>
                </c:pt>
                <c:pt idx="65">
                  <c:v>2.0547293761012253</c:v>
                </c:pt>
                <c:pt idx="66">
                  <c:v>1.8917690396438658</c:v>
                </c:pt>
                <c:pt idx="67">
                  <c:v>2.3743291352141402</c:v>
                </c:pt>
                <c:pt idx="68">
                  <c:v>2.9804078586649574</c:v>
                </c:pt>
                <c:pt idx="69">
                  <c:v>3.9637853349808685</c:v>
                </c:pt>
                <c:pt idx="70">
                  <c:v>3.13711474979868</c:v>
                </c:pt>
                <c:pt idx="71">
                  <c:v>2.5257210360963422</c:v>
                </c:pt>
                <c:pt idx="72">
                  <c:v>3.6589658235812133</c:v>
                </c:pt>
                <c:pt idx="73">
                  <c:v>2.9070288228875385</c:v>
                </c:pt>
                <c:pt idx="74">
                  <c:v>3.320431120180249</c:v>
                </c:pt>
                <c:pt idx="75">
                  <c:v>3.3148773143415489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29184"/>
        <c:axId val="158843264"/>
      </c:lineChart>
      <c:catAx>
        <c:axId val="158829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4326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58843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29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226E-2"/>
          <c:w val="0.26997254930290326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SeaAdj'!$J$3:$J$78</c:f>
              <c:numCache>
                <c:formatCode>0.00</c:formatCode>
                <c:ptCount val="76"/>
                <c:pt idx="0">
                  <c:v>4.0136420970160369</c:v>
                </c:pt>
                <c:pt idx="1">
                  <c:v>2.6855203053303582</c:v>
                </c:pt>
                <c:pt idx="2">
                  <c:v>1.4196426689304744</c:v>
                </c:pt>
                <c:pt idx="3">
                  <c:v>0.96696419938332412</c:v>
                </c:pt>
                <c:pt idx="4">
                  <c:v>3.0153910516372329</c:v>
                </c:pt>
                <c:pt idx="5">
                  <c:v>1.7069144012431949</c:v>
                </c:pt>
                <c:pt idx="6">
                  <c:v>0.26191906800399245</c:v>
                </c:pt>
                <c:pt idx="7">
                  <c:v>-2.6871472608706437</c:v>
                </c:pt>
                <c:pt idx="8">
                  <c:v>-1.2127571478852741</c:v>
                </c:pt>
                <c:pt idx="9">
                  <c:v>0.28662099213854925</c:v>
                </c:pt>
                <c:pt idx="10">
                  <c:v>1.2730802823987719</c:v>
                </c:pt>
                <c:pt idx="11">
                  <c:v>3.2515716926859284</c:v>
                </c:pt>
                <c:pt idx="12">
                  <c:v>4.3661856895577742</c:v>
                </c:pt>
                <c:pt idx="13">
                  <c:v>5.883706836123026</c:v>
                </c:pt>
                <c:pt idx="14">
                  <c:v>8.2150292964942491</c:v>
                </c:pt>
                <c:pt idx="15">
                  <c:v>10.736049605437662</c:v>
                </c:pt>
                <c:pt idx="16">
                  <c:v>10.030986639949717</c:v>
                </c:pt>
                <c:pt idx="17">
                  <c:v>9.5746556300457524</c:v>
                </c:pt>
                <c:pt idx="18">
                  <c:v>8.1930452719087459</c:v>
                </c:pt>
                <c:pt idx="19">
                  <c:v>6.350551156729761</c:v>
                </c:pt>
                <c:pt idx="20">
                  <c:v>10.082671588931614</c:v>
                </c:pt>
                <c:pt idx="21">
                  <c:v>8.1460527770439306</c:v>
                </c:pt>
                <c:pt idx="22">
                  <c:v>6.7496744060781575</c:v>
                </c:pt>
                <c:pt idx="23">
                  <c:v>6.3521507898913132</c:v>
                </c:pt>
                <c:pt idx="24">
                  <c:v>1.2351551150068167</c:v>
                </c:pt>
                <c:pt idx="25">
                  <c:v>1.9659536623849869</c:v>
                </c:pt>
                <c:pt idx="26">
                  <c:v>2.5876044296048648</c:v>
                </c:pt>
                <c:pt idx="27">
                  <c:v>4.0037729582409902</c:v>
                </c:pt>
                <c:pt idx="28">
                  <c:v>4.0216030368469537</c:v>
                </c:pt>
                <c:pt idx="29">
                  <c:v>3.6000548532503549</c:v>
                </c:pt>
                <c:pt idx="30">
                  <c:v>3.6699833443938479</c:v>
                </c:pt>
                <c:pt idx="31">
                  <c:v>2.606735146514088</c:v>
                </c:pt>
                <c:pt idx="32">
                  <c:v>3.0850636508718789</c:v>
                </c:pt>
                <c:pt idx="33">
                  <c:v>4.5856895284558803</c:v>
                </c:pt>
                <c:pt idx="34">
                  <c:v>6.0584057106171993</c:v>
                </c:pt>
                <c:pt idx="35">
                  <c:v>7.9721645954071914</c:v>
                </c:pt>
                <c:pt idx="36">
                  <c:v>7.224720293158116</c:v>
                </c:pt>
                <c:pt idx="37">
                  <c:v>6.8405234744013086</c:v>
                </c:pt>
                <c:pt idx="38">
                  <c:v>6.1568876914824173</c:v>
                </c:pt>
                <c:pt idx="39">
                  <c:v>5.7067941979030996</c:v>
                </c:pt>
                <c:pt idx="40">
                  <c:v>6.555247243803203</c:v>
                </c:pt>
                <c:pt idx="41">
                  <c:v>6.5222665025861977</c:v>
                </c:pt>
                <c:pt idx="42">
                  <c:v>6.5585557914335828</c:v>
                </c:pt>
                <c:pt idx="43">
                  <c:v>5.9814010329106475</c:v>
                </c:pt>
                <c:pt idx="44">
                  <c:v>6.4256149922670813</c:v>
                </c:pt>
                <c:pt idx="45">
                  <c:v>6.2323875487169769</c:v>
                </c:pt>
                <c:pt idx="46">
                  <c:v>6.0141129846235533</c:v>
                </c:pt>
                <c:pt idx="47">
                  <c:v>5.7086489885516052</c:v>
                </c:pt>
                <c:pt idx="48">
                  <c:v>4.4139007013765701</c:v>
                </c:pt>
                <c:pt idx="49">
                  <c:v>2.5019273268596054</c:v>
                </c:pt>
                <c:pt idx="50">
                  <c:v>9.8571877932264837E-2</c:v>
                </c:pt>
                <c:pt idx="51">
                  <c:v>-1.047253106772206</c:v>
                </c:pt>
                <c:pt idx="52">
                  <c:v>-0.61379574346267651</c:v>
                </c:pt>
                <c:pt idx="53">
                  <c:v>-0.61561177013189583</c:v>
                </c:pt>
                <c:pt idx="54">
                  <c:v>0.85349237728968141</c:v>
                </c:pt>
                <c:pt idx="55">
                  <c:v>1.2254837109318946</c:v>
                </c:pt>
                <c:pt idx="56">
                  <c:v>1.6824832579960567</c:v>
                </c:pt>
                <c:pt idx="57">
                  <c:v>4.2177170364009227</c:v>
                </c:pt>
                <c:pt idx="58">
                  <c:v>5.3675360232011489</c:v>
                </c:pt>
                <c:pt idx="59">
                  <c:v>6.7576982036662665</c:v>
                </c:pt>
                <c:pt idx="60">
                  <c:v>6.2437380213037725</c:v>
                </c:pt>
                <c:pt idx="61">
                  <c:v>5.0348185848103615</c:v>
                </c:pt>
                <c:pt idx="62">
                  <c:v>4.3770456461480354</c:v>
                </c:pt>
                <c:pt idx="63">
                  <c:v>3.4177183475084014</c:v>
                </c:pt>
                <c:pt idx="64">
                  <c:v>3.3545582809198415</c:v>
                </c:pt>
                <c:pt idx="65">
                  <c:v>3.5769112180580183</c:v>
                </c:pt>
                <c:pt idx="66">
                  <c:v>3.4661618574404933</c:v>
                </c:pt>
                <c:pt idx="67">
                  <c:v>3.3805189175821799</c:v>
                </c:pt>
                <c:pt idx="68">
                  <c:v>2.178044094811916</c:v>
                </c:pt>
                <c:pt idx="69">
                  <c:v>1.7267852507656927</c:v>
                </c:pt>
                <c:pt idx="70">
                  <c:v>1.0982561631387511</c:v>
                </c:pt>
                <c:pt idx="71">
                  <c:v>0.91767275198162135</c:v>
                </c:pt>
                <c:pt idx="72">
                  <c:v>1.0809446832334222</c:v>
                </c:pt>
                <c:pt idx="73">
                  <c:v>0.48182042448585816</c:v>
                </c:pt>
                <c:pt idx="74">
                  <c:v>1.2418564443746918</c:v>
                </c:pt>
                <c:pt idx="75">
                  <c:v>0.70475985227487636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SeaAdj'!$K$3:$K$78</c:f>
              <c:numCache>
                <c:formatCode>0.00</c:formatCode>
                <c:ptCount val="76"/>
                <c:pt idx="0">
                  <c:v>6.5242311493114729</c:v>
                </c:pt>
                <c:pt idx="1">
                  <c:v>5.103394285219288</c:v>
                </c:pt>
                <c:pt idx="2">
                  <c:v>4.1643305723979012</c:v>
                </c:pt>
                <c:pt idx="3">
                  <c:v>2.6278805178653903</c:v>
                </c:pt>
                <c:pt idx="4">
                  <c:v>4.2561412580421099</c:v>
                </c:pt>
                <c:pt idx="5">
                  <c:v>5.0302706795532712</c:v>
                </c:pt>
                <c:pt idx="6">
                  <c:v>5.7227224135221144</c:v>
                </c:pt>
                <c:pt idx="7">
                  <c:v>7.5196573524197463</c:v>
                </c:pt>
                <c:pt idx="8">
                  <c:v>7.5557986261163972</c:v>
                </c:pt>
                <c:pt idx="9">
                  <c:v>6.2351915848807744</c:v>
                </c:pt>
                <c:pt idx="10">
                  <c:v>3.4018720143710608</c:v>
                </c:pt>
                <c:pt idx="11">
                  <c:v>1.9588662253741569</c:v>
                </c:pt>
                <c:pt idx="12">
                  <c:v>0.90683538013334519</c:v>
                </c:pt>
                <c:pt idx="13">
                  <c:v>2.3327572068510505</c:v>
                </c:pt>
                <c:pt idx="14">
                  <c:v>5.0341645281689003</c:v>
                </c:pt>
                <c:pt idx="15">
                  <c:v>6.1002496875556531</c:v>
                </c:pt>
                <c:pt idx="16">
                  <c:v>7.0748661161584447</c:v>
                </c:pt>
                <c:pt idx="17">
                  <c:v>7.0432033039112731</c:v>
                </c:pt>
                <c:pt idx="18">
                  <c:v>6.3270259566210933</c:v>
                </c:pt>
                <c:pt idx="19">
                  <c:v>5.2043113624226232</c:v>
                </c:pt>
                <c:pt idx="20">
                  <c:v>4.6497737460513795</c:v>
                </c:pt>
                <c:pt idx="21">
                  <c:v>3.9104353381001946</c:v>
                </c:pt>
                <c:pt idx="22">
                  <c:v>4.5727019492659498</c:v>
                </c:pt>
                <c:pt idx="23">
                  <c:v>6.3143587993775299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6.7097688272577489</c:v>
                </c:pt>
                <c:pt idx="49">
                  <c:v>4.2579196733790319</c:v>
                </c:pt>
                <c:pt idx="50">
                  <c:v>2.7002769935243176</c:v>
                </c:pt>
                <c:pt idx="51">
                  <c:v>1.4045608932007665</c:v>
                </c:pt>
                <c:pt idx="52">
                  <c:v>0.67968346883411113</c:v>
                </c:pt>
                <c:pt idx="53">
                  <c:v>7.6983927012395953E-2</c:v>
                </c:pt>
                <c:pt idx="54">
                  <c:v>-0.28729080686526753</c:v>
                </c:pt>
                <c:pt idx="55">
                  <c:v>-3.7569250241730842E-2</c:v>
                </c:pt>
                <c:pt idx="56">
                  <c:v>1.0812276042674744</c:v>
                </c:pt>
                <c:pt idx="57">
                  <c:v>2.1365872608905283</c:v>
                </c:pt>
                <c:pt idx="58">
                  <c:v>2.5861331339114657</c:v>
                </c:pt>
                <c:pt idx="59">
                  <c:v>3.0020496965137906</c:v>
                </c:pt>
                <c:pt idx="60">
                  <c:v>2.7839903471397509</c:v>
                </c:pt>
                <c:pt idx="61">
                  <c:v>2.9701453759532472</c:v>
                </c:pt>
                <c:pt idx="62">
                  <c:v>2.7469493200960047</c:v>
                </c:pt>
                <c:pt idx="63">
                  <c:v>2.6237767019764111</c:v>
                </c:pt>
                <c:pt idx="64">
                  <c:v>2.806032814810278</c:v>
                </c:pt>
                <c:pt idx="65">
                  <c:v>2.5122028919572594</c:v>
                </c:pt>
                <c:pt idx="66">
                  <c:v>2.4704906534058706</c:v>
                </c:pt>
                <c:pt idx="67">
                  <c:v>2.3804866257754664</c:v>
                </c:pt>
                <c:pt idx="68">
                  <c:v>2.3590072672245865</c:v>
                </c:pt>
                <c:pt idx="69">
                  <c:v>2.0774070591700551</c:v>
                </c:pt>
                <c:pt idx="70">
                  <c:v>2.3610445877159201</c:v>
                </c:pt>
                <c:pt idx="71">
                  <c:v>2.2131782996812035</c:v>
                </c:pt>
                <c:pt idx="72">
                  <c:v>2.0605775104734723</c:v>
                </c:pt>
                <c:pt idx="73">
                  <c:v>2.6320245761748304</c:v>
                </c:pt>
                <c:pt idx="74">
                  <c:v>2.5318934166804383</c:v>
                </c:pt>
                <c:pt idx="75">
                  <c:v>2.849918155015267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SeaAdj'!$L$3:$L$78</c:f>
              <c:numCache>
                <c:formatCode>0.00</c:formatCode>
                <c:ptCount val="76"/>
                <c:pt idx="0">
                  <c:v>4.2822250742217918</c:v>
                </c:pt>
                <c:pt idx="1">
                  <c:v>6.0992212799335066</c:v>
                </c:pt>
                <c:pt idx="2">
                  <c:v>7.7468769619608917</c:v>
                </c:pt>
                <c:pt idx="3">
                  <c:v>9.6255541886144833</c:v>
                </c:pt>
                <c:pt idx="4">
                  <c:v>7.193725956802381</c:v>
                </c:pt>
                <c:pt idx="5">
                  <c:v>5.2800505456390452</c:v>
                </c:pt>
                <c:pt idx="6">
                  <c:v>3.1439445344527557</c:v>
                </c:pt>
                <c:pt idx="7">
                  <c:v>1.227800409549378</c:v>
                </c:pt>
                <c:pt idx="8">
                  <c:v>2.3449846043693281</c:v>
                </c:pt>
                <c:pt idx="9">
                  <c:v>3.229260703104416</c:v>
                </c:pt>
                <c:pt idx="10">
                  <c:v>3.6653584980690344</c:v>
                </c:pt>
                <c:pt idx="11">
                  <c:v>3.287384048905607</c:v>
                </c:pt>
                <c:pt idx="12">
                  <c:v>6.0234577662305657</c:v>
                </c:pt>
                <c:pt idx="13">
                  <c:v>5.7045341310100222</c:v>
                </c:pt>
                <c:pt idx="14">
                  <c:v>6.0981696951392994</c:v>
                </c:pt>
                <c:pt idx="15">
                  <c:v>6.7383541542098886</c:v>
                </c:pt>
                <c:pt idx="16">
                  <c:v>0.99925304311161667</c:v>
                </c:pt>
                <c:pt idx="17">
                  <c:v>0.2709508246395127</c:v>
                </c:pt>
                <c:pt idx="18">
                  <c:v>0.3711322521577527</c:v>
                </c:pt>
                <c:pt idx="19">
                  <c:v>1.4398911470454494</c:v>
                </c:pt>
                <c:pt idx="20">
                  <c:v>2.8451615272185431</c:v>
                </c:pt>
                <c:pt idx="21">
                  <c:v>4.7673003392343958</c:v>
                </c:pt>
                <c:pt idx="22">
                  <c:v>5.5528070583829026</c:v>
                </c:pt>
                <c:pt idx="23">
                  <c:v>5.8287836634032111</c:v>
                </c:pt>
                <c:pt idx="24">
                  <c:v>7.4909888191157226</c:v>
                </c:pt>
                <c:pt idx="25">
                  <c:v>6.5006345531926844</c:v>
                </c:pt>
                <c:pt idx="26">
                  <c:v>4.0664984595025597</c:v>
                </c:pt>
                <c:pt idx="27">
                  <c:v>2.3327819246839234</c:v>
                </c:pt>
                <c:pt idx="28">
                  <c:v>4.4710759267468214</c:v>
                </c:pt>
                <c:pt idx="29">
                  <c:v>4.5206884657348789</c:v>
                </c:pt>
                <c:pt idx="30">
                  <c:v>6.4833983894501275</c:v>
                </c:pt>
                <c:pt idx="31">
                  <c:v>7.1077309391923178</c:v>
                </c:pt>
                <c:pt idx="32">
                  <c:v>6.8827894430467236</c:v>
                </c:pt>
                <c:pt idx="33">
                  <c:v>7.4880393497338211</c:v>
                </c:pt>
                <c:pt idx="34">
                  <c:v>6.9543557395510023</c:v>
                </c:pt>
                <c:pt idx="35">
                  <c:v>7.5664664750564228</c:v>
                </c:pt>
                <c:pt idx="36">
                  <c:v>10.42617699073193</c:v>
                </c:pt>
                <c:pt idx="37">
                  <c:v>10.404207248975881</c:v>
                </c:pt>
                <c:pt idx="38">
                  <c:v>11.310081949473409</c:v>
                </c:pt>
                <c:pt idx="39">
                  <c:v>10.450223378346827</c:v>
                </c:pt>
                <c:pt idx="40">
                  <c:v>6.2428902287613841</c:v>
                </c:pt>
                <c:pt idx="41">
                  <c:v>7.2554961963386928</c:v>
                </c:pt>
                <c:pt idx="42">
                  <c:v>8.010775014714735</c:v>
                </c:pt>
                <c:pt idx="43">
                  <c:v>9.0595435647078197</c:v>
                </c:pt>
                <c:pt idx="44">
                  <c:v>9.3443307493365388</c:v>
                </c:pt>
                <c:pt idx="45">
                  <c:v>6.9037145932707737</c:v>
                </c:pt>
                <c:pt idx="46">
                  <c:v>6.4251947298717829</c:v>
                </c:pt>
                <c:pt idx="47">
                  <c:v>6.7089569286675577</c:v>
                </c:pt>
                <c:pt idx="48">
                  <c:v>6.932430637690107</c:v>
                </c:pt>
                <c:pt idx="49">
                  <c:v>6.9084056310138919</c:v>
                </c:pt>
                <c:pt idx="50">
                  <c:v>5.4876957483049482</c:v>
                </c:pt>
                <c:pt idx="51">
                  <c:v>4.1008368782789972</c:v>
                </c:pt>
                <c:pt idx="52">
                  <c:v>2.4514352947074456</c:v>
                </c:pt>
                <c:pt idx="53">
                  <c:v>1.7232413048585158</c:v>
                </c:pt>
                <c:pt idx="54">
                  <c:v>1.2006149802999959</c:v>
                </c:pt>
                <c:pt idx="55">
                  <c:v>1.2137733074075114</c:v>
                </c:pt>
                <c:pt idx="56">
                  <c:v>0.9798696585346971</c:v>
                </c:pt>
                <c:pt idx="57">
                  <c:v>1.6578394255945623</c:v>
                </c:pt>
                <c:pt idx="58">
                  <c:v>1.4284036210203235</c:v>
                </c:pt>
                <c:pt idx="59">
                  <c:v>0.88568119257200695</c:v>
                </c:pt>
                <c:pt idx="60">
                  <c:v>2.4766337038150925</c:v>
                </c:pt>
                <c:pt idx="61">
                  <c:v>3.3558625016009667</c:v>
                </c:pt>
                <c:pt idx="62">
                  <c:v>4.9606778661122197</c:v>
                </c:pt>
                <c:pt idx="63">
                  <c:v>5.7449441496330556</c:v>
                </c:pt>
                <c:pt idx="64">
                  <c:v>3.515175656865265</c:v>
                </c:pt>
                <c:pt idx="65">
                  <c:v>2.5611432157945928</c:v>
                </c:pt>
                <c:pt idx="66">
                  <c:v>1.2290310875398811</c:v>
                </c:pt>
                <c:pt idx="67">
                  <c:v>0.67578712603638202</c:v>
                </c:pt>
                <c:pt idx="68">
                  <c:v>2.2501906201869026</c:v>
                </c:pt>
                <c:pt idx="69">
                  <c:v>3.0416645023878743</c:v>
                </c:pt>
                <c:pt idx="70">
                  <c:v>3.5166351956763866</c:v>
                </c:pt>
                <c:pt idx="71">
                  <c:v>3.9415077192072254</c:v>
                </c:pt>
                <c:pt idx="72">
                  <c:v>3.0830877128856544</c:v>
                </c:pt>
                <c:pt idx="73">
                  <c:v>2.1378669092717963</c:v>
                </c:pt>
                <c:pt idx="74">
                  <c:v>2.0465687039518192</c:v>
                </c:pt>
                <c:pt idx="75">
                  <c:v>2.2638937415642122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SeaAdj'!$M$3:$M$78</c:f>
              <c:numCache>
                <c:formatCode>0.00</c:formatCode>
                <c:ptCount val="76"/>
                <c:pt idx="0">
                  <c:v>5.8678249385120669</c:v>
                </c:pt>
                <c:pt idx="1">
                  <c:v>2.515834889911464</c:v>
                </c:pt>
                <c:pt idx="2">
                  <c:v>1.1255455716842899</c:v>
                </c:pt>
                <c:pt idx="3">
                  <c:v>1.1663984959440323</c:v>
                </c:pt>
                <c:pt idx="4">
                  <c:v>-1.7919783978943609</c:v>
                </c:pt>
                <c:pt idx="5">
                  <c:v>2.0869776473229445E-2</c:v>
                </c:pt>
                <c:pt idx="6">
                  <c:v>0.96146126691865774</c:v>
                </c:pt>
                <c:pt idx="7">
                  <c:v>0.56962513843078233</c:v>
                </c:pt>
                <c:pt idx="8">
                  <c:v>3.7286100343637418</c:v>
                </c:pt>
                <c:pt idx="9">
                  <c:v>5.6105166806247748</c:v>
                </c:pt>
                <c:pt idx="10">
                  <c:v>7.1178020420054358</c:v>
                </c:pt>
                <c:pt idx="11">
                  <c:v>8.3810393383900124</c:v>
                </c:pt>
                <c:pt idx="12">
                  <c:v>5.4803876085048495</c:v>
                </c:pt>
                <c:pt idx="13">
                  <c:v>3.9716632694360028</c:v>
                </c:pt>
                <c:pt idx="14">
                  <c:v>2.8950592446345524</c:v>
                </c:pt>
                <c:pt idx="15">
                  <c:v>2.3612701492612875</c:v>
                </c:pt>
                <c:pt idx="16">
                  <c:v>3.7692585544315711</c:v>
                </c:pt>
                <c:pt idx="17">
                  <c:v>4.4179261687027171</c:v>
                </c:pt>
                <c:pt idx="18">
                  <c:v>5.1184769672912447</c:v>
                </c:pt>
                <c:pt idx="19">
                  <c:v>5.4999628055050271</c:v>
                </c:pt>
                <c:pt idx="20">
                  <c:v>4.020198752834963</c:v>
                </c:pt>
                <c:pt idx="21">
                  <c:v>2.7695390147540242</c:v>
                </c:pt>
                <c:pt idx="22">
                  <c:v>1.5513255566976534</c:v>
                </c:pt>
                <c:pt idx="23">
                  <c:v>0.83230756075498913</c:v>
                </c:pt>
                <c:pt idx="24">
                  <c:v>1.132735486433762</c:v>
                </c:pt>
                <c:pt idx="25">
                  <c:v>1.9533374675302984</c:v>
                </c:pt>
                <c:pt idx="26">
                  <c:v>2.7542558738026321</c:v>
                </c:pt>
                <c:pt idx="27">
                  <c:v>3.7900734163138488</c:v>
                </c:pt>
                <c:pt idx="28">
                  <c:v>5.2278776732230829</c:v>
                </c:pt>
                <c:pt idx="29">
                  <c:v>5.9406445007308042</c:v>
                </c:pt>
                <c:pt idx="30">
                  <c:v>5.9999422630623824</c:v>
                </c:pt>
                <c:pt idx="31">
                  <c:v>4.9042552247482556</c:v>
                </c:pt>
                <c:pt idx="32">
                  <c:v>3.2550379426453313</c:v>
                </c:pt>
                <c:pt idx="33">
                  <c:v>1.461631462313812</c:v>
                </c:pt>
                <c:pt idx="34">
                  <c:v>0.95667539636903021</c:v>
                </c:pt>
                <c:pt idx="35">
                  <c:v>1.3365242946884817</c:v>
                </c:pt>
                <c:pt idx="36">
                  <c:v>1.6543840878683012</c:v>
                </c:pt>
                <c:pt idx="37">
                  <c:v>3.3363715619645968</c:v>
                </c:pt>
                <c:pt idx="38">
                  <c:v>3.9980350608804254</c:v>
                </c:pt>
                <c:pt idx="39">
                  <c:v>4.3045176777224849</c:v>
                </c:pt>
                <c:pt idx="40">
                  <c:v>6.0617459580885953</c:v>
                </c:pt>
                <c:pt idx="41">
                  <c:v>5.6003958175994129</c:v>
                </c:pt>
                <c:pt idx="42">
                  <c:v>5.2111567432191714</c:v>
                </c:pt>
                <c:pt idx="43">
                  <c:v>4.7719565379082578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-0.88210685580291914</c:v>
                </c:pt>
                <c:pt idx="55">
                  <c:v>-3.1073253034040533</c:v>
                </c:pt>
                <c:pt idx="56">
                  <c:v>-2.5890238130136236</c:v>
                </c:pt>
                <c:pt idx="57">
                  <c:v>-0.43602727580451539</c:v>
                </c:pt>
                <c:pt idx="58">
                  <c:v>1.5262569022399057</c:v>
                </c:pt>
                <c:pt idx="59">
                  <c:v>4.0585058640595628</c:v>
                </c:pt>
                <c:pt idx="60">
                  <c:v>3.4986742843515279</c:v>
                </c:pt>
                <c:pt idx="61">
                  <c:v>2.7703067590731751</c:v>
                </c:pt>
                <c:pt idx="62">
                  <c:v>2.2980137116388764</c:v>
                </c:pt>
                <c:pt idx="63">
                  <c:v>2.2242069987347048</c:v>
                </c:pt>
                <c:pt idx="64">
                  <c:v>2.2006108809617944</c:v>
                </c:pt>
                <c:pt idx="65">
                  <c:v>2.1739435360213877</c:v>
                </c:pt>
                <c:pt idx="66">
                  <c:v>2.4176421880627799</c:v>
                </c:pt>
                <c:pt idx="67">
                  <c:v>2.3050072040957126</c:v>
                </c:pt>
                <c:pt idx="68">
                  <c:v>2.0801566947223793</c:v>
                </c:pt>
                <c:pt idx="69">
                  <c:v>2.2272351590236994</c:v>
                </c:pt>
                <c:pt idx="70">
                  <c:v>1.9841255624371841</c:v>
                </c:pt>
                <c:pt idx="71">
                  <c:v>1.7358591720381134</c:v>
                </c:pt>
                <c:pt idx="72">
                  <c:v>1.8153716017829742</c:v>
                </c:pt>
                <c:pt idx="73">
                  <c:v>1.5166206282799093</c:v>
                </c:pt>
                <c:pt idx="74">
                  <c:v>1.5339951472365301</c:v>
                </c:pt>
                <c:pt idx="75">
                  <c:v>1.4356609964098657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SeaAdj'!$N$3:$N$78</c:f>
              <c:numCache>
                <c:formatCode>0.00</c:formatCode>
                <c:ptCount val="76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1.4805214955376678</c:v>
                </c:pt>
                <c:pt idx="56">
                  <c:v>2.1412835615478927</c:v>
                </c:pt>
                <c:pt idx="57">
                  <c:v>2.9152791298216441</c:v>
                </c:pt>
                <c:pt idx="58">
                  <c:v>3.7453274178393232</c:v>
                </c:pt>
                <c:pt idx="59">
                  <c:v>4.8206200147330875</c:v>
                </c:pt>
                <c:pt idx="60">
                  <c:v>3.7009879885562773</c:v>
                </c:pt>
                <c:pt idx="61">
                  <c:v>3.5923053563645548</c:v>
                </c:pt>
                <c:pt idx="62">
                  <c:v>3.6422339272533231</c:v>
                </c:pt>
                <c:pt idx="63">
                  <c:v>3.7903859052660493</c:v>
                </c:pt>
                <c:pt idx="64">
                  <c:v>4.2491670646528563</c:v>
                </c:pt>
                <c:pt idx="65">
                  <c:v>3.7936489464744838</c:v>
                </c:pt>
                <c:pt idx="66">
                  <c:v>3.9896418455429914</c:v>
                </c:pt>
                <c:pt idx="67">
                  <c:v>3.8134642513455388</c:v>
                </c:pt>
                <c:pt idx="68">
                  <c:v>3.4186157796579133</c:v>
                </c:pt>
                <c:pt idx="69">
                  <c:v>3.23312319398307</c:v>
                </c:pt>
                <c:pt idx="70">
                  <c:v>2.8273086116574495</c:v>
                </c:pt>
                <c:pt idx="71">
                  <c:v>2.8554644253213546</c:v>
                </c:pt>
                <c:pt idx="72">
                  <c:v>3.1165048964057815</c:v>
                </c:pt>
                <c:pt idx="73">
                  <c:v>3.4049108258199214</c:v>
                </c:pt>
                <c:pt idx="74">
                  <c:v>3.2442784049060065</c:v>
                </c:pt>
                <c:pt idx="75">
                  <c:v>2.3933917714551169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870528"/>
        <c:axId val="158884608"/>
      </c:lineChart>
      <c:catAx>
        <c:axId val="158870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8460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588846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8705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341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9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SeaAdj'!$C$79</c:f>
              <c:numCache>
                <c:formatCode>0.00</c:formatCode>
                <c:ptCount val="1"/>
                <c:pt idx="0">
                  <c:v>3.627022706987888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SeaAdj'!$D$79</c:f>
              <c:numCache>
                <c:formatCode>0.00</c:formatCode>
                <c:ptCount val="1"/>
                <c:pt idx="0">
                  <c:v>-6.7716554230087891E-2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8910336"/>
        <c:axId val="158911872"/>
        <c:axId val="0"/>
      </c:bar3DChart>
      <c:catAx>
        <c:axId val="158910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91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8911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891033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531"/>
          <c:h val="0.100000338667342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9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SeaAdj'!$F$79</c:f>
              <c:numCache>
                <c:formatCode>0.00</c:formatCode>
                <c:ptCount val="1"/>
                <c:pt idx="0">
                  <c:v>2.4004289603487776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SeaAdj'!$G$79</c:f>
              <c:numCache>
                <c:formatCode>0.00</c:formatCode>
                <c:ptCount val="1"/>
                <c:pt idx="0">
                  <c:v>1.6075217736577736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SeaAdj'!$H$79</c:f>
              <c:numCache>
                <c:formatCode>0.00</c:formatCode>
                <c:ptCount val="1"/>
                <c:pt idx="0">
                  <c:v>4.3115316751645523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216768"/>
        <c:axId val="159218304"/>
        <c:axId val="0"/>
      </c:bar3DChart>
      <c:catAx>
        <c:axId val="159216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1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2183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167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026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705"/>
          <c:h val="0.8753991505251994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SeaAdj'!$J$79</c:f>
              <c:numCache>
                <c:formatCode>0.00</c:formatCode>
                <c:ptCount val="1"/>
                <c:pt idx="0">
                  <c:v>3.9224372269179226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SeaAdj'!$K$79</c:f>
              <c:numCache>
                <c:formatCode>0.00</c:formatCode>
                <c:ptCount val="1"/>
                <c:pt idx="0">
                  <c:v>4.5432446441502545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SeaAdj'!$L$79</c:f>
              <c:numCache>
                <c:formatCode>0.00</c:formatCode>
                <c:ptCount val="1"/>
                <c:pt idx="0">
                  <c:v>4.7361068494529261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SeaAdj'!$M$79</c:f>
              <c:numCache>
                <c:formatCode>0.00</c:formatCode>
                <c:ptCount val="1"/>
                <c:pt idx="0">
                  <c:v>2.9481823557682438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SeaAdj'!$N$79</c:f>
              <c:numCache>
                <c:formatCode>0.00</c:formatCode>
                <c:ptCount val="1"/>
                <c:pt idx="0">
                  <c:v>2.2539471048858752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274880"/>
        <c:axId val="159276416"/>
        <c:axId val="0"/>
      </c:bar3DChart>
      <c:catAx>
        <c:axId val="159274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7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2764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27488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(2)'!$B$3:$B$78</c:f>
              <c:numCache>
                <c:formatCode>0.00</c:formatCode>
                <c:ptCount val="76"/>
                <c:pt idx="0">
                  <c:v>7.1356162253569302</c:v>
                </c:pt>
                <c:pt idx="1">
                  <c:v>8.53157017711432</c:v>
                </c:pt>
                <c:pt idx="2">
                  <c:v>3.6508676847396377</c:v>
                </c:pt>
                <c:pt idx="3">
                  <c:v>0.81274563012317302</c:v>
                </c:pt>
                <c:pt idx="4">
                  <c:v>-4.5259087784509822</c:v>
                </c:pt>
                <c:pt idx="5">
                  <c:v>0.68631252871590442</c:v>
                </c:pt>
                <c:pt idx="6">
                  <c:v>0.14661008947950951</c:v>
                </c:pt>
                <c:pt idx="7">
                  <c:v>-0.45379702727891713</c:v>
                </c:pt>
                <c:pt idx="8">
                  <c:v>1.6798347284607031</c:v>
                </c:pt>
                <c:pt idx="9">
                  <c:v>-1.8015798418612543</c:v>
                </c:pt>
                <c:pt idx="10">
                  <c:v>-0.52512164384758198</c:v>
                </c:pt>
                <c:pt idx="11">
                  <c:v>1.2330040778098439</c:v>
                </c:pt>
                <c:pt idx="12">
                  <c:v>-5.9771323426929541</c:v>
                </c:pt>
                <c:pt idx="13">
                  <c:v>0.52547816233883093</c:v>
                </c:pt>
                <c:pt idx="14">
                  <c:v>1.0928511092635014</c:v>
                </c:pt>
                <c:pt idx="15">
                  <c:v>1.7247396395352614</c:v>
                </c:pt>
                <c:pt idx="16">
                  <c:v>-5.2310249708288015E-2</c:v>
                </c:pt>
                <c:pt idx="17">
                  <c:v>0.32709366078967594</c:v>
                </c:pt>
                <c:pt idx="18">
                  <c:v>-0.22929569629198374</c:v>
                </c:pt>
                <c:pt idx="19">
                  <c:v>-0.75846510854983418</c:v>
                </c:pt>
                <c:pt idx="20">
                  <c:v>1.3868905251669557</c:v>
                </c:pt>
                <c:pt idx="21">
                  <c:v>-0.20237869390310642</c:v>
                </c:pt>
                <c:pt idx="22">
                  <c:v>-0.41903507540390023</c:v>
                </c:pt>
                <c:pt idx="23">
                  <c:v>-0.3182910093025928</c:v>
                </c:pt>
                <c:pt idx="24">
                  <c:v>0.35780137299760834</c:v>
                </c:pt>
                <c:pt idx="25">
                  <c:v>2.3591737270359308</c:v>
                </c:pt>
                <c:pt idx="26">
                  <c:v>1.6754058938738898</c:v>
                </c:pt>
                <c:pt idx="27">
                  <c:v>1.0971403800215014</c:v>
                </c:pt>
                <c:pt idx="28">
                  <c:v>4.4856060389680241</c:v>
                </c:pt>
                <c:pt idx="29">
                  <c:v>-0.1594604640289021</c:v>
                </c:pt>
                <c:pt idx="30">
                  <c:v>-1.359780920976208</c:v>
                </c:pt>
                <c:pt idx="31">
                  <c:v>-0.22728346044671899</c:v>
                </c:pt>
                <c:pt idx="32">
                  <c:v>0.4304073262612525</c:v>
                </c:pt>
                <c:pt idx="33">
                  <c:v>0.129052505246462</c:v>
                </c:pt>
                <c:pt idx="34">
                  <c:v>2.3677427323331544</c:v>
                </c:pt>
                <c:pt idx="35">
                  <c:v>0.70754565236438438</c:v>
                </c:pt>
                <c:pt idx="36">
                  <c:v>-7.5020238483620769</c:v>
                </c:pt>
                <c:pt idx="37">
                  <c:v>-0.40562370166324507</c:v>
                </c:pt>
                <c:pt idx="38">
                  <c:v>-0.1244600644166499</c:v>
                </c:pt>
                <c:pt idx="39">
                  <c:v>1.6289584822927215E-2</c:v>
                </c:pt>
                <c:pt idx="40">
                  <c:v>4.1098927297566608</c:v>
                </c:pt>
                <c:pt idx="41">
                  <c:v>-4.8916577618730726</c:v>
                </c:pt>
                <c:pt idx="42">
                  <c:v>-1.714965206189496</c:v>
                </c:pt>
                <c:pt idx="43">
                  <c:v>4.6092377694119661E-2</c:v>
                </c:pt>
                <c:pt idx="44">
                  <c:v>4.6087781180492033</c:v>
                </c:pt>
                <c:pt idx="45">
                  <c:v>1.1401759858542155</c:v>
                </c:pt>
                <c:pt idx="46">
                  <c:v>0.82136615809914948</c:v>
                </c:pt>
                <c:pt idx="47">
                  <c:v>2.297202330299486</c:v>
                </c:pt>
                <c:pt idx="48">
                  <c:v>3.5608363193334642</c:v>
                </c:pt>
                <c:pt idx="49">
                  <c:v>3.5960594364740648</c:v>
                </c:pt>
                <c:pt idx="50">
                  <c:v>4.0637182388409547</c:v>
                </c:pt>
                <c:pt idx="51">
                  <c:v>1.746413179772192</c:v>
                </c:pt>
                <c:pt idx="52">
                  <c:v>-3.5494474396292968</c:v>
                </c:pt>
                <c:pt idx="53">
                  <c:v>-2.4687303425792932</c:v>
                </c:pt>
                <c:pt idx="54">
                  <c:v>-2.9593441108977072</c:v>
                </c:pt>
                <c:pt idx="55">
                  <c:v>-1.4663472746714403</c:v>
                </c:pt>
                <c:pt idx="56">
                  <c:v>3.2381933074679181</c:v>
                </c:pt>
                <c:pt idx="57">
                  <c:v>-0.1694565113574858</c:v>
                </c:pt>
                <c:pt idx="58">
                  <c:v>4.3798831491169663</c:v>
                </c:pt>
                <c:pt idx="59">
                  <c:v>2.4798495851013418</c:v>
                </c:pt>
                <c:pt idx="60">
                  <c:v>4.382724634286232</c:v>
                </c:pt>
                <c:pt idx="61">
                  <c:v>-1.6388157047541869</c:v>
                </c:pt>
                <c:pt idx="62">
                  <c:v>-1.9544311409642103</c:v>
                </c:pt>
                <c:pt idx="63">
                  <c:v>-0.40914827833336181</c:v>
                </c:pt>
                <c:pt idx="64">
                  <c:v>1.2596766401159565</c:v>
                </c:pt>
                <c:pt idx="65">
                  <c:v>2.5465785906197653</c:v>
                </c:pt>
                <c:pt idx="66">
                  <c:v>-0.22625150167851862</c:v>
                </c:pt>
                <c:pt idx="67">
                  <c:v>0.45129001145754344</c:v>
                </c:pt>
                <c:pt idx="68">
                  <c:v>0.69183786004326409</c:v>
                </c:pt>
                <c:pt idx="69">
                  <c:v>-0.53191142138331415</c:v>
                </c:pt>
                <c:pt idx="70">
                  <c:v>1.4868115290027129</c:v>
                </c:pt>
                <c:pt idx="71">
                  <c:v>2.3757451807616179</c:v>
                </c:pt>
                <c:pt idx="72">
                  <c:v>-0.83606874882270499</c:v>
                </c:pt>
                <c:pt idx="73">
                  <c:v>0.76526311396743163</c:v>
                </c:pt>
                <c:pt idx="74">
                  <c:v>1.918211539820192</c:v>
                </c:pt>
                <c:pt idx="75">
                  <c:v>2.3216358906361303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(2)'!$E$3:$E$78</c:f>
              <c:numCache>
                <c:formatCode>0.00</c:formatCode>
                <c:ptCount val="76"/>
                <c:pt idx="0">
                  <c:v>0.80234980798076849</c:v>
                </c:pt>
                <c:pt idx="1">
                  <c:v>0.45679890935942996</c:v>
                </c:pt>
                <c:pt idx="2">
                  <c:v>1.2623179496895789</c:v>
                </c:pt>
                <c:pt idx="3">
                  <c:v>1.1977310534808354</c:v>
                </c:pt>
                <c:pt idx="4">
                  <c:v>0.53766521770612619</c:v>
                </c:pt>
                <c:pt idx="5">
                  <c:v>1.5773482753575923</c:v>
                </c:pt>
                <c:pt idx="6">
                  <c:v>-0.24927260379393862</c:v>
                </c:pt>
                <c:pt idx="7">
                  <c:v>-0.39980952884573467</c:v>
                </c:pt>
                <c:pt idx="8">
                  <c:v>-1.543311280758553</c:v>
                </c:pt>
                <c:pt idx="9">
                  <c:v>-0.5161357131625226</c:v>
                </c:pt>
                <c:pt idx="10">
                  <c:v>-1.2548900860009129</c:v>
                </c:pt>
                <c:pt idx="11">
                  <c:v>-0.31290891203295451</c:v>
                </c:pt>
                <c:pt idx="12">
                  <c:v>-0.11688253651201391</c:v>
                </c:pt>
                <c:pt idx="13">
                  <c:v>0.66669384147715316</c:v>
                </c:pt>
                <c:pt idx="14">
                  <c:v>1.3151118588550348</c:v>
                </c:pt>
                <c:pt idx="15">
                  <c:v>1.8209659363991364</c:v>
                </c:pt>
                <c:pt idx="16">
                  <c:v>2.741093767888076</c:v>
                </c:pt>
                <c:pt idx="17">
                  <c:v>1.6008644525553246</c:v>
                </c:pt>
                <c:pt idx="18">
                  <c:v>1.9978229823158278</c:v>
                </c:pt>
                <c:pt idx="19">
                  <c:v>1.6359620376865276</c:v>
                </c:pt>
                <c:pt idx="20">
                  <c:v>2.6504757892250828</c:v>
                </c:pt>
                <c:pt idx="21">
                  <c:v>-3.8299679423390097E-2</c:v>
                </c:pt>
                <c:pt idx="22">
                  <c:v>-0.7833774830773278</c:v>
                </c:pt>
                <c:pt idx="23">
                  <c:v>0.6958938273058296</c:v>
                </c:pt>
                <c:pt idx="24">
                  <c:v>-2.2989305710402257</c:v>
                </c:pt>
                <c:pt idx="25">
                  <c:v>1.7878733226780887</c:v>
                </c:pt>
                <c:pt idx="26">
                  <c:v>1.2825589676172484</c:v>
                </c:pt>
                <c:pt idx="27">
                  <c:v>0.53304998281688731</c:v>
                </c:pt>
                <c:pt idx="28">
                  <c:v>-0.47351661523000022</c:v>
                </c:pt>
                <c:pt idx="29">
                  <c:v>-0.81682692909921506</c:v>
                </c:pt>
                <c:pt idx="30">
                  <c:v>-0.55808666195114343</c:v>
                </c:pt>
                <c:pt idx="31">
                  <c:v>-7.0662186011396164E-2</c:v>
                </c:pt>
                <c:pt idx="32">
                  <c:v>2.7922955347292122</c:v>
                </c:pt>
                <c:pt idx="33">
                  <c:v>2.4168109914268121</c:v>
                </c:pt>
                <c:pt idx="34">
                  <c:v>2.5484453493831407</c:v>
                </c:pt>
                <c:pt idx="35">
                  <c:v>0.86635374024635159</c:v>
                </c:pt>
                <c:pt idx="36">
                  <c:v>0.63804591521693999</c:v>
                </c:pt>
                <c:pt idx="37">
                  <c:v>3.4047916621719811</c:v>
                </c:pt>
                <c:pt idx="38">
                  <c:v>2.2292591900395262</c:v>
                </c:pt>
                <c:pt idx="39">
                  <c:v>0.54443840233531993</c:v>
                </c:pt>
                <c:pt idx="40">
                  <c:v>0.75669177148482747</c:v>
                </c:pt>
                <c:pt idx="41">
                  <c:v>1.8259662280669009</c:v>
                </c:pt>
                <c:pt idx="42">
                  <c:v>1.8665620066726951</c:v>
                </c:pt>
                <c:pt idx="43">
                  <c:v>1.7942069690649205</c:v>
                </c:pt>
                <c:pt idx="44">
                  <c:v>1.9916899360122673</c:v>
                </c:pt>
                <c:pt idx="45">
                  <c:v>1.0509724027101983</c:v>
                </c:pt>
                <c:pt idx="46">
                  <c:v>0.43755489291354327</c:v>
                </c:pt>
                <c:pt idx="47">
                  <c:v>2.4456396893870296</c:v>
                </c:pt>
                <c:pt idx="48">
                  <c:v>-0.71370026939190856</c:v>
                </c:pt>
                <c:pt idx="49">
                  <c:v>3.165174248203356</c:v>
                </c:pt>
                <c:pt idx="50">
                  <c:v>-0.59033741847969068</c:v>
                </c:pt>
                <c:pt idx="51">
                  <c:v>-4.0126946797031042</c:v>
                </c:pt>
                <c:pt idx="52">
                  <c:v>-4.3364609700799059</c:v>
                </c:pt>
                <c:pt idx="53">
                  <c:v>-1.7930087523537634</c:v>
                </c:pt>
                <c:pt idx="54">
                  <c:v>1.9012486197042107</c:v>
                </c:pt>
                <c:pt idx="55">
                  <c:v>2.0622347608471889</c:v>
                </c:pt>
                <c:pt idx="56">
                  <c:v>1.6411179220511538</c:v>
                </c:pt>
                <c:pt idx="57">
                  <c:v>1.4572659952877889</c:v>
                </c:pt>
                <c:pt idx="58">
                  <c:v>-0.3020008594517401</c:v>
                </c:pt>
                <c:pt idx="59">
                  <c:v>0.95771409299538046</c:v>
                </c:pt>
                <c:pt idx="60">
                  <c:v>1.6812853781304045</c:v>
                </c:pt>
                <c:pt idx="61">
                  <c:v>-0.79731699525032484</c:v>
                </c:pt>
                <c:pt idx="62">
                  <c:v>-4.5507996489657879E-2</c:v>
                </c:pt>
                <c:pt idx="63">
                  <c:v>0.89359560141271854</c:v>
                </c:pt>
                <c:pt idx="64">
                  <c:v>1.0829311047484993</c:v>
                </c:pt>
                <c:pt idx="65">
                  <c:v>-0.24960282547265908</c:v>
                </c:pt>
                <c:pt idx="66">
                  <c:v>0.35919542630502183</c:v>
                </c:pt>
                <c:pt idx="67">
                  <c:v>1.0424282247103469</c:v>
                </c:pt>
                <c:pt idx="68">
                  <c:v>-1.3798945630889969</c:v>
                </c:pt>
                <c:pt idx="69">
                  <c:v>2.3253587786358847</c:v>
                </c:pt>
                <c:pt idx="70">
                  <c:v>-1.1638327241168249</c:v>
                </c:pt>
                <c:pt idx="71">
                  <c:v>2.1381262608810596</c:v>
                </c:pt>
                <c:pt idx="72">
                  <c:v>-0.79782029688876166</c:v>
                </c:pt>
                <c:pt idx="73">
                  <c:v>-0.65190041500948026</c:v>
                </c:pt>
                <c:pt idx="74">
                  <c:v>-0.10157089351778081</c:v>
                </c:pt>
                <c:pt idx="75">
                  <c:v>1.8185566166653062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(2)'!$I$3:$I$78</c:f>
              <c:numCache>
                <c:formatCode>0.00</c:formatCode>
                <c:ptCount val="76"/>
                <c:pt idx="0">
                  <c:v>1.0760062541290922</c:v>
                </c:pt>
                <c:pt idx="1">
                  <c:v>0.94426099834434041</c:v>
                </c:pt>
                <c:pt idx="2">
                  <c:v>1.0969315268133819</c:v>
                </c:pt>
                <c:pt idx="3">
                  <c:v>1.0385476427543918</c:v>
                </c:pt>
                <c:pt idx="4">
                  <c:v>-0.73710836330479923</c:v>
                </c:pt>
                <c:pt idx="5">
                  <c:v>0.29575389778244726</c:v>
                </c:pt>
                <c:pt idx="6">
                  <c:v>0.28887106842469235</c:v>
                </c:pt>
                <c:pt idx="7">
                  <c:v>4.9961542677811187E-2</c:v>
                </c:pt>
                <c:pt idx="8">
                  <c:v>1.8056366373434118</c:v>
                </c:pt>
                <c:pt idx="9">
                  <c:v>0.78187946286140986</c:v>
                </c:pt>
                <c:pt idx="10">
                  <c:v>0.26841278240720085</c:v>
                </c:pt>
                <c:pt idx="11">
                  <c:v>0.2430634398865511</c:v>
                </c:pt>
                <c:pt idx="12">
                  <c:v>0.70233331312882064</c:v>
                </c:pt>
                <c:pt idx="13">
                  <c:v>1.1473888875464311</c:v>
                </c:pt>
                <c:pt idx="14">
                  <c:v>1.1696104586415097</c:v>
                </c:pt>
                <c:pt idx="15">
                  <c:v>0.94273086233805459</c:v>
                </c:pt>
                <c:pt idx="16">
                  <c:v>0.53528342513753802</c:v>
                </c:pt>
                <c:pt idx="17">
                  <c:v>0.97551364190558087</c:v>
                </c:pt>
                <c:pt idx="18">
                  <c:v>0.89606673915714696</c:v>
                </c:pt>
                <c:pt idx="19">
                  <c:v>0.69772333375013273</c:v>
                </c:pt>
                <c:pt idx="20">
                  <c:v>1.8432355084656655</c:v>
                </c:pt>
                <c:pt idx="21">
                  <c:v>0.69179732031891317</c:v>
                </c:pt>
                <c:pt idx="22">
                  <c:v>0.6879652381495277</c:v>
                </c:pt>
                <c:pt idx="23">
                  <c:v>0.93727668937921504</c:v>
                </c:pt>
                <c:pt idx="24">
                  <c:v>1.1129567363675106</c:v>
                </c:pt>
                <c:pt idx="25">
                  <c:v>1.1082209554467646</c:v>
                </c:pt>
                <c:pt idx="26">
                  <c:v>0.55744482823277564</c:v>
                </c:pt>
                <c:pt idx="27">
                  <c:v>0.92798742567306158</c:v>
                </c:pt>
                <c:pt idx="28">
                  <c:v>1.7969291962389629</c:v>
                </c:pt>
                <c:pt idx="29">
                  <c:v>0.94082584773640987</c:v>
                </c:pt>
                <c:pt idx="30">
                  <c:v>0.97729422584414694</c:v>
                </c:pt>
                <c:pt idx="31">
                  <c:v>0.83005296933800554</c:v>
                </c:pt>
                <c:pt idx="32">
                  <c:v>1.024953754469111</c:v>
                </c:pt>
                <c:pt idx="33">
                  <c:v>1.2328366266462247</c:v>
                </c:pt>
                <c:pt idx="34">
                  <c:v>1.1680970728489715</c:v>
                </c:pt>
                <c:pt idx="35">
                  <c:v>1.5220174662366637</c:v>
                </c:pt>
                <c:pt idx="36">
                  <c:v>2.4109347403051613</c:v>
                </c:pt>
                <c:pt idx="37">
                  <c:v>1.5196779548962325</c:v>
                </c:pt>
                <c:pt idx="38">
                  <c:v>1.3057529131076999</c:v>
                </c:pt>
                <c:pt idx="39">
                  <c:v>0.96746075290583444</c:v>
                </c:pt>
                <c:pt idx="40">
                  <c:v>1.5772360492852793</c:v>
                </c:pt>
                <c:pt idx="41">
                  <c:v>1.5539418678503707</c:v>
                </c:pt>
                <c:pt idx="42">
                  <c:v>1.4524152819037139</c:v>
                </c:pt>
                <c:pt idx="43">
                  <c:v>1.1428242796060493</c:v>
                </c:pt>
                <c:pt idx="44">
                  <c:v>2.1839486079401307</c:v>
                </c:pt>
                <c:pt idx="45">
                  <c:v>1.310896869850156</c:v>
                </c:pt>
                <c:pt idx="46">
                  <c:v>1.6722318221635193</c:v>
                </c:pt>
                <c:pt idx="47">
                  <c:v>1.4830511250331442</c:v>
                </c:pt>
                <c:pt idx="48">
                  <c:v>1.1524047389785566</c:v>
                </c:pt>
                <c:pt idx="49">
                  <c:v>0.36404735527137022</c:v>
                </c:pt>
                <c:pt idx="50">
                  <c:v>0.53741421260301991</c:v>
                </c:pt>
                <c:pt idx="51">
                  <c:v>0.45862719640984972</c:v>
                </c:pt>
                <c:pt idx="52">
                  <c:v>0.56923700975613767</c:v>
                </c:pt>
                <c:pt idx="53">
                  <c:v>-0.15787155317848908</c:v>
                </c:pt>
                <c:pt idx="54">
                  <c:v>6.771879148918343E-2</c:v>
                </c:pt>
                <c:pt idx="55">
                  <c:v>0.15168196318337449</c:v>
                </c:pt>
                <c:pt idx="56">
                  <c:v>1.0137538915788802</c:v>
                </c:pt>
                <c:pt idx="57">
                  <c:v>1.1577388641902375</c:v>
                </c:pt>
                <c:pt idx="58">
                  <c:v>0.70973843719556307</c:v>
                </c:pt>
                <c:pt idx="59">
                  <c:v>0.8538070116559705</c:v>
                </c:pt>
                <c:pt idx="60">
                  <c:v>0.99035176592603325</c:v>
                </c:pt>
                <c:pt idx="61">
                  <c:v>1.0671729683503095</c:v>
                </c:pt>
                <c:pt idx="62">
                  <c:v>0.90879637569454086</c:v>
                </c:pt>
                <c:pt idx="63">
                  <c:v>0.8413607332729498</c:v>
                </c:pt>
                <c:pt idx="64">
                  <c:v>0.53568388949197476</c:v>
                </c:pt>
                <c:pt idx="65">
                  <c:v>0.71402502429953363</c:v>
                </c:pt>
                <c:pt idx="66">
                  <c:v>0.59107742749273995</c:v>
                </c:pt>
                <c:pt idx="67">
                  <c:v>0.6117173371522211</c:v>
                </c:pt>
                <c:pt idx="68">
                  <c:v>0.56517226051859148</c:v>
                </c:pt>
                <c:pt idx="69">
                  <c:v>0.73920799782416635</c:v>
                </c:pt>
                <c:pt idx="70">
                  <c:v>0.50709769197335319</c:v>
                </c:pt>
                <c:pt idx="71">
                  <c:v>0.63789551181324944</c:v>
                </c:pt>
                <c:pt idx="72">
                  <c:v>0.42290091184290768</c:v>
                </c:pt>
                <c:pt idx="73">
                  <c:v>0.49518918647785498</c:v>
                </c:pt>
                <c:pt idx="74">
                  <c:v>0.60529036310069251</c:v>
                </c:pt>
                <c:pt idx="75">
                  <c:v>0.42741095619719566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651328"/>
        <c:axId val="159652864"/>
      </c:lineChart>
      <c:catAx>
        <c:axId val="159651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52864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596528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513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496"/>
          <c:h val="0.8662207357859531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(2)'!$B$79</c:f>
              <c:numCache>
                <c:formatCode>0.00</c:formatCode>
                <c:ptCount val="1"/>
                <c:pt idx="0">
                  <c:v>0.64459857880356164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(2)'!$E$79</c:f>
              <c:numCache>
                <c:formatCode>0.00</c:formatCode>
                <c:ptCount val="1"/>
                <c:pt idx="0">
                  <c:v>0.63592072692895563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(2)'!$I$79</c:f>
              <c:numCache>
                <c:formatCode>0.00</c:formatCode>
                <c:ptCount val="1"/>
                <c:pt idx="0">
                  <c:v>0.89076026313850432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687424"/>
        <c:axId val="159688960"/>
        <c:axId val="0"/>
      </c:bar3DChart>
      <c:catAx>
        <c:axId val="15968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8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6889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68742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79E-2"/>
          <c:w val="0.83876223415998263"/>
          <c:h val="0.1003343820923018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08519811312512E-2"/>
          <c:y val="2.9351670407715452E-2"/>
          <c:w val="0.92259148018868775"/>
          <c:h val="0.93573425493759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(2)'!$C$3:$C$78</c:f>
              <c:numCache>
                <c:formatCode>0.00</c:formatCode>
                <c:ptCount val="76"/>
                <c:pt idx="0">
                  <c:v>9.9142510350992286</c:v>
                </c:pt>
                <c:pt idx="1">
                  <c:v>16.041006287211715</c:v>
                </c:pt>
                <c:pt idx="2">
                  <c:v>5.9198653855533561</c:v>
                </c:pt>
                <c:pt idx="3">
                  <c:v>1.1540631079696435</c:v>
                </c:pt>
                <c:pt idx="4">
                  <c:v>-7.1632533820346245</c:v>
                </c:pt>
                <c:pt idx="5">
                  <c:v>0.32073565808181093</c:v>
                </c:pt>
                <c:pt idx="6">
                  <c:v>-0.26551454633301391</c:v>
                </c:pt>
                <c:pt idx="7">
                  <c:v>-0.84006769621326871</c:v>
                </c:pt>
                <c:pt idx="8">
                  <c:v>3.4196857161442309</c:v>
                </c:pt>
                <c:pt idx="9">
                  <c:v>-2.3456929214368798</c:v>
                </c:pt>
                <c:pt idx="10">
                  <c:v>-0.28746597964104537</c:v>
                </c:pt>
                <c:pt idx="11">
                  <c:v>2.2080578765267012</c:v>
                </c:pt>
                <c:pt idx="12">
                  <c:v>-6.2931643430804876</c:v>
                </c:pt>
                <c:pt idx="13">
                  <c:v>1.3210102049234356</c:v>
                </c:pt>
                <c:pt idx="14">
                  <c:v>1.7484585772916912</c:v>
                </c:pt>
                <c:pt idx="15">
                  <c:v>2.583516744062385</c:v>
                </c:pt>
                <c:pt idx="16">
                  <c:v>0.1008394310417271</c:v>
                </c:pt>
                <c:pt idx="17">
                  <c:v>0.71420161656439762</c:v>
                </c:pt>
                <c:pt idx="18">
                  <c:v>0.13203879050754197</c:v>
                </c:pt>
                <c:pt idx="19">
                  <c:v>-1.4347962740728173</c:v>
                </c:pt>
                <c:pt idx="20">
                  <c:v>1.5226712346784919</c:v>
                </c:pt>
                <c:pt idx="21">
                  <c:v>-0.6086898453395897</c:v>
                </c:pt>
                <c:pt idx="22">
                  <c:v>-0.2675016157716083</c:v>
                </c:pt>
                <c:pt idx="23">
                  <c:v>-5.0734487527995233E-2</c:v>
                </c:pt>
                <c:pt idx="24">
                  <c:v>0.60884882918941907</c:v>
                </c:pt>
                <c:pt idx="25">
                  <c:v>3.3155190658300357</c:v>
                </c:pt>
                <c:pt idx="26">
                  <c:v>2.1085575412356485</c:v>
                </c:pt>
                <c:pt idx="27">
                  <c:v>1.3088614382050221</c:v>
                </c:pt>
                <c:pt idx="28">
                  <c:v>5.3344919634398229</c:v>
                </c:pt>
                <c:pt idx="29">
                  <c:v>-0.86485021011252472</c:v>
                </c:pt>
                <c:pt idx="30">
                  <c:v>-2.8414374008642085</c:v>
                </c:pt>
                <c:pt idx="31">
                  <c:v>-0.63332113603735773</c:v>
                </c:pt>
                <c:pt idx="32">
                  <c:v>9.3807005958510867E-2</c:v>
                </c:pt>
                <c:pt idx="33">
                  <c:v>0.94379490069022454</c:v>
                </c:pt>
                <c:pt idx="34">
                  <c:v>2.1881105219090373</c:v>
                </c:pt>
                <c:pt idx="35">
                  <c:v>2.6410662588081109</c:v>
                </c:pt>
                <c:pt idx="36">
                  <c:v>-9.2905799158891575</c:v>
                </c:pt>
                <c:pt idx="37">
                  <c:v>-0.17520796080031956</c:v>
                </c:pt>
                <c:pt idx="38">
                  <c:v>0.23878167480096452</c:v>
                </c:pt>
                <c:pt idx="39">
                  <c:v>0.35255226832664432</c:v>
                </c:pt>
                <c:pt idx="40">
                  <c:v>9.1757007800406178</c:v>
                </c:pt>
                <c:pt idx="41">
                  <c:v>-8.1833048070519823</c:v>
                </c:pt>
                <c:pt idx="42">
                  <c:v>-3.483092407291049</c:v>
                </c:pt>
                <c:pt idx="43">
                  <c:v>-0.92195367818517537</c:v>
                </c:pt>
                <c:pt idx="44">
                  <c:v>5.5454358853516199</c:v>
                </c:pt>
                <c:pt idx="45">
                  <c:v>3.5745591042521299</c:v>
                </c:pt>
                <c:pt idx="46">
                  <c:v>1.5321925184629026</c:v>
                </c:pt>
                <c:pt idx="47">
                  <c:v>4.427129244728417</c:v>
                </c:pt>
                <c:pt idx="48">
                  <c:v>7.9564797511621403</c:v>
                </c:pt>
                <c:pt idx="49">
                  <c:v>4.0491832484078323</c:v>
                </c:pt>
                <c:pt idx="50">
                  <c:v>6.8562180519495977</c:v>
                </c:pt>
                <c:pt idx="51">
                  <c:v>2.5069926781632224</c:v>
                </c:pt>
                <c:pt idx="52">
                  <c:v>-3.3656072203468628</c:v>
                </c:pt>
                <c:pt idx="53">
                  <c:v>-4.6302182962994305</c:v>
                </c:pt>
                <c:pt idx="54">
                  <c:v>-3.6633114285559722</c:v>
                </c:pt>
                <c:pt idx="55">
                  <c:v>-2.6902251907605543</c:v>
                </c:pt>
                <c:pt idx="56">
                  <c:v>1.8292711040681369</c:v>
                </c:pt>
                <c:pt idx="57">
                  <c:v>2.5081005594395012</c:v>
                </c:pt>
                <c:pt idx="58">
                  <c:v>3.3067280803334209</c:v>
                </c:pt>
                <c:pt idx="59">
                  <c:v>2.0911818175223562</c:v>
                </c:pt>
                <c:pt idx="60">
                  <c:v>7.2570866320050733</c:v>
                </c:pt>
                <c:pt idx="61">
                  <c:v>-2.0122753925937267</c:v>
                </c:pt>
                <c:pt idx="62">
                  <c:v>-0.73779922121562347</c:v>
                </c:pt>
                <c:pt idx="63">
                  <c:v>-0.40170057936139214</c:v>
                </c:pt>
                <c:pt idx="64">
                  <c:v>0.82624531892182607</c:v>
                </c:pt>
                <c:pt idx="65">
                  <c:v>1.1723453533437915</c:v>
                </c:pt>
                <c:pt idx="66">
                  <c:v>0.58010973770553731</c:v>
                </c:pt>
                <c:pt idx="67">
                  <c:v>1.374260855655655</c:v>
                </c:pt>
                <c:pt idx="68">
                  <c:v>-0.50121908756763034</c:v>
                </c:pt>
                <c:pt idx="69">
                  <c:v>-0.27255308571906295</c:v>
                </c:pt>
                <c:pt idx="70">
                  <c:v>0.88756117160903414</c:v>
                </c:pt>
                <c:pt idx="71">
                  <c:v>1.670414372324456</c:v>
                </c:pt>
                <c:pt idx="72">
                  <c:v>1.4170363732316009</c:v>
                </c:pt>
                <c:pt idx="73">
                  <c:v>1.3791789441517508</c:v>
                </c:pt>
                <c:pt idx="74">
                  <c:v>2.2941584278839389</c:v>
                </c:pt>
                <c:pt idx="75">
                  <c:v>1.8301224869332937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(2)'!$D$3:$D$78</c:f>
              <c:numCache>
                <c:formatCode>0.00</c:formatCode>
                <c:ptCount val="76"/>
                <c:pt idx="0">
                  <c:v>3.6914913978899309</c:v>
                </c:pt>
                <c:pt idx="1">
                  <c:v>-1.3349866593680035</c:v>
                </c:pt>
                <c:pt idx="2">
                  <c:v>0.1446356089982965</c:v>
                </c:pt>
                <c:pt idx="3">
                  <c:v>0.25489894092273901</c:v>
                </c:pt>
                <c:pt idx="4">
                  <c:v>-0.17679328944402295</c:v>
                </c:pt>
                <c:pt idx="5">
                  <c:v>1.2469745870576709</c:v>
                </c:pt>
                <c:pt idx="6">
                  <c:v>0.77287731746572141</c:v>
                </c:pt>
                <c:pt idx="7">
                  <c:v>0.12713394819849785</c:v>
                </c:pt>
                <c:pt idx="8">
                  <c:v>-0.91153447240707108</c:v>
                </c:pt>
                <c:pt idx="9">
                  <c:v>-0.95574316079721411</c:v>
                </c:pt>
                <c:pt idx="10">
                  <c:v>-0.88937840695245318</c:v>
                </c:pt>
                <c:pt idx="11">
                  <c:v>-0.2705449229370348</c:v>
                </c:pt>
                <c:pt idx="12">
                  <c:v>-5.4776941413915692</c:v>
                </c:pt>
                <c:pt idx="13">
                  <c:v>-0.72088710988763205</c:v>
                </c:pt>
                <c:pt idx="14">
                  <c:v>4.4581058686511674E-2</c:v>
                </c:pt>
                <c:pt idx="15">
                  <c:v>0.32822976083259392</c:v>
                </c:pt>
                <c:pt idx="16">
                  <c:v>-0.30695462316191113</c:v>
                </c:pt>
                <c:pt idx="17">
                  <c:v>-0.31918965175103209</c:v>
                </c:pt>
                <c:pt idx="18">
                  <c:v>-0.83880370104345503</c:v>
                </c:pt>
                <c:pt idx="19">
                  <c:v>0.39355670218249839</c:v>
                </c:pt>
                <c:pt idx="20">
                  <c:v>1.1598218854435676</c:v>
                </c:pt>
                <c:pt idx="21">
                  <c:v>0.4795403306103917</c:v>
                </c:pt>
                <c:pt idx="22">
                  <c:v>-0.67060190658418506</c:v>
                </c:pt>
                <c:pt idx="23">
                  <c:v>-0.76427500788722225</c:v>
                </c:pt>
                <c:pt idx="24">
                  <c:v>-6.3672949012995458E-2</c:v>
                </c:pt>
                <c:pt idx="25">
                  <c:v>0.74279607582870244</c:v>
                </c:pt>
                <c:pt idx="26">
                  <c:v>0.92461391590173081</c:v>
                </c:pt>
                <c:pt idx="27">
                  <c:v>0.7258542262927411</c:v>
                </c:pt>
                <c:pt idx="28">
                  <c:v>2.9883347202303874</c:v>
                </c:pt>
                <c:pt idx="29">
                  <c:v>1.1130544595962077</c:v>
                </c:pt>
                <c:pt idx="30">
                  <c:v>1.2608249158445752</c:v>
                </c:pt>
                <c:pt idx="31">
                  <c:v>0.46178144610491817</c:v>
                </c:pt>
                <c:pt idx="32">
                  <c:v>0.99540703481014403</c:v>
                </c:pt>
                <c:pt idx="33">
                  <c:v>-1.2263228927866143</c:v>
                </c:pt>
                <c:pt idx="34">
                  <c:v>2.6731377184215854</c:v>
                </c:pt>
                <c:pt idx="35">
                  <c:v>-2.5641283889213256</c:v>
                </c:pt>
                <c:pt idx="36">
                  <c:v>-4.313966958611883</c:v>
                </c:pt>
                <c:pt idx="37">
                  <c:v>-0.7949730828832211</c:v>
                </c:pt>
                <c:pt idx="38">
                  <c:v>-0.74208927192861529</c:v>
                </c:pt>
                <c:pt idx="39">
                  <c:v>-0.56111656283127287</c:v>
                </c:pt>
                <c:pt idx="40">
                  <c:v>-4.6686745527191738</c:v>
                </c:pt>
                <c:pt idx="41">
                  <c:v>1.6408288749840669</c:v>
                </c:pt>
                <c:pt idx="42">
                  <c:v>1.4548375124692605</c:v>
                </c:pt>
                <c:pt idx="43">
                  <c:v>1.6970859670683285</c:v>
                </c:pt>
                <c:pt idx="44">
                  <c:v>3.0524569247925162</c:v>
                </c:pt>
                <c:pt idx="45">
                  <c:v>-3.002570214222978</c:v>
                </c:pt>
                <c:pt idx="46">
                  <c:v>-0.47031638886378152</c:v>
                </c:pt>
                <c:pt idx="47">
                  <c:v>-1.6510791717993949</c:v>
                </c:pt>
                <c:pt idx="48">
                  <c:v>-5.0910260836477015</c:v>
                </c:pt>
                <c:pt idx="49">
                  <c:v>2.5815748108383829</c:v>
                </c:pt>
                <c:pt idx="50">
                  <c:v>-2.2777679475148185</c:v>
                </c:pt>
                <c:pt idx="51">
                  <c:v>-0.14222573490674559</c:v>
                </c:pt>
                <c:pt idx="52">
                  <c:v>-4.0180627345583186</c:v>
                </c:pt>
                <c:pt idx="53">
                  <c:v>3.0784330727485205</c:v>
                </c:pt>
                <c:pt idx="54">
                  <c:v>-1.2878162563462814</c:v>
                </c:pt>
                <c:pt idx="55">
                  <c:v>1.3697438043848551</c:v>
                </c:pt>
                <c:pt idx="56">
                  <c:v>6.3723247568850203</c:v>
                </c:pt>
                <c:pt idx="57">
                  <c:v>-5.8712687880429781</c:v>
                </c:pt>
                <c:pt idx="58">
                  <c:v>6.868583683635304</c:v>
                </c:pt>
                <c:pt idx="59">
                  <c:v>3.3511486316522885</c:v>
                </c:pt>
                <c:pt idx="60">
                  <c:v>-1.9823441159636488</c:v>
                </c:pt>
                <c:pt idx="61">
                  <c:v>-0.73386056574636327</c:v>
                </c:pt>
                <c:pt idx="62">
                  <c:v>-4.8645656851048189</c:v>
                </c:pt>
                <c:pt idx="63">
                  <c:v>-0.42773563236490847</c:v>
                </c:pt>
                <c:pt idx="64">
                  <c:v>2.3416864512440014</c:v>
                </c:pt>
                <c:pt idx="65">
                  <c:v>5.9263893233239688</c:v>
                </c:pt>
                <c:pt idx="66">
                  <c:v>-2.1204226846292404</c:v>
                </c:pt>
                <c:pt idx="67">
                  <c:v>-1.7766196849461231</c:v>
                </c:pt>
                <c:pt idx="68">
                  <c:v>3.6640759815711132</c:v>
                </c:pt>
                <c:pt idx="69">
                  <c:v>-1.1520833654212188</c:v>
                </c:pt>
                <c:pt idx="70">
                  <c:v>2.9324755979476738</c:v>
                </c:pt>
                <c:pt idx="71">
                  <c:v>4.0435189730525645</c:v>
                </c:pt>
                <c:pt idx="72">
                  <c:v>-6.0420824518479579</c:v>
                </c:pt>
                <c:pt idx="73">
                  <c:v>-0.76586036709927108</c:v>
                </c:pt>
                <c:pt idx="74">
                  <c:v>0.96032175922702945</c:v>
                </c:pt>
                <c:pt idx="75">
                  <c:v>3.5905274810509757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550400"/>
        <c:axId val="195891584"/>
      </c:lineChart>
      <c:catAx>
        <c:axId val="19455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891584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195891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4550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174"/>
          <c:h val="0.10666711725412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(2)'!$F$3:$F$78</c:f>
              <c:numCache>
                <c:formatCode>0.00</c:formatCode>
                <c:ptCount val="76"/>
                <c:pt idx="0">
                  <c:v>1.2515982806069781</c:v>
                </c:pt>
                <c:pt idx="1">
                  <c:v>-0.23320111209704603</c:v>
                </c:pt>
                <c:pt idx="2">
                  <c:v>0.60781035731727306</c:v>
                </c:pt>
                <c:pt idx="3">
                  <c:v>0.73033318647424394</c:v>
                </c:pt>
                <c:pt idx="4">
                  <c:v>0.57841273295370366</c:v>
                </c:pt>
                <c:pt idx="5">
                  <c:v>1.8663686200841392</c:v>
                </c:pt>
                <c:pt idx="6">
                  <c:v>-0.15677813129219062</c:v>
                </c:pt>
                <c:pt idx="7">
                  <c:v>-0.24174692681640683</c:v>
                </c:pt>
                <c:pt idx="8">
                  <c:v>0.18125525361220135</c:v>
                </c:pt>
                <c:pt idx="9">
                  <c:v>-7.7754534987829471E-2</c:v>
                </c:pt>
                <c:pt idx="10">
                  <c:v>-1.2789713384100907</c:v>
                </c:pt>
                <c:pt idx="11">
                  <c:v>-0.53175136533462175</c:v>
                </c:pt>
                <c:pt idx="12">
                  <c:v>0.83439784887526702</c:v>
                </c:pt>
                <c:pt idx="13">
                  <c:v>0.73100149871564757</c:v>
                </c:pt>
                <c:pt idx="14">
                  <c:v>1.601853623379645</c:v>
                </c:pt>
                <c:pt idx="15">
                  <c:v>2.0542042244306882</c:v>
                </c:pt>
                <c:pt idx="16">
                  <c:v>3.087275091477828</c:v>
                </c:pt>
                <c:pt idx="17">
                  <c:v>1.6361148062143183</c:v>
                </c:pt>
                <c:pt idx="18">
                  <c:v>2.0908744808839597</c:v>
                </c:pt>
                <c:pt idx="19">
                  <c:v>1.9916496683150073</c:v>
                </c:pt>
                <c:pt idx="20">
                  <c:v>0.39844737554776105</c:v>
                </c:pt>
                <c:pt idx="21">
                  <c:v>7.0108638796643249E-4</c:v>
                </c:pt>
                <c:pt idx="22">
                  <c:v>-1.06870839932267</c:v>
                </c:pt>
                <c:pt idx="23">
                  <c:v>0.83612359314637252</c:v>
                </c:pt>
                <c:pt idx="24">
                  <c:v>0.65964602295249375</c:v>
                </c:pt>
                <c:pt idx="25">
                  <c:v>1.7474116678790113</c:v>
                </c:pt>
                <c:pt idx="26">
                  <c:v>1.1229544859168823</c:v>
                </c:pt>
                <c:pt idx="27">
                  <c:v>2.4936726616579308E-2</c:v>
                </c:pt>
                <c:pt idx="28">
                  <c:v>-0.32468901436062375</c:v>
                </c:pt>
                <c:pt idx="29">
                  <c:v>-1.2620056794303385</c:v>
                </c:pt>
                <c:pt idx="30">
                  <c:v>-0.98484919284203021</c:v>
                </c:pt>
                <c:pt idx="31">
                  <c:v>-0.56137261853179266</c:v>
                </c:pt>
                <c:pt idx="32">
                  <c:v>2.7683705506143474</c:v>
                </c:pt>
                <c:pt idx="33">
                  <c:v>2.4293074580344531</c:v>
                </c:pt>
                <c:pt idx="34">
                  <c:v>2.3886277824480211</c:v>
                </c:pt>
                <c:pt idx="35">
                  <c:v>0.37886785925780586</c:v>
                </c:pt>
                <c:pt idx="36">
                  <c:v>-5.0854064480486232E-2</c:v>
                </c:pt>
                <c:pt idx="37">
                  <c:v>3.8753330066940141</c:v>
                </c:pt>
                <c:pt idx="38">
                  <c:v>2.2918846985183121</c:v>
                </c:pt>
                <c:pt idx="39">
                  <c:v>-8.2436686104501306E-2</c:v>
                </c:pt>
                <c:pt idx="40">
                  <c:v>0.99937293361362667</c:v>
                </c:pt>
                <c:pt idx="41">
                  <c:v>1.9095827054379824</c:v>
                </c:pt>
                <c:pt idx="42">
                  <c:v>1.9687300168862887</c:v>
                </c:pt>
                <c:pt idx="43">
                  <c:v>1.8530913401460043</c:v>
                </c:pt>
                <c:pt idx="44">
                  <c:v>1.5724616234549282</c:v>
                </c:pt>
                <c:pt idx="45">
                  <c:v>0.45974548899625123</c:v>
                </c:pt>
                <c:pt idx="46">
                  <c:v>1.2315073055979352E-2</c:v>
                </c:pt>
                <c:pt idx="47">
                  <c:v>2.2803017850849554</c:v>
                </c:pt>
                <c:pt idx="48">
                  <c:v>-0.28073923816764385</c:v>
                </c:pt>
                <c:pt idx="49">
                  <c:v>3.912144633994231</c:v>
                </c:pt>
                <c:pt idx="50">
                  <c:v>-1.8443306202351246</c:v>
                </c:pt>
                <c:pt idx="51">
                  <c:v>-5.0420425896393093</c:v>
                </c:pt>
                <c:pt idx="52">
                  <c:v>-6.4686774185646723</c:v>
                </c:pt>
                <c:pt idx="53">
                  <c:v>-2.7135446230074285</c:v>
                </c:pt>
                <c:pt idx="54">
                  <c:v>2.006209720933692</c:v>
                </c:pt>
                <c:pt idx="55">
                  <c:v>2.5978374070216939</c:v>
                </c:pt>
                <c:pt idx="56">
                  <c:v>2.2565789956519624</c:v>
                </c:pt>
                <c:pt idx="57">
                  <c:v>2.1573025349431898</c:v>
                </c:pt>
                <c:pt idx="58">
                  <c:v>-0.4554209188614643</c:v>
                </c:pt>
                <c:pt idx="59">
                  <c:v>1.2014280238936303</c:v>
                </c:pt>
                <c:pt idx="60">
                  <c:v>2.5158751296243262</c:v>
                </c:pt>
                <c:pt idx="61">
                  <c:v>-1.3522474970723315</c:v>
                </c:pt>
                <c:pt idx="62">
                  <c:v>-0.25786449381952381</c:v>
                </c:pt>
                <c:pt idx="63">
                  <c:v>0.96569493605315004</c:v>
                </c:pt>
                <c:pt idx="64">
                  <c:v>1.5023180428941356</c:v>
                </c:pt>
                <c:pt idx="65">
                  <c:v>-0.29792275894150577</c:v>
                </c:pt>
                <c:pt idx="66">
                  <c:v>0.19037697277095833</c:v>
                </c:pt>
                <c:pt idx="67">
                  <c:v>1.0572701081644849</c:v>
                </c:pt>
                <c:pt idx="68">
                  <c:v>-1.8620022909649938</c:v>
                </c:pt>
                <c:pt idx="69">
                  <c:v>2.8028586279308114</c:v>
                </c:pt>
                <c:pt idx="70">
                  <c:v>-1.6997043758161996</c:v>
                </c:pt>
                <c:pt idx="71">
                  <c:v>2.9500760127993542</c:v>
                </c:pt>
                <c:pt idx="72">
                  <c:v>-1.4955744022429409</c:v>
                </c:pt>
                <c:pt idx="73">
                  <c:v>-1.0142241303539214</c:v>
                </c:pt>
                <c:pt idx="74">
                  <c:v>-0.24308849435518867</c:v>
                </c:pt>
                <c:pt idx="75">
                  <c:v>2.2932021285832933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(2)'!$G$3:$G$78</c:f>
              <c:numCache>
                <c:formatCode>0.00</c:formatCode>
                <c:ptCount val="76"/>
                <c:pt idx="0">
                  <c:v>3.201789726337819</c:v>
                </c:pt>
                <c:pt idx="1">
                  <c:v>4.1937797700166781</c:v>
                </c:pt>
                <c:pt idx="2">
                  <c:v>6.0245968303847004</c:v>
                </c:pt>
                <c:pt idx="3">
                  <c:v>4.9238523492906205</c:v>
                </c:pt>
                <c:pt idx="4">
                  <c:v>-2.5500924521830415</c:v>
                </c:pt>
                <c:pt idx="5">
                  <c:v>0.26274519287001086</c:v>
                </c:pt>
                <c:pt idx="6">
                  <c:v>-2.0233327757731288</c:v>
                </c:pt>
                <c:pt idx="7">
                  <c:v>-2.4529480274536821</c:v>
                </c:pt>
                <c:pt idx="8">
                  <c:v>-1.6959187212372429</c:v>
                </c:pt>
                <c:pt idx="9">
                  <c:v>-1.3412553702396961</c:v>
                </c:pt>
                <c:pt idx="10">
                  <c:v>-1.4606944110555264</c:v>
                </c:pt>
                <c:pt idx="11">
                  <c:v>-7.6343541349514529E-2</c:v>
                </c:pt>
                <c:pt idx="12">
                  <c:v>-0.44502867945741753</c:v>
                </c:pt>
                <c:pt idx="13">
                  <c:v>1.0096790008772039</c:v>
                </c:pt>
                <c:pt idx="14">
                  <c:v>0.49005975371235172</c:v>
                </c:pt>
                <c:pt idx="15">
                  <c:v>1.6285513799006293</c:v>
                </c:pt>
                <c:pt idx="16">
                  <c:v>2.5124146332560526</c:v>
                </c:pt>
                <c:pt idx="17">
                  <c:v>0.7270818516201355</c:v>
                </c:pt>
                <c:pt idx="18">
                  <c:v>0.38502200648264046</c:v>
                </c:pt>
                <c:pt idx="19">
                  <c:v>-1.5779384953421471</c:v>
                </c:pt>
                <c:pt idx="20">
                  <c:v>0.83381989645834254</c:v>
                </c:pt>
                <c:pt idx="21">
                  <c:v>-1.4005807076029784</c:v>
                </c:pt>
                <c:pt idx="22">
                  <c:v>-0.17872282256998642</c:v>
                </c:pt>
                <c:pt idx="23">
                  <c:v>-0.58636885441735354</c:v>
                </c:pt>
                <c:pt idx="24">
                  <c:v>2.1021801389106147</c:v>
                </c:pt>
                <c:pt idx="25">
                  <c:v>2.3268087310700354</c:v>
                </c:pt>
                <c:pt idx="26">
                  <c:v>1.2481029392323562</c:v>
                </c:pt>
                <c:pt idx="27">
                  <c:v>1.6850108407679576</c:v>
                </c:pt>
                <c:pt idx="28">
                  <c:v>-1.9029084181468288</c:v>
                </c:pt>
                <c:pt idx="29">
                  <c:v>3.0832476875646973E-2</c:v>
                </c:pt>
                <c:pt idx="30">
                  <c:v>0.44522072673719176</c:v>
                </c:pt>
                <c:pt idx="31">
                  <c:v>1.1217566231375335</c:v>
                </c:pt>
                <c:pt idx="32">
                  <c:v>2.8797491432048612</c:v>
                </c:pt>
                <c:pt idx="33">
                  <c:v>1.9392415116817885</c:v>
                </c:pt>
                <c:pt idx="34">
                  <c:v>3.3924165692766821</c:v>
                </c:pt>
                <c:pt idx="35">
                  <c:v>1.9466859242048704</c:v>
                </c:pt>
                <c:pt idx="36">
                  <c:v>1.141415839217597</c:v>
                </c:pt>
                <c:pt idx="37">
                  <c:v>0.93594762387834129</c:v>
                </c:pt>
                <c:pt idx="38">
                  <c:v>0.77780777167223869</c:v>
                </c:pt>
                <c:pt idx="39">
                  <c:v>2.1095992820703846</c:v>
                </c:pt>
                <c:pt idx="40">
                  <c:v>0.97674528448796782</c:v>
                </c:pt>
                <c:pt idx="41">
                  <c:v>0.2776007712234092</c:v>
                </c:pt>
                <c:pt idx="42">
                  <c:v>0.20608618908711279</c:v>
                </c:pt>
                <c:pt idx="43">
                  <c:v>0.65774724537727269</c:v>
                </c:pt>
                <c:pt idx="44">
                  <c:v>1.4434555463164325</c:v>
                </c:pt>
                <c:pt idx="45">
                  <c:v>0.88609941516881974</c:v>
                </c:pt>
                <c:pt idx="46">
                  <c:v>0.98462435748550758</c:v>
                </c:pt>
                <c:pt idx="47">
                  <c:v>0.11236000971209349</c:v>
                </c:pt>
                <c:pt idx="48">
                  <c:v>-5.3956762871070625</c:v>
                </c:pt>
                <c:pt idx="49">
                  <c:v>-0.60755469131531881</c:v>
                </c:pt>
                <c:pt idx="50">
                  <c:v>3.1260382510414928</c:v>
                </c:pt>
                <c:pt idx="51">
                  <c:v>-3.6315560708718748</c:v>
                </c:pt>
                <c:pt idx="52">
                  <c:v>-3.7084392550829834</c:v>
                </c:pt>
                <c:pt idx="53">
                  <c:v>0.43556486113579601</c:v>
                </c:pt>
                <c:pt idx="54">
                  <c:v>0.82388983346080202</c:v>
                </c:pt>
                <c:pt idx="55">
                  <c:v>0.27911103950312205</c:v>
                </c:pt>
                <c:pt idx="56">
                  <c:v>0.2814916488961165</c:v>
                </c:pt>
                <c:pt idx="57">
                  <c:v>-5.2132541812043229E-2</c:v>
                </c:pt>
                <c:pt idx="58">
                  <c:v>-0.27971166330366082</c:v>
                </c:pt>
                <c:pt idx="59">
                  <c:v>1.425400248611989</c:v>
                </c:pt>
                <c:pt idx="60">
                  <c:v>0.17855653258980836</c:v>
                </c:pt>
                <c:pt idx="61">
                  <c:v>0.16317863461826665</c:v>
                </c:pt>
                <c:pt idx="62">
                  <c:v>-0.49353522215081969</c:v>
                </c:pt>
                <c:pt idx="63">
                  <c:v>0.18616467411199572</c:v>
                </c:pt>
                <c:pt idx="64">
                  <c:v>0.57823445939612317</c:v>
                </c:pt>
                <c:pt idx="65">
                  <c:v>-0.85427983579159306</c:v>
                </c:pt>
                <c:pt idx="66">
                  <c:v>0.56852772918011685</c:v>
                </c:pt>
                <c:pt idx="67">
                  <c:v>0.16335364777326802</c:v>
                </c:pt>
                <c:pt idx="68">
                  <c:v>-0.65677785806004119</c:v>
                </c:pt>
                <c:pt idx="69">
                  <c:v>0.74177014764449278</c:v>
                </c:pt>
                <c:pt idx="70">
                  <c:v>0.470315458220669</c:v>
                </c:pt>
                <c:pt idx="71">
                  <c:v>-1.5283586586698106</c:v>
                </c:pt>
                <c:pt idx="72">
                  <c:v>0.61350170286736694</c:v>
                </c:pt>
                <c:pt idx="73">
                  <c:v>-0.13240051319861185</c:v>
                </c:pt>
                <c:pt idx="74">
                  <c:v>-0.27049949994524392</c:v>
                </c:pt>
                <c:pt idx="75">
                  <c:v>8.0954350110871723E-2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(2)'!$H$3:$H$78</c:f>
              <c:numCache>
                <c:formatCode>0.00</c:formatCode>
                <c:ptCount val="76"/>
                <c:pt idx="0">
                  <c:v>-3.508589071716222</c:v>
                </c:pt>
                <c:pt idx="1">
                  <c:v>1.0433209727387105</c:v>
                </c:pt>
                <c:pt idx="2">
                  <c:v>0.59106911698051345</c:v>
                </c:pt>
                <c:pt idx="3">
                  <c:v>0.2490470717432452</c:v>
                </c:pt>
                <c:pt idx="4">
                  <c:v>3.3527678803839542</c:v>
                </c:pt>
                <c:pt idx="5">
                  <c:v>1.2523118162476874</c:v>
                </c:pt>
                <c:pt idx="6">
                  <c:v>0.88349454824095397</c:v>
                </c:pt>
                <c:pt idx="7">
                  <c:v>0.59118915542930328</c:v>
                </c:pt>
                <c:pt idx="8">
                  <c:v>-10.514160690826069</c:v>
                </c:pt>
                <c:pt idx="9">
                  <c:v>-2.3221989906420113</c:v>
                </c:pt>
                <c:pt idx="10">
                  <c:v>-0.91169420556633884</c:v>
                </c:pt>
                <c:pt idx="11">
                  <c:v>0.77919560879833383</c:v>
                </c:pt>
                <c:pt idx="12">
                  <c:v>-5.4608732412411909</c:v>
                </c:pt>
                <c:pt idx="13">
                  <c:v>-8.300029887381756E-2</c:v>
                </c:pt>
                <c:pt idx="14">
                  <c:v>0.31394637687750981</c:v>
                </c:pt>
                <c:pt idx="15">
                  <c:v>0.50530807472942396</c:v>
                </c:pt>
                <c:pt idx="16">
                  <c:v>0.69892194233998728</c:v>
                </c:pt>
                <c:pt idx="17">
                  <c:v>2.2718597855247569</c:v>
                </c:pt>
                <c:pt idx="18">
                  <c:v>3.0265553353152126</c:v>
                </c:pt>
                <c:pt idx="19">
                  <c:v>2.4845685475546806</c:v>
                </c:pt>
                <c:pt idx="20">
                  <c:v>19.242959400790991</c:v>
                </c:pt>
                <c:pt idx="21">
                  <c:v>0.84862586258024097</c:v>
                </c:pt>
                <c:pt idx="22">
                  <c:v>0.30882646225551386</c:v>
                </c:pt>
                <c:pt idx="23">
                  <c:v>0.94494518301632502</c:v>
                </c:pt>
                <c:pt idx="24">
                  <c:v>-21.764171218599671</c:v>
                </c:pt>
                <c:pt idx="25">
                  <c:v>1.5243688161942182</c:v>
                </c:pt>
                <c:pt idx="26">
                  <c:v>2.434138067375188</c:v>
                </c:pt>
                <c:pt idx="27">
                  <c:v>2.8792427442716666</c:v>
                </c:pt>
                <c:pt idx="28">
                  <c:v>-4.701710332010034E-2</c:v>
                </c:pt>
                <c:pt idx="29">
                  <c:v>1.3338991235605939</c:v>
                </c:pt>
                <c:pt idx="30">
                  <c:v>1.2564164303634049</c:v>
                </c:pt>
                <c:pt idx="31">
                  <c:v>1.9166434234724579</c:v>
                </c:pt>
                <c:pt idx="32">
                  <c:v>2.8580299337119213</c:v>
                </c:pt>
                <c:pt idx="33">
                  <c:v>2.7934028955741548</c:v>
                </c:pt>
                <c:pt idx="34">
                  <c:v>2.7425849318969986</c:v>
                </c:pt>
                <c:pt idx="35">
                  <c:v>2.8510845582967961</c:v>
                </c:pt>
                <c:pt idx="36">
                  <c:v>4.3162357414684207</c:v>
                </c:pt>
                <c:pt idx="37">
                  <c:v>2.9401201853223942</c:v>
                </c:pt>
                <c:pt idx="38">
                  <c:v>3.1628015298103711</c:v>
                </c:pt>
                <c:pt idx="39">
                  <c:v>2.7985595341371772</c:v>
                </c:pt>
                <c:pt idx="40">
                  <c:v>-0.79718327765871921</c:v>
                </c:pt>
                <c:pt idx="41">
                  <c:v>2.7159852720842226</c:v>
                </c:pt>
                <c:pt idx="42">
                  <c:v>2.7193271388848581</c:v>
                </c:pt>
                <c:pt idx="43">
                  <c:v>2.4189435775824575</c:v>
                </c:pt>
                <c:pt idx="44">
                  <c:v>4.7928075785749291</c:v>
                </c:pt>
                <c:pt idx="45">
                  <c:v>4.3921424066276984</c:v>
                </c:pt>
                <c:pt idx="46">
                  <c:v>2.2355340144698177</c:v>
                </c:pt>
                <c:pt idx="47">
                  <c:v>5.0736844732277655</c:v>
                </c:pt>
                <c:pt idx="48">
                  <c:v>0.54190609556632485</c:v>
                </c:pt>
                <c:pt idx="49">
                  <c:v>2.0649693344949562</c:v>
                </c:pt>
                <c:pt idx="50">
                  <c:v>3.2284514490989893</c:v>
                </c:pt>
                <c:pt idx="51">
                  <c:v>0.64926716668503304</c:v>
                </c:pt>
                <c:pt idx="52">
                  <c:v>4.8700624887786068</c:v>
                </c:pt>
                <c:pt idx="53">
                  <c:v>0.60034520869870667</c:v>
                </c:pt>
                <c:pt idx="54">
                  <c:v>2.1236351461061691</c:v>
                </c:pt>
                <c:pt idx="55">
                  <c:v>1.0130570402341565</c:v>
                </c:pt>
                <c:pt idx="56">
                  <c:v>-5.8466343452501469E-3</c:v>
                </c:pt>
                <c:pt idx="57">
                  <c:v>-0.49723387541572883</c:v>
                </c:pt>
                <c:pt idx="58">
                  <c:v>0.32019787178646442</c:v>
                </c:pt>
                <c:pt idx="59">
                  <c:v>-0.31185052941337155</c:v>
                </c:pt>
                <c:pt idx="60">
                  <c:v>-0.92093948656601943</c:v>
                </c:pt>
                <c:pt idx="61">
                  <c:v>1.0295789223670126</c:v>
                </c:pt>
                <c:pt idx="62">
                  <c:v>1.1114446261284747</c:v>
                </c:pt>
                <c:pt idx="63">
                  <c:v>1.0016566258807491</c:v>
                </c:pt>
                <c:pt idx="64">
                  <c:v>-0.370778227913167</c:v>
                </c:pt>
                <c:pt idx="65">
                  <c:v>0.30384581994961818</c:v>
                </c:pt>
                <c:pt idx="66">
                  <c:v>0.949990520701959</c:v>
                </c:pt>
                <c:pt idx="67">
                  <c:v>1.4800011431417821</c:v>
                </c:pt>
                <c:pt idx="68">
                  <c:v>0.21904885139566788</c:v>
                </c:pt>
                <c:pt idx="69">
                  <c:v>1.2616643489126771</c:v>
                </c:pt>
                <c:pt idx="70">
                  <c:v>0.14728419879386584</c:v>
                </c:pt>
                <c:pt idx="71">
                  <c:v>0.87843074905099661</c:v>
                </c:pt>
                <c:pt idx="72">
                  <c:v>1.3267973614261426</c:v>
                </c:pt>
                <c:pt idx="73">
                  <c:v>0.5271172543047784</c:v>
                </c:pt>
                <c:pt idx="74">
                  <c:v>0.54959993785443562</c:v>
                </c:pt>
                <c:pt idx="75">
                  <c:v>0.87300820859487605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917312"/>
        <c:axId val="195918848"/>
      </c:lineChart>
      <c:catAx>
        <c:axId val="195917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18848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5918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17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274E-2"/>
          <c:w val="0.26997254930290343"/>
          <c:h val="0.1176842446932941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(2)'!$J$3:$J$78</c:f>
              <c:numCache>
                <c:formatCode>0.00</c:formatCode>
                <c:ptCount val="76"/>
                <c:pt idx="0">
                  <c:v>-1.5577221269461248</c:v>
                </c:pt>
                <c:pt idx="1">
                  <c:v>0.62541605824354818</c:v>
                </c:pt>
                <c:pt idx="2">
                  <c:v>0.83360850268888709</c:v>
                </c:pt>
                <c:pt idx="3">
                  <c:v>1.0845182212206748</c:v>
                </c:pt>
                <c:pt idx="4">
                  <c:v>0.43948366200871447</c:v>
                </c:pt>
                <c:pt idx="5">
                  <c:v>-0.6527037062331833</c:v>
                </c:pt>
                <c:pt idx="6">
                  <c:v>-0.59897938553706043</c:v>
                </c:pt>
                <c:pt idx="7">
                  <c:v>-1.8887437293562224</c:v>
                </c:pt>
                <c:pt idx="8">
                  <c:v>1.9612454591025084</c:v>
                </c:pt>
                <c:pt idx="9">
                  <c:v>0.85517484197507854</c:v>
                </c:pt>
                <c:pt idx="10">
                  <c:v>0.37876878541957587</c:v>
                </c:pt>
                <c:pt idx="11">
                  <c:v>2.7977646577746366E-2</c:v>
                </c:pt>
                <c:pt idx="12">
                  <c:v>3.0619302183181598</c:v>
                </c:pt>
                <c:pt idx="13">
                  <c:v>2.3216446525944598</c:v>
                </c:pt>
                <c:pt idx="14">
                  <c:v>2.5888848193816805</c:v>
                </c:pt>
                <c:pt idx="15">
                  <c:v>2.3582691481273352</c:v>
                </c:pt>
                <c:pt idx="16">
                  <c:v>2.4057288240337198</c:v>
                </c:pt>
                <c:pt idx="17">
                  <c:v>1.8972865616128427</c:v>
                </c:pt>
                <c:pt idx="18">
                  <c:v>1.2953569950759558</c:v>
                </c:pt>
                <c:pt idx="19">
                  <c:v>0.61513946662739194</c:v>
                </c:pt>
                <c:pt idx="20">
                  <c:v>5.9994150697726889</c:v>
                </c:pt>
                <c:pt idx="21">
                  <c:v>0.1046683485264269</c:v>
                </c:pt>
                <c:pt idx="22">
                  <c:v>-1.2565411290460259E-2</c:v>
                </c:pt>
                <c:pt idx="23">
                  <c:v>0.24046015911242635</c:v>
                </c:pt>
                <c:pt idx="24">
                  <c:v>0.89939081616005978</c:v>
                </c:pt>
                <c:pt idx="25">
                  <c:v>0.82730611335988158</c:v>
                </c:pt>
                <c:pt idx="26">
                  <c:v>0.59702301692377335</c:v>
                </c:pt>
                <c:pt idx="27">
                  <c:v>1.6242275817229122</c:v>
                </c:pt>
                <c:pt idx="28">
                  <c:v>0.9166886892888384</c:v>
                </c:pt>
                <c:pt idx="29">
                  <c:v>0.41870283761561777</c:v>
                </c:pt>
                <c:pt idx="30">
                  <c:v>0.66492450638789824</c:v>
                </c:pt>
                <c:pt idx="31">
                  <c:v>0.58196082955956685</c:v>
                </c:pt>
                <c:pt idx="32">
                  <c:v>1.3871385939326302</c:v>
                </c:pt>
                <c:pt idx="33">
                  <c:v>1.8805140713158111</c:v>
                </c:pt>
                <c:pt idx="34">
                  <c:v>2.0824307059934251</c:v>
                </c:pt>
                <c:pt idx="35">
                  <c:v>2.3969006252074569</c:v>
                </c:pt>
                <c:pt idx="36">
                  <c:v>0.6852795606591976</c:v>
                </c:pt>
                <c:pt idx="37">
                  <c:v>1.5154660740583612</c:v>
                </c:pt>
                <c:pt idx="38">
                  <c:v>1.4292403230889827</c:v>
                </c:pt>
                <c:pt idx="39">
                  <c:v>1.962749062022624</c:v>
                </c:pt>
                <c:pt idx="40">
                  <c:v>1.4934275398762169</c:v>
                </c:pt>
                <c:pt idx="41">
                  <c:v>1.4840452346092088</c:v>
                </c:pt>
                <c:pt idx="42">
                  <c:v>1.4637945540540744</c:v>
                </c:pt>
                <c:pt idx="43">
                  <c:v>1.4104866427720317</c:v>
                </c:pt>
                <c:pt idx="44">
                  <c:v>1.9188304582820936</c:v>
                </c:pt>
                <c:pt idx="45">
                  <c:v>1.2997897560457867</c:v>
                </c:pt>
                <c:pt idx="46">
                  <c:v>1.2553179675950299</c:v>
                </c:pt>
                <c:pt idx="47">
                  <c:v>1.1182873155183568</c:v>
                </c:pt>
                <c:pt idx="48">
                  <c:v>0.67050089935418622</c:v>
                </c:pt>
                <c:pt idx="49">
                  <c:v>-0.55515962863104107</c:v>
                </c:pt>
                <c:pt idx="50">
                  <c:v>-1.1188083197506118</c:v>
                </c:pt>
                <c:pt idx="51">
                  <c:v>-3.9210317494222033E-2</c:v>
                </c:pt>
                <c:pt idx="52">
                  <c:v>1.1114827947832062</c:v>
                </c:pt>
                <c:pt idx="53">
                  <c:v>-0.55697672672409737</c:v>
                </c:pt>
                <c:pt idx="54">
                  <c:v>0.3428575554113098</c:v>
                </c:pt>
                <c:pt idx="55">
                  <c:v>0.32948834220928036</c:v>
                </c:pt>
                <c:pt idx="56">
                  <c:v>1.5679676654523054</c:v>
                </c:pt>
                <c:pt idx="57">
                  <c:v>1.9224209389430111</c:v>
                </c:pt>
                <c:pt idx="58">
                  <c:v>1.4499257784343125</c:v>
                </c:pt>
                <c:pt idx="59">
                  <c:v>1.6531812512666204</c:v>
                </c:pt>
                <c:pt idx="60">
                  <c:v>1.0789922373390468</c:v>
                </c:pt>
                <c:pt idx="61">
                  <c:v>0.76267262829110094</c:v>
                </c:pt>
                <c:pt idx="62">
                  <c:v>0.81460297114566371</c:v>
                </c:pt>
                <c:pt idx="63">
                  <c:v>0.71888893474998128</c:v>
                </c:pt>
                <c:pt idx="64">
                  <c:v>1.0172604955985978</c:v>
                </c:pt>
                <c:pt idx="65">
                  <c:v>0.97944948443997226</c:v>
                </c:pt>
                <c:pt idx="66">
                  <c:v>0.70680720190846069</c:v>
                </c:pt>
                <c:pt idx="67">
                  <c:v>0.63552001883793741</c:v>
                </c:pt>
                <c:pt idx="68">
                  <c:v>-0.15772598815103747</c:v>
                </c:pt>
                <c:pt idx="69">
                  <c:v>0.53348411046501587</c:v>
                </c:pt>
                <c:pt idx="70">
                  <c:v>8.4580150376215371E-2</c:v>
                </c:pt>
                <c:pt idx="71">
                  <c:v>0.45576315479027218</c:v>
                </c:pt>
                <c:pt idx="72">
                  <c:v>3.8060850126887631E-3</c:v>
                </c:pt>
                <c:pt idx="73">
                  <c:v>-6.2395254688792673E-2</c:v>
                </c:pt>
                <c:pt idx="74">
                  <c:v>0.84161147831581484</c:v>
                </c:pt>
                <c:pt idx="75">
                  <c:v>-7.7163146070955507E-2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(2)'!$K$3:$K$78</c:f>
              <c:numCache>
                <c:formatCode>0.00</c:formatCode>
                <c:ptCount val="76"/>
                <c:pt idx="0">
                  <c:v>-0.91879024620425043</c:v>
                </c:pt>
                <c:pt idx="1">
                  <c:v>1.3338391619093823</c:v>
                </c:pt>
                <c:pt idx="2">
                  <c:v>1.5860199880349055</c:v>
                </c:pt>
                <c:pt idx="3">
                  <c:v>0.62030212801301887</c:v>
                </c:pt>
                <c:pt idx="4">
                  <c:v>0.65320016339244835</c:v>
                </c:pt>
                <c:pt idx="5">
                  <c:v>2.0862697174941633</c:v>
                </c:pt>
                <c:pt idx="6">
                  <c:v>2.2557641982762138</c:v>
                </c:pt>
                <c:pt idx="7">
                  <c:v>2.330512878631533</c:v>
                </c:pt>
                <c:pt idx="8">
                  <c:v>0.68703337068797932</c:v>
                </c:pt>
                <c:pt idx="9">
                  <c:v>0.83281943099639666</c:v>
                </c:pt>
                <c:pt idx="10">
                  <c:v>-0.47142303203923913</c:v>
                </c:pt>
                <c:pt idx="11">
                  <c:v>0.90245824482021386</c:v>
                </c:pt>
                <c:pt idx="12">
                  <c:v>-0.35187446286532548</c:v>
                </c:pt>
                <c:pt idx="13">
                  <c:v>2.2576953329558629</c:v>
                </c:pt>
                <c:pt idx="14">
                  <c:v>2.1559587940765139</c:v>
                </c:pt>
                <c:pt idx="15">
                  <c:v>1.9266070421536305</c:v>
                </c:pt>
                <c:pt idx="16">
                  <c:v>0.56347399780239427</c:v>
                </c:pt>
                <c:pt idx="17">
                  <c:v>2.2274569929457679</c:v>
                </c:pt>
                <c:pt idx="18">
                  <c:v>1.4724797751302132</c:v>
                </c:pt>
                <c:pt idx="19">
                  <c:v>0.85035678278829308</c:v>
                </c:pt>
                <c:pt idx="20">
                  <c:v>3.3398486232896915E-2</c:v>
                </c:pt>
                <c:pt idx="21">
                  <c:v>1.5052319694548355</c:v>
                </c:pt>
                <c:pt idx="22">
                  <c:v>2.1192082301559481</c:v>
                </c:pt>
                <c:pt idx="23">
                  <c:v>2.5300180275762125</c:v>
                </c:pt>
                <c:pt idx="24">
                  <c:v>2.763798362487818</c:v>
                </c:pt>
                <c:pt idx="25">
                  <c:v>2.2827327572150935</c:v>
                </c:pt>
                <c:pt idx="26">
                  <c:v>1.7109801886504066</c:v>
                </c:pt>
                <c:pt idx="27">
                  <c:v>1.552977819128291</c:v>
                </c:pt>
                <c:pt idx="28">
                  <c:v>2.4143470394320317</c:v>
                </c:pt>
                <c:pt idx="29">
                  <c:v>1.1556078836166641</c:v>
                </c:pt>
                <c:pt idx="30">
                  <c:v>1.0586987890335444</c:v>
                </c:pt>
                <c:pt idx="31">
                  <c:v>1.7173510038259707</c:v>
                </c:pt>
                <c:pt idx="32">
                  <c:v>0.54617794455796675</c:v>
                </c:pt>
                <c:pt idx="33">
                  <c:v>0.9703963796454953</c:v>
                </c:pt>
                <c:pt idx="34">
                  <c:v>1.4039386376088117</c:v>
                </c:pt>
                <c:pt idx="35">
                  <c:v>1.3094603822573618</c:v>
                </c:pt>
                <c:pt idx="36">
                  <c:v>1.7593251669431771</c:v>
                </c:pt>
                <c:pt idx="37">
                  <c:v>1.4730568381365705</c:v>
                </c:pt>
                <c:pt idx="38">
                  <c:v>1.3526718196197056</c:v>
                </c:pt>
                <c:pt idx="39">
                  <c:v>1.28217039461896</c:v>
                </c:pt>
                <c:pt idx="40">
                  <c:v>1.4897433924540375</c:v>
                </c:pt>
                <c:pt idx="41">
                  <c:v>1.2405206971404874</c:v>
                </c:pt>
                <c:pt idx="42">
                  <c:v>0.98858401587569056</c:v>
                </c:pt>
                <c:pt idx="43">
                  <c:v>0.74967702340184184</c:v>
                </c:pt>
                <c:pt idx="44">
                  <c:v>3.2859490472261799</c:v>
                </c:pt>
                <c:pt idx="45">
                  <c:v>2.6915222132012038</c:v>
                </c:pt>
                <c:pt idx="46">
                  <c:v>2.0826354834495873</c:v>
                </c:pt>
                <c:pt idx="47">
                  <c:v>1.3706287925150125</c:v>
                </c:pt>
                <c:pt idx="48">
                  <c:v>0.41661406833825487</c:v>
                </c:pt>
                <c:pt idx="49">
                  <c:v>0.33199951330159033</c:v>
                </c:pt>
                <c:pt idx="50">
                  <c:v>0.55749216197131346</c:v>
                </c:pt>
                <c:pt idx="51">
                  <c:v>9.1688173546030954E-2</c:v>
                </c:pt>
                <c:pt idx="52">
                  <c:v>-0.30120114557642874</c:v>
                </c:pt>
                <c:pt idx="53">
                  <c:v>-0.26861868545786666</c:v>
                </c:pt>
                <c:pt idx="54">
                  <c:v>0.19146840446656571</c:v>
                </c:pt>
                <c:pt idx="55">
                  <c:v>0.34235884911018932</c:v>
                </c:pt>
                <c:pt idx="56">
                  <c:v>0.81464509505677818</c:v>
                </c:pt>
                <c:pt idx="57">
                  <c:v>0.77264761920872305</c:v>
                </c:pt>
                <c:pt idx="58">
                  <c:v>0.63245299520961518</c:v>
                </c:pt>
                <c:pt idx="59">
                  <c:v>0.74917844256784594</c:v>
                </c:pt>
                <c:pt idx="60">
                  <c:v>0.60121656638598553</c:v>
                </c:pt>
                <c:pt idx="61">
                  <c:v>0.95515984759963146</c:v>
                </c:pt>
                <c:pt idx="62">
                  <c:v>0.41432407524194975</c:v>
                </c:pt>
                <c:pt idx="63">
                  <c:v>0.62840074391804224</c:v>
                </c:pt>
                <c:pt idx="64">
                  <c:v>0.77988068562799739</c:v>
                </c:pt>
                <c:pt idx="65">
                  <c:v>0.66661990478256994</c:v>
                </c:pt>
                <c:pt idx="66">
                  <c:v>0.37346546405575315</c:v>
                </c:pt>
                <c:pt idx="67">
                  <c:v>0.54001469928014689</c:v>
                </c:pt>
                <c:pt idx="68">
                  <c:v>0.75873713314739688</c:v>
                </c:pt>
                <c:pt idx="69">
                  <c:v>0.38967562927463295</c:v>
                </c:pt>
                <c:pt idx="70">
                  <c:v>0.65236833292766505</c:v>
                </c:pt>
                <c:pt idx="71">
                  <c:v>0.39477899137567241</c:v>
                </c:pt>
                <c:pt idx="72">
                  <c:v>0.6083077749973963</c:v>
                </c:pt>
                <c:pt idx="73">
                  <c:v>0.95176715339101436</c:v>
                </c:pt>
                <c:pt idx="74">
                  <c:v>0.55416859080377912</c:v>
                </c:pt>
                <c:pt idx="75">
                  <c:v>0.70617500928750987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(2)'!$L$3:$L$78</c:f>
              <c:numCache>
                <c:formatCode>0.00</c:formatCode>
                <c:ptCount val="76"/>
                <c:pt idx="0">
                  <c:v>2.2362618844153381</c:v>
                </c:pt>
                <c:pt idx="1">
                  <c:v>2.3674601594934042</c:v>
                </c:pt>
                <c:pt idx="2">
                  <c:v>2.3868434030943351</c:v>
                </c:pt>
                <c:pt idx="3">
                  <c:v>2.3059183301985691</c:v>
                </c:pt>
                <c:pt idx="4">
                  <c:v>-3.1649368627870551E-2</c:v>
                </c:pt>
                <c:pt idx="5">
                  <c:v>0.53994563229608294</c:v>
                </c:pt>
                <c:pt idx="6">
                  <c:v>0.30943984443125855</c:v>
                </c:pt>
                <c:pt idx="7">
                  <c:v>0.40534253550637883</c:v>
                </c:pt>
                <c:pt idx="8">
                  <c:v>1.0716351130633097</c:v>
                </c:pt>
                <c:pt idx="9">
                  <c:v>1.4086259221455679</c:v>
                </c:pt>
                <c:pt idx="10">
                  <c:v>0.73320269260379223</c:v>
                </c:pt>
                <c:pt idx="11">
                  <c:v>3.9254436378932681E-2</c:v>
                </c:pt>
                <c:pt idx="12">
                  <c:v>3.7490138359959402</c:v>
                </c:pt>
                <c:pt idx="13">
                  <c:v>1.1035839219768846</c:v>
                </c:pt>
                <c:pt idx="14">
                  <c:v>1.108325400389506</c:v>
                </c:pt>
                <c:pt idx="15">
                  <c:v>0.64288008016901887</c:v>
                </c:pt>
                <c:pt idx="16">
                  <c:v>-1.8293566129363565</c:v>
                </c:pt>
                <c:pt idx="17">
                  <c:v>0.3745293770445019</c:v>
                </c:pt>
                <c:pt idx="18">
                  <c:v>1.2093434548637707</c:v>
                </c:pt>
                <c:pt idx="19">
                  <c:v>1.714532565094375</c:v>
                </c:pt>
                <c:pt idx="20">
                  <c:v>-0.46937588154541748</c:v>
                </c:pt>
                <c:pt idx="21">
                  <c:v>2.2504929691905611</c:v>
                </c:pt>
                <c:pt idx="22">
                  <c:v>1.9681739207341624</c:v>
                </c:pt>
                <c:pt idx="23">
                  <c:v>1.9804736817812671</c:v>
                </c:pt>
                <c:pt idx="24">
                  <c:v>1.0939069119824301</c:v>
                </c:pt>
                <c:pt idx="25">
                  <c:v>1.3084213312118889</c:v>
                </c:pt>
                <c:pt idx="26">
                  <c:v>-0.36237005761333896</c:v>
                </c:pt>
                <c:pt idx="27">
                  <c:v>0.28150969175574808</c:v>
                </c:pt>
                <c:pt idx="28">
                  <c:v>3.206314008997492</c:v>
                </c:pt>
                <c:pt idx="29">
                  <c:v>1.3565319489931928</c:v>
                </c:pt>
                <c:pt idx="30">
                  <c:v>1.5086448384232529</c:v>
                </c:pt>
                <c:pt idx="31">
                  <c:v>0.86947938078525355</c:v>
                </c:pt>
                <c:pt idx="32">
                  <c:v>2.9895660442960854</c:v>
                </c:pt>
                <c:pt idx="33">
                  <c:v>1.9304880725554863</c:v>
                </c:pt>
                <c:pt idx="34">
                  <c:v>1.0046492276570078</c:v>
                </c:pt>
                <c:pt idx="35">
                  <c:v>1.4467657454862382</c:v>
                </c:pt>
                <c:pt idx="36">
                  <c:v>5.7275972790585197</c:v>
                </c:pt>
                <c:pt idx="37">
                  <c:v>1.9102085830263869</c:v>
                </c:pt>
                <c:pt idx="38">
                  <c:v>1.8333998581617179</c:v>
                </c:pt>
                <c:pt idx="39">
                  <c:v>0.66310024536628875</c:v>
                </c:pt>
                <c:pt idx="40">
                  <c:v>1.7001611068885907</c:v>
                </c:pt>
                <c:pt idx="41">
                  <c:v>2.8815195587163585</c:v>
                </c:pt>
                <c:pt idx="42">
                  <c:v>2.5504970013728556</c:v>
                </c:pt>
                <c:pt idx="43">
                  <c:v>1.6405239669140586</c:v>
                </c:pt>
                <c:pt idx="44">
                  <c:v>1.9657307362051974</c:v>
                </c:pt>
                <c:pt idx="45">
                  <c:v>0.58515634468550581</c:v>
                </c:pt>
                <c:pt idx="46">
                  <c:v>2.091462906970261</c:v>
                </c:pt>
                <c:pt idx="47">
                  <c:v>1.9115287664900633</c:v>
                </c:pt>
                <c:pt idx="48">
                  <c:v>2.1792710115172933</c:v>
                </c:pt>
                <c:pt idx="49">
                  <c:v>0.56255740965430856</c:v>
                </c:pt>
                <c:pt idx="50">
                  <c:v>0.73476555996511805</c:v>
                </c:pt>
                <c:pt idx="51">
                  <c:v>0.57168617513283715</c:v>
                </c:pt>
                <c:pt idx="52">
                  <c:v>0.56031523298071628</c:v>
                </c:pt>
                <c:pt idx="53">
                  <c:v>-0.15221100426688891</c:v>
                </c:pt>
                <c:pt idx="54">
                  <c:v>0.21721775471882318</c:v>
                </c:pt>
                <c:pt idx="55">
                  <c:v>0.58476272753031411</c:v>
                </c:pt>
                <c:pt idx="56">
                  <c:v>0.32792171680031346</c:v>
                </c:pt>
                <c:pt idx="57">
                  <c:v>0.51815807499403232</c:v>
                </c:pt>
                <c:pt idx="58">
                  <c:v>-8.9666509076111109E-3</c:v>
                </c:pt>
                <c:pt idx="59">
                  <c:v>4.6554447171757281E-2</c:v>
                </c:pt>
                <c:pt idx="60">
                  <c:v>1.9100784422771835</c:v>
                </c:pt>
                <c:pt idx="61">
                  <c:v>1.3805835478619732</c:v>
                </c:pt>
                <c:pt idx="62">
                  <c:v>1.5436027220149444</c:v>
                </c:pt>
                <c:pt idx="63">
                  <c:v>0.79410239589438181</c:v>
                </c:pt>
                <c:pt idx="64">
                  <c:v>-0.23882696245343316</c:v>
                </c:pt>
                <c:pt idx="65">
                  <c:v>0.44622426203177618</c:v>
                </c:pt>
                <c:pt idx="66">
                  <c:v>0.22470688591780122</c:v>
                </c:pt>
                <c:pt idx="67">
                  <c:v>0.24323543701307926</c:v>
                </c:pt>
                <c:pt idx="68">
                  <c:v>1.3212734737541187</c:v>
                </c:pt>
                <c:pt idx="69">
                  <c:v>1.2237344318113936</c:v>
                </c:pt>
                <c:pt idx="70">
                  <c:v>0.68669280922496134</c:v>
                </c:pt>
                <c:pt idx="71">
                  <c:v>0.65467265506514627</c:v>
                </c:pt>
                <c:pt idx="72">
                  <c:v>0.48449315254873926</c:v>
                </c:pt>
                <c:pt idx="73">
                  <c:v>0.29556297587941899</c:v>
                </c:pt>
                <c:pt idx="74">
                  <c:v>0.59669176816883929</c:v>
                </c:pt>
                <c:pt idx="75">
                  <c:v>0.86903341994383865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(2)'!$M$3:$M$78</c:f>
              <c:numCache>
                <c:formatCode>0.00</c:formatCode>
                <c:ptCount val="76"/>
                <c:pt idx="0">
                  <c:v>2.7997184481789623</c:v>
                </c:pt>
                <c:pt idx="1">
                  <c:v>-1.5475829806574097</c:v>
                </c:pt>
                <c:pt idx="2">
                  <c:v>-0.53135240783672266</c:v>
                </c:pt>
                <c:pt idx="3">
                  <c:v>0.49206451952388586</c:v>
                </c:pt>
                <c:pt idx="4">
                  <c:v>-0.20642110281412604</c:v>
                </c:pt>
                <c:pt idx="5">
                  <c:v>0.26977655417477542</c:v>
                </c:pt>
                <c:pt idx="6">
                  <c:v>0.40404601151706326</c:v>
                </c:pt>
                <c:pt idx="7">
                  <c:v>0.10205014165170047</c:v>
                </c:pt>
                <c:pt idx="8">
                  <c:v>2.9281874632750684</c:v>
                </c:pt>
                <c:pt idx="9">
                  <c:v>2.0889309692768117</c:v>
                </c:pt>
                <c:pt idx="10">
                  <c:v>1.837024028604203</c:v>
                </c:pt>
                <c:pt idx="11">
                  <c:v>1.2825508686354934</c:v>
                </c:pt>
                <c:pt idx="12">
                  <c:v>0.17347292241220386</c:v>
                </c:pt>
                <c:pt idx="13">
                  <c:v>0.62871586773078347</c:v>
                </c:pt>
                <c:pt idx="14">
                  <c:v>0.78252373020196475</c:v>
                </c:pt>
                <c:pt idx="15">
                  <c:v>0.75712698917857257</c:v>
                </c:pt>
                <c:pt idx="16">
                  <c:v>1.5513679814978258</c:v>
                </c:pt>
                <c:pt idx="17">
                  <c:v>1.2577517687134478</c:v>
                </c:pt>
                <c:pt idx="18">
                  <c:v>1.4586842332260355</c:v>
                </c:pt>
                <c:pt idx="19">
                  <c:v>1.1227850366923273</c:v>
                </c:pt>
                <c:pt idx="20">
                  <c:v>0.12698772730261801</c:v>
                </c:pt>
                <c:pt idx="21">
                  <c:v>4.0305591681676634E-2</c:v>
                </c:pt>
                <c:pt idx="22">
                  <c:v>0.25600943527969683</c:v>
                </c:pt>
                <c:pt idx="23">
                  <c:v>0.40680125368765596</c:v>
                </c:pt>
                <c:pt idx="24">
                  <c:v>0.4253141660707942</c:v>
                </c:pt>
                <c:pt idx="25">
                  <c:v>0.85204347816502124</c:v>
                </c:pt>
                <c:pt idx="26">
                  <c:v>1.043594082243323</c:v>
                </c:pt>
                <c:pt idx="27">
                  <c:v>1.418955205283958</c:v>
                </c:pt>
                <c:pt idx="28">
                  <c:v>1.8165064010955374</c:v>
                </c:pt>
                <c:pt idx="29">
                  <c:v>1.5351703516427178</c:v>
                </c:pt>
                <c:pt idx="30">
                  <c:v>1.1001508367850232</c:v>
                </c:pt>
                <c:pt idx="31">
                  <c:v>0.37062034504400432</c:v>
                </c:pt>
                <c:pt idx="32">
                  <c:v>0.2158321329232786</c:v>
                </c:pt>
                <c:pt idx="33">
                  <c:v>-0.22836425275448105</c:v>
                </c:pt>
                <c:pt idx="34">
                  <c:v>0.59699379409614139</c:v>
                </c:pt>
                <c:pt idx="35">
                  <c:v>0.74826421467440318</c:v>
                </c:pt>
                <c:pt idx="36">
                  <c:v>0.53017667845437255</c:v>
                </c:pt>
                <c:pt idx="37">
                  <c:v>1.422471007355</c:v>
                </c:pt>
                <c:pt idx="38">
                  <c:v>1.2411170382948473</c:v>
                </c:pt>
                <c:pt idx="39">
                  <c:v>1.0451697440984251</c:v>
                </c:pt>
                <c:pt idx="40">
                  <c:v>2.2238182715769663</c:v>
                </c:pt>
                <c:pt idx="41">
                  <c:v>0.98130090568145767</c:v>
                </c:pt>
                <c:pt idx="42">
                  <c:v>0.86794610100712954</c:v>
                </c:pt>
                <c:pt idx="43">
                  <c:v>0.62336030229562545</c:v>
                </c:pt>
                <c:pt idx="44">
                  <c:v>1.8082478269344522</c:v>
                </c:pt>
                <c:pt idx="45">
                  <c:v>1.5129340079831954</c:v>
                </c:pt>
                <c:pt idx="46">
                  <c:v>1.5781891620191852</c:v>
                </c:pt>
                <c:pt idx="47">
                  <c:v>1.6551795015207724</c:v>
                </c:pt>
                <c:pt idx="48">
                  <c:v>0.26686026708847854</c:v>
                </c:pt>
                <c:pt idx="49">
                  <c:v>0.3816299442010343</c:v>
                </c:pt>
                <c:pt idx="50">
                  <c:v>0.88949532358843753</c:v>
                </c:pt>
                <c:pt idx="51">
                  <c:v>0.53552593237487933</c:v>
                </c:pt>
                <c:pt idx="52">
                  <c:v>0.70037454787791908</c:v>
                </c:pt>
                <c:pt idx="53">
                  <c:v>-0.92693486455994334</c:v>
                </c:pt>
                <c:pt idx="54">
                  <c:v>-1.1797786054282284</c:v>
                </c:pt>
                <c:pt idx="55">
                  <c:v>-1.7215186823501687</c:v>
                </c:pt>
                <c:pt idx="56">
                  <c:v>1.2390443118665202</c:v>
                </c:pt>
                <c:pt idx="57">
                  <c:v>1.2627974891929308</c:v>
                </c:pt>
                <c:pt idx="58">
                  <c:v>0.7678471432005346</c:v>
                </c:pt>
                <c:pt idx="59">
                  <c:v>0.72972486665080671</c:v>
                </c:pt>
                <c:pt idx="60">
                  <c:v>0.69438134909742477</c:v>
                </c:pt>
                <c:pt idx="61">
                  <c:v>0.55016485191558462</c:v>
                </c:pt>
                <c:pt idx="62">
                  <c:v>0.30475663475020304</c:v>
                </c:pt>
                <c:pt idx="63">
                  <c:v>0.6570496541573777</c:v>
                </c:pt>
                <c:pt idx="64">
                  <c:v>0.67113835655053111</c:v>
                </c:pt>
                <c:pt idx="65">
                  <c:v>0.52392816011104693</c:v>
                </c:pt>
                <c:pt idx="66">
                  <c:v>0.54399702363280777</c:v>
                </c:pt>
                <c:pt idx="67">
                  <c:v>0.54635090214793336</c:v>
                </c:pt>
                <c:pt idx="68">
                  <c:v>0.44987883702862191</c:v>
                </c:pt>
                <c:pt idx="69">
                  <c:v>0.66876438938468163</c:v>
                </c:pt>
                <c:pt idx="70">
                  <c:v>0.30489038519553063</c:v>
                </c:pt>
                <c:pt idx="71">
                  <c:v>0.301584577304641</c:v>
                </c:pt>
                <c:pt idx="72">
                  <c:v>0.52838619912208751</c:v>
                </c:pt>
                <c:pt idx="73">
                  <c:v>0.37337783930354773</c:v>
                </c:pt>
                <c:pt idx="74">
                  <c:v>0.32205751712578579</c:v>
                </c:pt>
                <c:pt idx="75">
                  <c:v>0.20444399762317109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(2)'!$A$3:$A$78</c:f>
              <c:strCache>
                <c:ptCount val="76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</c:strCache>
            </c:strRef>
          </c:cat>
          <c:val>
            <c:numRef>
              <c:f>'Growth Rates SeaAdj (2)'!$N$3:$N$78</c:f>
              <c:numCache>
                <c:formatCode>0.00</c:formatCode>
                <c:ptCount val="76"/>
                <c:pt idx="0">
                  <c:v>2.6238421798285927</c:v>
                </c:pt>
                <c:pt idx="1">
                  <c:v>0.78834766758398156</c:v>
                </c:pt>
                <c:pt idx="2">
                  <c:v>0.62282558060050386</c:v>
                </c:pt>
                <c:pt idx="3">
                  <c:v>0.44367610898473847</c:v>
                </c:pt>
                <c:pt idx="4">
                  <c:v>-3.0108499108103204</c:v>
                </c:pt>
                <c:pt idx="5">
                  <c:v>-0.14297384342621114</c:v>
                </c:pt>
                <c:pt idx="6">
                  <c:v>-0.18649309072013254</c:v>
                </c:pt>
                <c:pt idx="7">
                  <c:v>-0.10728318808046818</c:v>
                </c:pt>
                <c:pt idx="8">
                  <c:v>2.5382569624562121</c:v>
                </c:pt>
                <c:pt idx="9">
                  <c:v>-0.2512876438468149</c:v>
                </c:pt>
                <c:pt idx="10">
                  <c:v>-0.32410853480423929</c:v>
                </c:pt>
                <c:pt idx="11">
                  <c:v>-0.18475136283137503</c:v>
                </c:pt>
                <c:pt idx="12">
                  <c:v>-2.7169493485288552</c:v>
                </c:pt>
                <c:pt idx="13">
                  <c:v>-0.17780804268415798</c:v>
                </c:pt>
                <c:pt idx="14">
                  <c:v>-0.34660116702500615</c:v>
                </c:pt>
                <c:pt idx="15">
                  <c:v>-0.47814105778307353</c:v>
                </c:pt>
                <c:pt idx="16">
                  <c:v>0.69722776450242097</c:v>
                </c:pt>
                <c:pt idx="17">
                  <c:v>-0.1802569682653728</c:v>
                </c:pt>
                <c:pt idx="18">
                  <c:v>-0.32819561676462189</c:v>
                </c:pt>
                <c:pt idx="19">
                  <c:v>-0.42174424898168072</c:v>
                </c:pt>
                <c:pt idx="20">
                  <c:v>2.1754720601428481</c:v>
                </c:pt>
                <c:pt idx="21">
                  <c:v>-0.43134924358843846</c:v>
                </c:pt>
                <c:pt idx="22">
                  <c:v>-0.61618252828201781</c:v>
                </c:pt>
                <c:pt idx="23">
                  <c:v>-0.26701965795518534</c:v>
                </c:pt>
                <c:pt idx="24">
                  <c:v>0.45815071818999786</c:v>
                </c:pt>
                <c:pt idx="25">
                  <c:v>0.44148950162864453</c:v>
                </c:pt>
                <c:pt idx="26">
                  <c:v>0.37870442568282259</c:v>
                </c:pt>
                <c:pt idx="27">
                  <c:v>0.22678341613341046</c:v>
                </c:pt>
                <c:pt idx="28">
                  <c:v>0.79928924099501486</c:v>
                </c:pt>
                <c:pt idx="29">
                  <c:v>0.612600721834761</c:v>
                </c:pt>
                <c:pt idx="30">
                  <c:v>0.62829742992762172</c:v>
                </c:pt>
                <c:pt idx="31">
                  <c:v>0.54512107177201397</c:v>
                </c:pt>
                <c:pt idx="32">
                  <c:v>-0.60513121155903149</c:v>
                </c:pt>
                <c:pt idx="33">
                  <c:v>0.70118851359383028</c:v>
                </c:pt>
                <c:pt idx="34">
                  <c:v>0.49097866786225447</c:v>
                </c:pt>
                <c:pt idx="35">
                  <c:v>1.2204504048791169</c:v>
                </c:pt>
                <c:pt idx="36">
                  <c:v>1.9371829549580468</c:v>
                </c:pt>
                <c:pt idx="37">
                  <c:v>1.1660449118952354</c:v>
                </c:pt>
                <c:pt idx="38">
                  <c:v>0.5764211198224678</c:v>
                </c:pt>
                <c:pt idx="39">
                  <c:v>7.5622421533880881E-3</c:v>
                </c:pt>
                <c:pt idx="40">
                  <c:v>1.3153342334101741</c:v>
                </c:pt>
                <c:pt idx="41">
                  <c:v>0.60481276540984785</c:v>
                </c:pt>
                <c:pt idx="42">
                  <c:v>0.78519267889952971</c:v>
                </c:pt>
                <c:pt idx="43">
                  <c:v>0.81397663062131587</c:v>
                </c:pt>
                <c:pt idx="44">
                  <c:v>1.9878368045601849</c:v>
                </c:pt>
                <c:pt idx="45">
                  <c:v>0.95926094710846421</c:v>
                </c:pt>
                <c:pt idx="46">
                  <c:v>1.3079143586371227</c:v>
                </c:pt>
                <c:pt idx="47">
                  <c:v>1.3746403876936955</c:v>
                </c:pt>
                <c:pt idx="48">
                  <c:v>1.4361579647938023</c:v>
                </c:pt>
                <c:pt idx="49">
                  <c:v>1.1147467359573959</c:v>
                </c:pt>
                <c:pt idx="50">
                  <c:v>1.8546131353669317</c:v>
                </c:pt>
                <c:pt idx="51">
                  <c:v>1.0974355341717306</c:v>
                </c:pt>
                <c:pt idx="52">
                  <c:v>0.69543055033580492</c:v>
                </c:pt>
                <c:pt idx="53">
                  <c:v>0.65512603583670237</c:v>
                </c:pt>
                <c:pt idx="54">
                  <c:v>4.1328600405665522E-2</c:v>
                </c:pt>
                <c:pt idx="55">
                  <c:v>8.2369608909118527E-2</c:v>
                </c:pt>
                <c:pt idx="56">
                  <c:v>1.3510807159802014</c:v>
                </c:pt>
                <c:pt idx="57">
                  <c:v>1.4178599545741621</c:v>
                </c:pt>
                <c:pt idx="58">
                  <c:v>0.84819745639965038</c:v>
                </c:pt>
                <c:pt idx="59">
                  <c:v>1.1196966268923902</c:v>
                </c:pt>
                <c:pt idx="60">
                  <c:v>0.26850826180760867</c:v>
                </c:pt>
                <c:pt idx="61">
                  <c:v>1.3115701285569703</c:v>
                </c:pt>
                <c:pt idx="62">
                  <c:v>0.89680344463772321</c:v>
                </c:pt>
                <c:pt idx="63">
                  <c:v>1.2642427496808684</c:v>
                </c:pt>
                <c:pt idx="64">
                  <c:v>0.71172178364885741</c:v>
                </c:pt>
                <c:pt idx="65">
                  <c:v>0.86888787915316101</c:v>
                </c:pt>
                <c:pt idx="66">
                  <c:v>1.0873262484371793</c:v>
                </c:pt>
                <c:pt idx="67">
                  <c:v>1.0926824832039137</c:v>
                </c:pt>
                <c:pt idx="68">
                  <c:v>0.32867060898595502</c:v>
                </c:pt>
                <c:pt idx="69">
                  <c:v>0.68796850902047535</c:v>
                </c:pt>
                <c:pt idx="70">
                  <c:v>0.68994690147275195</c:v>
                </c:pt>
                <c:pt idx="71">
                  <c:v>1.1203633276139435</c:v>
                </c:pt>
                <c:pt idx="72">
                  <c:v>0.58329824190145507</c:v>
                </c:pt>
                <c:pt idx="73">
                  <c:v>0.9695820796883251</c:v>
                </c:pt>
                <c:pt idx="74">
                  <c:v>0.53353199038867904</c:v>
                </c:pt>
                <c:pt idx="75">
                  <c:v>0.28698091791059283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052864"/>
        <c:axId val="196054400"/>
      </c:lineChart>
      <c:catAx>
        <c:axId val="19605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54400"/>
        <c:crosses val="autoZero"/>
        <c:auto val="1"/>
        <c:lblAlgn val="ctr"/>
        <c:lblOffset val="100"/>
        <c:tickLblSkip val="4"/>
        <c:tickMarkSkip val="1"/>
        <c:noMultiLvlLbl val="0"/>
      </c:catAx>
      <c:valAx>
        <c:axId val="196054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52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352"/>
          <c:h val="0.22222286552416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9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(2)'!$C$79</c:f>
              <c:numCache>
                <c:formatCode>0.00</c:formatCode>
                <c:ptCount val="1"/>
                <c:pt idx="0">
                  <c:v>1.0270650989683454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(2)'!$D$79</c:f>
              <c:numCache>
                <c:formatCode>0.00</c:formatCode>
                <c:ptCount val="1"/>
                <c:pt idx="0">
                  <c:v>4.2177895682379299E-2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6092672"/>
        <c:axId val="196094208"/>
        <c:axId val="0"/>
      </c:bar3DChart>
      <c:catAx>
        <c:axId val="19609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9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0942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0926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575"/>
          <c:h val="0.100000338667342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9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(2)'!$F$79</c:f>
              <c:numCache>
                <c:formatCode>0.00</c:formatCode>
                <c:ptCount val="1"/>
                <c:pt idx="0">
                  <c:v>0.60194780675311821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(2)'!$G$79</c:f>
              <c:numCache>
                <c:formatCode>0.00</c:formatCode>
                <c:ptCount val="1"/>
                <c:pt idx="0">
                  <c:v>0.40307743680300789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(2)'!$H$79</c:f>
              <c:numCache>
                <c:formatCode>0.00</c:formatCode>
                <c:ptCount val="1"/>
                <c:pt idx="0">
                  <c:v>1.0407985399514428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6132864"/>
        <c:axId val="196134400"/>
        <c:axId val="0"/>
      </c:bar3DChart>
      <c:catAx>
        <c:axId val="19613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134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134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1328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082"/>
          <c:h val="0.100000224330933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739"/>
          <c:h val="0.87539915052519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'Growth Rates SeaAdj (2)'!$A$79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(2)'!$J$79</c:f>
              <c:numCache>
                <c:formatCode>0.00</c:formatCode>
                <c:ptCount val="1"/>
                <c:pt idx="0">
                  <c:v>0.93173698358843204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(2)'!$K$79</c:f>
              <c:numCache>
                <c:formatCode>0.00</c:formatCode>
                <c:ptCount val="1"/>
                <c:pt idx="0">
                  <c:v>1.0808783570829168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(2)'!$L$79</c:f>
              <c:numCache>
                <c:formatCode>0.00</c:formatCode>
                <c:ptCount val="1"/>
                <c:pt idx="0">
                  <c:v>1.1611524298472236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(2)'!$M$79</c:f>
              <c:numCache>
                <c:formatCode>0.00</c:formatCode>
                <c:ptCount val="1"/>
                <c:pt idx="0">
                  <c:v>0.71653598291815579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'Growth Rates SeaAdj (2)'!$N$79</c:f>
              <c:numCache>
                <c:formatCode>0.00</c:formatCode>
                <c:ptCount val="1"/>
                <c:pt idx="0">
                  <c:v>0.56405110896793786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6428544"/>
        <c:axId val="196430080"/>
        <c:axId val="0"/>
      </c:bar3DChart>
      <c:catAx>
        <c:axId val="19642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43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430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4285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4266E-2"/>
          <c:w val="0.913822589276203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Contributions'!$B$3:$B$21</c:f>
              <c:numCache>
                <c:formatCode>0.00</c:formatCode>
                <c:ptCount val="19"/>
                <c:pt idx="0">
                  <c:v>7.9930324902698775</c:v>
                </c:pt>
                <c:pt idx="1">
                  <c:v>7.8669235185415891</c:v>
                </c:pt>
                <c:pt idx="2">
                  <c:v>7.8187665757937284</c:v>
                </c:pt>
                <c:pt idx="3">
                  <c:v>7.3743840929361699</c:v>
                </c:pt>
                <c:pt idx="4">
                  <c:v>7.1954877153189347</c:v>
                </c:pt>
                <c:pt idx="5">
                  <c:v>6.918643858837326</c:v>
                </c:pt>
                <c:pt idx="6">
                  <c:v>6.952297717139408</c:v>
                </c:pt>
                <c:pt idx="7">
                  <c:v>7.1328539377052786</c:v>
                </c:pt>
                <c:pt idx="8">
                  <c:v>6.895853159384739</c:v>
                </c:pt>
                <c:pt idx="9">
                  <c:v>6.1186221869285555</c:v>
                </c:pt>
                <c:pt idx="10">
                  <c:v>5.7643841547364678</c:v>
                </c:pt>
                <c:pt idx="11">
                  <c:v>5.6625772545153508</c:v>
                </c:pt>
                <c:pt idx="12">
                  <c:v>6.0782198487297805</c:v>
                </c:pt>
                <c:pt idx="13">
                  <c:v>5.9652627998266228</c:v>
                </c:pt>
                <c:pt idx="14">
                  <c:v>5.9182439171776151</c:v>
                </c:pt>
                <c:pt idx="15">
                  <c:v>6.0615749386512565</c:v>
                </c:pt>
                <c:pt idx="16">
                  <c:v>5.9952687666506783</c:v>
                </c:pt>
                <c:pt idx="17">
                  <c:v>6.0190674648422657</c:v>
                </c:pt>
                <c:pt idx="18">
                  <c:v>6.1297331213464936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Contributions'!$E$3:$E$21</c:f>
              <c:numCache>
                <c:formatCode>0.00</c:formatCode>
                <c:ptCount val="19"/>
                <c:pt idx="0">
                  <c:v>25.585351760416952</c:v>
                </c:pt>
                <c:pt idx="1">
                  <c:v>25.935230859605579</c:v>
                </c:pt>
                <c:pt idx="2">
                  <c:v>25.030378344653936</c:v>
                </c:pt>
                <c:pt idx="3">
                  <c:v>24.840570131725681</c:v>
                </c:pt>
                <c:pt idx="4">
                  <c:v>25.64290462448206</c:v>
                </c:pt>
                <c:pt idx="5">
                  <c:v>25.822201189545847</c:v>
                </c:pt>
                <c:pt idx="6">
                  <c:v>25.224311357739872</c:v>
                </c:pt>
                <c:pt idx="7">
                  <c:v>24.455371739448569</c:v>
                </c:pt>
                <c:pt idx="8">
                  <c:v>24.73613926645497</c:v>
                </c:pt>
                <c:pt idx="9">
                  <c:v>25.077900856988698</c:v>
                </c:pt>
                <c:pt idx="10">
                  <c:v>25.217697406297791</c:v>
                </c:pt>
                <c:pt idx="11">
                  <c:v>25.287062136847759</c:v>
                </c:pt>
                <c:pt idx="12">
                  <c:v>24.951142715966085</c:v>
                </c:pt>
                <c:pt idx="13">
                  <c:v>23.593067324375163</c:v>
                </c:pt>
                <c:pt idx="14">
                  <c:v>23.934753428221089</c:v>
                </c:pt>
                <c:pt idx="15">
                  <c:v>23.628242535053428</c:v>
                </c:pt>
                <c:pt idx="16">
                  <c:v>23.451851002945173</c:v>
                </c:pt>
                <c:pt idx="17">
                  <c:v>23.242346306658554</c:v>
                </c:pt>
                <c:pt idx="18">
                  <c:v>22.981655561376073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Contributions'!$I$3:$I$21</c:f>
              <c:numCache>
                <c:formatCode>0.00</c:formatCode>
                <c:ptCount val="19"/>
                <c:pt idx="0">
                  <c:v>56.469304105342076</c:v>
                </c:pt>
                <c:pt idx="1">
                  <c:v>56.148970228808636</c:v>
                </c:pt>
                <c:pt idx="2">
                  <c:v>57.259635188714476</c:v>
                </c:pt>
                <c:pt idx="3">
                  <c:v>58.201038030378193</c:v>
                </c:pt>
                <c:pt idx="4">
                  <c:v>57.712147403210409</c:v>
                </c:pt>
                <c:pt idx="5">
                  <c:v>57.639330616810781</c:v>
                </c:pt>
                <c:pt idx="6">
                  <c:v>58.461068720369191</c:v>
                </c:pt>
                <c:pt idx="7">
                  <c:v>59.192672504937605</c:v>
                </c:pt>
                <c:pt idx="8">
                  <c:v>59.121198020131224</c:v>
                </c:pt>
                <c:pt idx="9">
                  <c:v>59.658044302255107</c:v>
                </c:pt>
                <c:pt idx="10">
                  <c:v>59.785408928548058</c:v>
                </c:pt>
                <c:pt idx="11">
                  <c:v>59.959620071338271</c:v>
                </c:pt>
                <c:pt idx="12">
                  <c:v>60.025092540370906</c:v>
                </c:pt>
                <c:pt idx="13">
                  <c:v>61.581617779015886</c:v>
                </c:pt>
                <c:pt idx="14">
                  <c:v>61.075587766915859</c:v>
                </c:pt>
                <c:pt idx="15">
                  <c:v>61.22523468193247</c:v>
                </c:pt>
                <c:pt idx="16">
                  <c:v>61.431160364025907</c:v>
                </c:pt>
                <c:pt idx="17">
                  <c:v>61.665985030270534</c:v>
                </c:pt>
                <c:pt idx="18">
                  <c:v>61.855454024885148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796800"/>
        <c:axId val="196798336"/>
      </c:lineChart>
      <c:catAx>
        <c:axId val="196796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79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7983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796800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69E-2"/>
          <c:w val="0.75284666836001202"/>
          <c:h val="0.1066669999583400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Contributions'!$B$22</c:f>
              <c:numCache>
                <c:formatCode>0.00</c:formatCode>
                <c:ptCount val="1"/>
                <c:pt idx="0">
                  <c:v>6.6242735536490605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Contributions'!$E$22</c:f>
              <c:numCache>
                <c:formatCode>0.00</c:formatCode>
                <c:ptCount val="1"/>
                <c:pt idx="0">
                  <c:v>24.66516729204227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Contributions'!$I$22</c:f>
              <c:numCache>
                <c:formatCode>0.00</c:formatCode>
                <c:ptCount val="1"/>
                <c:pt idx="0">
                  <c:v>59.393082647803197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6873600"/>
        <c:axId val="196904064"/>
        <c:axId val="0"/>
      </c:bar3DChart>
      <c:catAx>
        <c:axId val="1968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90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9040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873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69E-2"/>
          <c:w val="0.83739966053676063"/>
          <c:h val="0.100000166645835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Contributions'!$C$3:$C$21</c:f>
              <c:numCache>
                <c:formatCode>0.00</c:formatCode>
                <c:ptCount val="19"/>
                <c:pt idx="0">
                  <c:v>4.8400348893351772</c:v>
                </c:pt>
                <c:pt idx="1">
                  <c:v>4.7345933285594901</c:v>
                </c:pt>
                <c:pt idx="2">
                  <c:v>4.7554049812190264</c:v>
                </c:pt>
                <c:pt idx="3">
                  <c:v>4.5528353967901625</c:v>
                </c:pt>
                <c:pt idx="4">
                  <c:v>4.5135693714395808</c:v>
                </c:pt>
                <c:pt idx="5">
                  <c:v>4.3283852700239756</c:v>
                </c:pt>
                <c:pt idx="6">
                  <c:v>4.4107748732847218</c:v>
                </c:pt>
                <c:pt idx="7">
                  <c:v>4.5263071163148787</c:v>
                </c:pt>
                <c:pt idx="8">
                  <c:v>4.3506126214007281</c:v>
                </c:pt>
                <c:pt idx="9">
                  <c:v>3.8607516403405882</c:v>
                </c:pt>
                <c:pt idx="10">
                  <c:v>3.6938661096322232</c:v>
                </c:pt>
                <c:pt idx="11">
                  <c:v>3.6641236398045152</c:v>
                </c:pt>
                <c:pt idx="12">
                  <c:v>4.2825141589970386</c:v>
                </c:pt>
                <c:pt idx="13">
                  <c:v>4.1948020408163016</c:v>
                </c:pt>
                <c:pt idx="14">
                  <c:v>4.0829732883224654</c:v>
                </c:pt>
                <c:pt idx="15">
                  <c:v>4.3049067057584534</c:v>
                </c:pt>
                <c:pt idx="16">
                  <c:v>4.246053954934216</c:v>
                </c:pt>
                <c:pt idx="17">
                  <c:v>4.2323014937018613</c:v>
                </c:pt>
                <c:pt idx="18">
                  <c:v>4.3983191104971819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Contributions'!$D$3:$D$21</c:f>
              <c:numCache>
                <c:formatCode>0.00</c:formatCode>
                <c:ptCount val="19"/>
                <c:pt idx="0">
                  <c:v>3.1529976009347003</c:v>
                </c:pt>
                <c:pt idx="1">
                  <c:v>3.1323301899820994</c:v>
                </c:pt>
                <c:pt idx="2">
                  <c:v>3.0633615945747006</c:v>
                </c:pt>
                <c:pt idx="3">
                  <c:v>2.8215486961460079</c:v>
                </c:pt>
                <c:pt idx="4">
                  <c:v>2.6819183438793548</c:v>
                </c:pt>
                <c:pt idx="5">
                  <c:v>2.5902585888133496</c:v>
                </c:pt>
                <c:pt idx="6">
                  <c:v>2.5415228438546857</c:v>
                </c:pt>
                <c:pt idx="7">
                  <c:v>2.6065468213904004</c:v>
                </c:pt>
                <c:pt idx="8">
                  <c:v>2.54524053798401</c:v>
                </c:pt>
                <c:pt idx="9">
                  <c:v>2.2578705465879678</c:v>
                </c:pt>
                <c:pt idx="10">
                  <c:v>2.0705180451042442</c:v>
                </c:pt>
                <c:pt idx="11">
                  <c:v>1.9984536147108358</c:v>
                </c:pt>
                <c:pt idx="12">
                  <c:v>1.7957056897327432</c:v>
                </c:pt>
                <c:pt idx="13">
                  <c:v>1.7704607590103207</c:v>
                </c:pt>
                <c:pt idx="14">
                  <c:v>1.8352706288551495</c:v>
                </c:pt>
                <c:pt idx="15">
                  <c:v>1.7566682328928034</c:v>
                </c:pt>
                <c:pt idx="16">
                  <c:v>1.7492148117164628</c:v>
                </c:pt>
                <c:pt idx="17">
                  <c:v>1.786765971140404</c:v>
                </c:pt>
                <c:pt idx="18">
                  <c:v>1.7314140108493117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924928"/>
        <c:axId val="196926464"/>
      </c:lineChart>
      <c:catAx>
        <c:axId val="19692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92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69264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69249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8"/>
          <c:y val="1.6611401835640121E-2"/>
          <c:w val="0.75162396835227063"/>
          <c:h val="0.1063125804926558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Contributions'!$F$3:$F$21</c:f>
              <c:numCache>
                <c:formatCode>0.00</c:formatCode>
                <c:ptCount val="19"/>
                <c:pt idx="0">
                  <c:v>18.95411551924736</c:v>
                </c:pt>
                <c:pt idx="1">
                  <c:v>19.117855500736518</c:v>
                </c:pt>
                <c:pt idx="2">
                  <c:v>18.867692640402055</c:v>
                </c:pt>
                <c:pt idx="3">
                  <c:v>18.937625148005342</c:v>
                </c:pt>
                <c:pt idx="4">
                  <c:v>19.711078222882243</c:v>
                </c:pt>
                <c:pt idx="5">
                  <c:v>19.45876909890556</c:v>
                </c:pt>
                <c:pt idx="6">
                  <c:v>19.531356310368004</c:v>
                </c:pt>
                <c:pt idx="7">
                  <c:v>18.749760849729306</c:v>
                </c:pt>
                <c:pt idx="8">
                  <c:v>18.791681405481693</c:v>
                </c:pt>
                <c:pt idx="9">
                  <c:v>18.879744401912156</c:v>
                </c:pt>
                <c:pt idx="10">
                  <c:v>18.992986601053754</c:v>
                </c:pt>
                <c:pt idx="11">
                  <c:v>18.856299003673328</c:v>
                </c:pt>
                <c:pt idx="12">
                  <c:v>18.533823130907916</c:v>
                </c:pt>
                <c:pt idx="13">
                  <c:v>16.828906138880136</c:v>
                </c:pt>
                <c:pt idx="14">
                  <c:v>17.297719809092349</c:v>
                </c:pt>
                <c:pt idx="15">
                  <c:v>17.176028236806314</c:v>
                </c:pt>
                <c:pt idx="16">
                  <c:v>17.065340754340696</c:v>
                </c:pt>
                <c:pt idx="17">
                  <c:v>16.862968471026296</c:v>
                </c:pt>
                <c:pt idx="18">
                  <c:v>16.590874743187921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Contributions'!$G$3:$G$21</c:f>
              <c:numCache>
                <c:formatCode>0.00</c:formatCode>
                <c:ptCount val="19"/>
                <c:pt idx="0">
                  <c:v>3.1788432974512602</c:v>
                </c:pt>
                <c:pt idx="1">
                  <c:v>3.2310740594060561</c:v>
                </c:pt>
                <c:pt idx="2">
                  <c:v>3.0074478423638364</c:v>
                </c:pt>
                <c:pt idx="3">
                  <c:v>2.9646430841254663</c:v>
                </c:pt>
                <c:pt idx="4">
                  <c:v>2.9714419425031098</c:v>
                </c:pt>
                <c:pt idx="5">
                  <c:v>2.811375385954372</c:v>
                </c:pt>
                <c:pt idx="6">
                  <c:v>2.8605176763965634</c:v>
                </c:pt>
                <c:pt idx="7">
                  <c:v>2.7998310370146831</c:v>
                </c:pt>
                <c:pt idx="8">
                  <c:v>2.8900060790789905</c:v>
                </c:pt>
                <c:pt idx="9">
                  <c:v>2.9129076313744298</c:v>
                </c:pt>
                <c:pt idx="10">
                  <c:v>2.865550525125431</c:v>
                </c:pt>
                <c:pt idx="11">
                  <c:v>2.7885111445625732</c:v>
                </c:pt>
                <c:pt idx="12">
                  <c:v>2.5606173380498971</c:v>
                </c:pt>
                <c:pt idx="13">
                  <c:v>2.4841899888101868</c:v>
                </c:pt>
                <c:pt idx="14">
                  <c:v>2.4303309496501684</c:v>
                </c:pt>
                <c:pt idx="15">
                  <c:v>2.3709830413234783</c:v>
                </c:pt>
                <c:pt idx="16">
                  <c:v>2.3163366546542576</c:v>
                </c:pt>
                <c:pt idx="17">
                  <c:v>2.2673273241837202</c:v>
                </c:pt>
                <c:pt idx="18">
                  <c:v>2.2191509129759464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Contributions'!$H$3:$H$21</c:f>
              <c:numCache>
                <c:formatCode>0.00</c:formatCode>
                <c:ptCount val="19"/>
                <c:pt idx="0">
                  <c:v>3.4523929437183289</c:v>
                </c:pt>
                <c:pt idx="1">
                  <c:v>3.5863012994630088</c:v>
                </c:pt>
                <c:pt idx="2">
                  <c:v>3.1552378618880446</c:v>
                </c:pt>
                <c:pt idx="3">
                  <c:v>2.9383018995948715</c:v>
                </c:pt>
                <c:pt idx="4">
                  <c:v>2.9603844590967059</c:v>
                </c:pt>
                <c:pt idx="5">
                  <c:v>3.5520567046859122</c:v>
                </c:pt>
                <c:pt idx="6">
                  <c:v>2.8324373709753048</c:v>
                </c:pt>
                <c:pt idx="7">
                  <c:v>2.9057798527045819</c:v>
                </c:pt>
                <c:pt idx="8">
                  <c:v>3.0544517818942825</c:v>
                </c:pt>
                <c:pt idx="9">
                  <c:v>3.2852488237021178</c:v>
                </c:pt>
                <c:pt idx="10">
                  <c:v>3.3591602801186013</c:v>
                </c:pt>
                <c:pt idx="11">
                  <c:v>3.6422519886118581</c:v>
                </c:pt>
                <c:pt idx="12">
                  <c:v>3.8567022470082688</c:v>
                </c:pt>
                <c:pt idx="13">
                  <c:v>4.2799711966848406</c:v>
                </c:pt>
                <c:pt idx="14">
                  <c:v>4.2067026694785739</c:v>
                </c:pt>
                <c:pt idx="15">
                  <c:v>4.0812312569236306</c:v>
                </c:pt>
                <c:pt idx="16">
                  <c:v>4.0701735939502228</c:v>
                </c:pt>
                <c:pt idx="17">
                  <c:v>4.1120505114485404</c:v>
                </c:pt>
                <c:pt idx="18">
                  <c:v>4.1716299052122086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030272"/>
        <c:axId val="197031808"/>
      </c:lineChart>
      <c:catAx>
        <c:axId val="197030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3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0318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0302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36"/>
          <c:y val="1.6556162963705968E-2"/>
          <c:w val="0.75040510511266456"/>
          <c:h val="0.105960178544561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Contributions'!$J$3:$J$21</c:f>
              <c:numCache>
                <c:formatCode>0.00</c:formatCode>
                <c:ptCount val="19"/>
                <c:pt idx="0">
                  <c:v>12.127742918319946</c:v>
                </c:pt>
                <c:pt idx="1">
                  <c:v>11.98264907302838</c:v>
                </c:pt>
                <c:pt idx="2">
                  <c:v>11.983976715100059</c:v>
                </c:pt>
                <c:pt idx="3">
                  <c:v>12.699356872856631</c:v>
                </c:pt>
                <c:pt idx="4">
                  <c:v>13.199774415341704</c:v>
                </c:pt>
                <c:pt idx="5">
                  <c:v>13.638063351791018</c:v>
                </c:pt>
                <c:pt idx="6">
                  <c:v>13.662299272544665</c:v>
                </c:pt>
                <c:pt idx="7">
                  <c:v>13.693816006499745</c:v>
                </c:pt>
                <c:pt idx="8">
                  <c:v>13.821875596829376</c:v>
                </c:pt>
                <c:pt idx="9">
                  <c:v>13.925849257105693</c:v>
                </c:pt>
                <c:pt idx="10">
                  <c:v>14.057548399211495</c:v>
                </c:pt>
                <c:pt idx="11">
                  <c:v>14.04466709493699</c:v>
                </c:pt>
                <c:pt idx="12">
                  <c:v>13.699905287511033</c:v>
                </c:pt>
                <c:pt idx="13">
                  <c:v>13.913179371142867</c:v>
                </c:pt>
                <c:pt idx="14">
                  <c:v>14.057585727200623</c:v>
                </c:pt>
                <c:pt idx="15">
                  <c:v>14.221822099011236</c:v>
                </c:pt>
                <c:pt idx="16">
                  <c:v>14.345247567640987</c:v>
                </c:pt>
                <c:pt idx="17">
                  <c:v>14.257874060958523</c:v>
                </c:pt>
                <c:pt idx="18">
                  <c:v>14.125295486826509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Contributions'!$K$3:$K$21</c:f>
              <c:numCache>
                <c:formatCode>0.00</c:formatCode>
                <c:ptCount val="19"/>
                <c:pt idx="0">
                  <c:v>8.7138385512183589</c:v>
                </c:pt>
                <c:pt idx="1">
                  <c:v>9.0456764425475544</c:v>
                </c:pt>
                <c:pt idx="2">
                  <c:v>9.3921941796689623</c:v>
                </c:pt>
                <c:pt idx="3">
                  <c:v>9.6086907890413347</c:v>
                </c:pt>
                <c:pt idx="4">
                  <c:v>9.7936691357797407</c:v>
                </c:pt>
                <c:pt idx="5">
                  <c:v>9.8428023175042672</c:v>
                </c:pt>
                <c:pt idx="6">
                  <c:v>10.524948527426311</c:v>
                </c:pt>
                <c:pt idx="7">
                  <c:v>10.908324808381259</c:v>
                </c:pt>
                <c:pt idx="8">
                  <c:v>10.910312230950611</c:v>
                </c:pt>
                <c:pt idx="9">
                  <c:v>10.935297949939567</c:v>
                </c:pt>
                <c:pt idx="10">
                  <c:v>10.914162497454468</c:v>
                </c:pt>
                <c:pt idx="11">
                  <c:v>11.131527217085162</c:v>
                </c:pt>
                <c:pt idx="12">
                  <c:v>11.100134260967382</c:v>
                </c:pt>
                <c:pt idx="13">
                  <c:v>11.261709661914773</c:v>
                </c:pt>
                <c:pt idx="14">
                  <c:v>11.127601451920297</c:v>
                </c:pt>
                <c:pt idx="15">
                  <c:v>11.046039985515026</c:v>
                </c:pt>
                <c:pt idx="16">
                  <c:v>11.044608413303838</c:v>
                </c:pt>
                <c:pt idx="17">
                  <c:v>11.061343356919785</c:v>
                </c:pt>
                <c:pt idx="18">
                  <c:v>11.136972730032193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Contributions'!$L$3:$L$21</c:f>
              <c:numCache>
                <c:formatCode>0.00</c:formatCode>
                <c:ptCount val="19"/>
                <c:pt idx="0">
                  <c:v>12.814070637284324</c:v>
                </c:pt>
                <c:pt idx="1">
                  <c:v>13.113894095093642</c:v>
                </c:pt>
                <c:pt idx="2">
                  <c:v>13.408199556877518</c:v>
                </c:pt>
                <c:pt idx="3">
                  <c:v>14.053919599071623</c:v>
                </c:pt>
                <c:pt idx="4">
                  <c:v>13.567236201592561</c:v>
                </c:pt>
                <c:pt idx="5">
                  <c:v>13.621024605468646</c:v>
                </c:pt>
                <c:pt idx="6">
                  <c:v>13.991927019613357</c:v>
                </c:pt>
                <c:pt idx="7">
                  <c:v>14.319616851259578</c:v>
                </c:pt>
                <c:pt idx="8">
                  <c:v>14.698677876671098</c:v>
                </c:pt>
                <c:pt idx="9">
                  <c:v>15.390757603887423</c:v>
                </c:pt>
                <c:pt idx="10">
                  <c:v>15.720063650126978</c:v>
                </c:pt>
                <c:pt idx="11">
                  <c:v>15.887495206261045</c:v>
                </c:pt>
                <c:pt idx="12">
                  <c:v>16.165479877935841</c:v>
                </c:pt>
                <c:pt idx="13">
                  <c:v>16.652634620522981</c:v>
                </c:pt>
                <c:pt idx="14">
                  <c:v>16.29898577747116</c:v>
                </c:pt>
                <c:pt idx="15">
                  <c:v>16.393029653348755</c:v>
                </c:pt>
                <c:pt idx="16">
                  <c:v>16.301121631222951</c:v>
                </c:pt>
                <c:pt idx="17">
                  <c:v>16.475442472025442</c:v>
                </c:pt>
                <c:pt idx="18">
                  <c:v>16.565409691502065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Contributions'!$M$3:$M$21</c:f>
              <c:numCache>
                <c:formatCode>0.00</c:formatCode>
                <c:ptCount val="19"/>
                <c:pt idx="0">
                  <c:v>5.7327977785313768</c:v>
                </c:pt>
                <c:pt idx="1">
                  <c:v>5.6291493170986966</c:v>
                </c:pt>
                <c:pt idx="2">
                  <c:v>5.9274373323343648</c:v>
                </c:pt>
                <c:pt idx="3">
                  <c:v>6.0672337811577384</c:v>
                </c:pt>
                <c:pt idx="4">
                  <c:v>6.0858556158772741</c:v>
                </c:pt>
                <c:pt idx="5">
                  <c:v>5.9650684720727387</c:v>
                </c:pt>
                <c:pt idx="6">
                  <c:v>5.9733892524138428</c:v>
                </c:pt>
                <c:pt idx="7">
                  <c:v>6.1056352742320321</c:v>
                </c:pt>
                <c:pt idx="8">
                  <c:v>5.9468404843711626</c:v>
                </c:pt>
                <c:pt idx="9">
                  <c:v>5.8147674460880427</c:v>
                </c:pt>
                <c:pt idx="10">
                  <c:v>5.8148126067268695</c:v>
                </c:pt>
                <c:pt idx="11">
                  <c:v>5.7719848584950126</c:v>
                </c:pt>
                <c:pt idx="12">
                  <c:v>5.7470647288739674</c:v>
                </c:pt>
                <c:pt idx="13">
                  <c:v>5.8197534643048616</c:v>
                </c:pt>
                <c:pt idx="14">
                  <c:v>5.6605177272464644</c:v>
                </c:pt>
                <c:pt idx="15">
                  <c:v>5.6142938410632768</c:v>
                </c:pt>
                <c:pt idx="16">
                  <c:v>5.5989711030987603</c:v>
                </c:pt>
                <c:pt idx="17">
                  <c:v>5.5939364322599339</c:v>
                </c:pt>
                <c:pt idx="18">
                  <c:v>5.5802585626766978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'Prov Contributions'!$N$3:$N$21</c:f>
              <c:numCache>
                <c:formatCode>0.00</c:formatCode>
                <c:ptCount val="19"/>
                <c:pt idx="0">
                  <c:v>17.08085421998808</c:v>
                </c:pt>
                <c:pt idx="1">
                  <c:v>16.377601301040364</c:v>
                </c:pt>
                <c:pt idx="2">
                  <c:v>16.547827404733567</c:v>
                </c:pt>
                <c:pt idx="3">
                  <c:v>15.771836988250865</c:v>
                </c:pt>
                <c:pt idx="4">
                  <c:v>15.065612034619132</c:v>
                </c:pt>
                <c:pt idx="5">
                  <c:v>14.572371869974109</c:v>
                </c:pt>
                <c:pt idx="6">
                  <c:v>14.30850464837102</c:v>
                </c:pt>
                <c:pt idx="7">
                  <c:v>14.165279564564988</c:v>
                </c:pt>
                <c:pt idx="8">
                  <c:v>13.74349183130898</c:v>
                </c:pt>
                <c:pt idx="9">
                  <c:v>13.59137204523438</c:v>
                </c:pt>
                <c:pt idx="10">
                  <c:v>13.278821775028243</c:v>
                </c:pt>
                <c:pt idx="11">
                  <c:v>13.123945694560051</c:v>
                </c:pt>
                <c:pt idx="12">
                  <c:v>13.312508385082683</c:v>
                </c:pt>
                <c:pt idx="13">
                  <c:v>13.934340661130392</c:v>
                </c:pt>
                <c:pt idx="14">
                  <c:v>13.930897083077317</c:v>
                </c:pt>
                <c:pt idx="15">
                  <c:v>13.95004910299417</c:v>
                </c:pt>
                <c:pt idx="16">
                  <c:v>14.141211648759377</c:v>
                </c:pt>
                <c:pt idx="17">
                  <c:v>14.277388708106853</c:v>
                </c:pt>
                <c:pt idx="18">
                  <c:v>14.44751755384768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346048"/>
        <c:axId val="197347584"/>
      </c:lineChart>
      <c:catAx>
        <c:axId val="197346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34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347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3460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42"/>
          <c:y val="1.6556397942517263E-2"/>
          <c:w val="0.70826581459926263"/>
          <c:h val="0.25496696813827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683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Contributions'!$C$22</c:f>
              <c:numCache>
                <c:formatCode>0.00</c:formatCode>
                <c:ptCount val="1"/>
                <c:pt idx="0">
                  <c:v>4.314375262693293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Contributions'!$D$22</c:f>
              <c:numCache>
                <c:formatCode>0.00</c:formatCode>
                <c:ptCount val="1"/>
                <c:pt idx="0">
                  <c:v>2.3098982909557662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361024"/>
        <c:axId val="197366912"/>
        <c:axId val="0"/>
      </c:bar3DChart>
      <c:catAx>
        <c:axId val="197361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3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366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361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431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Contributions'!$F$22</c:f>
              <c:numCache>
                <c:formatCode>0.00</c:formatCode>
                <c:ptCount val="1"/>
                <c:pt idx="0">
                  <c:v>18.37919084140205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Contributions'!$G$22</c:f>
              <c:numCache>
                <c:formatCode>0.00</c:formatCode>
                <c:ptCount val="1"/>
                <c:pt idx="0">
                  <c:v>2.7332150481581277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Contributions'!$H$22</c:f>
              <c:numCache>
                <c:formatCode>0.00</c:formatCode>
                <c:ptCount val="1"/>
                <c:pt idx="0">
                  <c:v>3.5527614024821013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421696"/>
        <c:axId val="197423488"/>
        <c:axId val="0"/>
      </c:bar3DChart>
      <c:catAx>
        <c:axId val="19742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2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423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2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984"/>
          <c:h val="9.933771058170444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Contributions'!$J$22</c:f>
              <c:numCache>
                <c:formatCode>0.00</c:formatCode>
                <c:ptCount val="1"/>
                <c:pt idx="0">
                  <c:v>13.550448872308289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Contributions'!$K$22</c:f>
              <c:numCache>
                <c:formatCode>0.00</c:formatCode>
                <c:ptCount val="1"/>
                <c:pt idx="0">
                  <c:v>10.499992342503733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Contributions'!$L$22</c:f>
              <c:numCache>
                <c:formatCode>0.00</c:formatCode>
                <c:ptCount val="1"/>
                <c:pt idx="0">
                  <c:v>15.02310455932826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Contributions'!$M$22</c:f>
              <c:numCache>
                <c:formatCode>0.00</c:formatCode>
                <c:ptCount val="1"/>
                <c:pt idx="0">
                  <c:v>5.8131456883643757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'Prov Contributions'!$N$22</c:f>
              <c:numCache>
                <c:formatCode>0.00</c:formatCode>
                <c:ptCount val="1"/>
                <c:pt idx="0">
                  <c:v>14.506391185298538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488000"/>
        <c:axId val="197502080"/>
        <c:axId val="0"/>
      </c:bar3DChart>
      <c:catAx>
        <c:axId val="19748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502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502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48800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1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74923264296413E-2"/>
          <c:y val="8.6666948785644266E-2"/>
          <c:w val="0.9138225892762033"/>
          <c:h val="0.79666925999108074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Contributions'!$B$3:$B$22</c:f>
              <c:numCache>
                <c:formatCode>0.00</c:formatCode>
                <c:ptCount val="20"/>
                <c:pt idx="0">
                  <c:v>7.3246758626037662</c:v>
                </c:pt>
                <c:pt idx="1">
                  <c:v>7.8086929725232475</c:v>
                </c:pt>
                <c:pt idx="2">
                  <c:v>7.7017217458342264</c:v>
                </c:pt>
                <c:pt idx="3">
                  <c:v>7.8008194118496226</c:v>
                </c:pt>
                <c:pt idx="4">
                  <c:v>7.4589208622922758</c:v>
                </c:pt>
                <c:pt idx="5">
                  <c:v>7.6013735094769563</c:v>
                </c:pt>
                <c:pt idx="6">
                  <c:v>7.6807049835440306</c:v>
                </c:pt>
                <c:pt idx="7">
                  <c:v>7.7374616855655622</c:v>
                </c:pt>
                <c:pt idx="8">
                  <c:v>7.9658518617037615</c:v>
                </c:pt>
                <c:pt idx="9">
                  <c:v>7.9345350855341774</c:v>
                </c:pt>
                <c:pt idx="10">
                  <c:v>7.339880843237137</c:v>
                </c:pt>
                <c:pt idx="11">
                  <c:v>7.4007680059134966</c:v>
                </c:pt>
                <c:pt idx="12">
                  <c:v>7.7183146223610821</c:v>
                </c:pt>
                <c:pt idx="13">
                  <c:v>8.6782857599838596</c:v>
                </c:pt>
                <c:pt idx="14">
                  <c:v>8.7905953244489208</c:v>
                </c:pt>
                <c:pt idx="15">
                  <c:v>8.6756707357935028</c:v>
                </c:pt>
                <c:pt idx="16">
                  <c:v>9.2266757904567989</c:v>
                </c:pt>
                <c:pt idx="17">
                  <c:v>9.5622351946543098</c:v>
                </c:pt>
                <c:pt idx="18">
                  <c:v>9.4749940928198058</c:v>
                </c:pt>
                <c:pt idx="19">
                  <c:v>9.8208595516318127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Contributions'!$E$3:$E$22</c:f>
              <c:numCache>
                <c:formatCode>0.00</c:formatCode>
                <c:ptCount val="20"/>
                <c:pt idx="0">
                  <c:v>20.169689988163288</c:v>
                </c:pt>
                <c:pt idx="1">
                  <c:v>20.03300911193865</c:v>
                </c:pt>
                <c:pt idx="2">
                  <c:v>20.068484876910372</c:v>
                </c:pt>
                <c:pt idx="3">
                  <c:v>19.908937581017199</c:v>
                </c:pt>
                <c:pt idx="4">
                  <c:v>19.967047957224203</c:v>
                </c:pt>
                <c:pt idx="5">
                  <c:v>20.098151808206978</c:v>
                </c:pt>
                <c:pt idx="6">
                  <c:v>20.629319184931504</c:v>
                </c:pt>
                <c:pt idx="7">
                  <c:v>19.961681339027944</c:v>
                </c:pt>
                <c:pt idx="8">
                  <c:v>19.940016016472413</c:v>
                </c:pt>
                <c:pt idx="9">
                  <c:v>19.933158436369308</c:v>
                </c:pt>
                <c:pt idx="10">
                  <c:v>19.991341148632511</c:v>
                </c:pt>
                <c:pt idx="11">
                  <c:v>19.886469752828681</c:v>
                </c:pt>
                <c:pt idx="12">
                  <c:v>19.879707602743323</c:v>
                </c:pt>
                <c:pt idx="13">
                  <c:v>19.87053230761915</c:v>
                </c:pt>
                <c:pt idx="14">
                  <c:v>19.800329060374075</c:v>
                </c:pt>
                <c:pt idx="15">
                  <c:v>19.889231557359039</c:v>
                </c:pt>
                <c:pt idx="16">
                  <c:v>19.878029447529187</c:v>
                </c:pt>
                <c:pt idx="17">
                  <c:v>19.906229756881565</c:v>
                </c:pt>
                <c:pt idx="18">
                  <c:v>19.956738037028767</c:v>
                </c:pt>
                <c:pt idx="19">
                  <c:v>20.003827167659079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Contributions'!$A$3:$A$22</c:f>
              <c:numCache>
                <c:formatCode>General</c:formatCode>
                <c:ptCount val="2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</c:numCache>
            </c:numRef>
          </c:cat>
          <c:val>
            <c:numRef>
              <c:f>'National Contributions'!$I$3:$I$22</c:f>
              <c:numCache>
                <c:formatCode>0.00</c:formatCode>
                <c:ptCount val="20"/>
                <c:pt idx="0">
                  <c:v>15.612031508022739</c:v>
                </c:pt>
                <c:pt idx="1">
                  <c:v>15.62341635395574</c:v>
                </c:pt>
                <c:pt idx="2">
                  <c:v>15.440330547909847</c:v>
                </c:pt>
                <c:pt idx="3">
                  <c:v>15.589286123710952</c:v>
                </c:pt>
                <c:pt idx="4">
                  <c:v>15.466831743003404</c:v>
                </c:pt>
                <c:pt idx="5">
                  <c:v>15.411241790978542</c:v>
                </c:pt>
                <c:pt idx="6">
                  <c:v>15.540053476715709</c:v>
                </c:pt>
                <c:pt idx="7">
                  <c:v>15.515418866071764</c:v>
                </c:pt>
                <c:pt idx="8">
                  <c:v>15.580509690125572</c:v>
                </c:pt>
                <c:pt idx="9">
                  <c:v>15.544415815276208</c:v>
                </c:pt>
                <c:pt idx="10">
                  <c:v>15.722312001613329</c:v>
                </c:pt>
                <c:pt idx="11">
                  <c:v>15.642502650910961</c:v>
                </c:pt>
                <c:pt idx="12">
                  <c:v>15.694816088589066</c:v>
                </c:pt>
                <c:pt idx="13">
                  <c:v>15.676192120257127</c:v>
                </c:pt>
                <c:pt idx="14">
                  <c:v>15.75354150791825</c:v>
                </c:pt>
                <c:pt idx="15">
                  <c:v>15.802238588487851</c:v>
                </c:pt>
                <c:pt idx="16">
                  <c:v>15.796394897130311</c:v>
                </c:pt>
                <c:pt idx="17">
                  <c:v>15.766624314648551</c:v>
                </c:pt>
                <c:pt idx="18">
                  <c:v>15.758335940489498</c:v>
                </c:pt>
                <c:pt idx="19">
                  <c:v>15.756708648761908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516288"/>
        <c:axId val="197620480"/>
      </c:lineChart>
      <c:catAx>
        <c:axId val="197516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62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620480"/>
        <c:scaling>
          <c:orientation val="minMax"/>
          <c:min val="7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51628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8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Contributions'!$B$23</c:f>
              <c:numCache>
                <c:formatCode>0.00</c:formatCode>
                <c:ptCount val="1"/>
                <c:pt idx="0">
                  <c:v>8.1851518951114173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Contributions'!$E$23</c:f>
              <c:numCache>
                <c:formatCode>0.00</c:formatCode>
                <c:ptCount val="1"/>
                <c:pt idx="0">
                  <c:v>19.988596606945855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Contributions'!$I$23</c:f>
              <c:numCache>
                <c:formatCode>0.00</c:formatCode>
                <c:ptCount val="1"/>
                <c:pt idx="0">
                  <c:v>15.634660133728863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728512"/>
        <c:axId val="197750784"/>
        <c:axId val="0"/>
      </c:bar3DChart>
      <c:catAx>
        <c:axId val="197728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50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7507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285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612"/>
          <c:h val="0.1000003499562567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Contributions'!$C$3:$C$22</c:f>
              <c:numCache>
                <c:formatCode>0.00</c:formatCode>
                <c:ptCount val="20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29.255767522919935</c:v>
                </c:pt>
                <c:pt idx="18">
                  <c:v>29.325502458783916</c:v>
                </c:pt>
                <c:pt idx="19">
                  <c:v>29.395237394647893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Contributions'!$D$3:$D$22</c:f>
              <c:numCache>
                <c:formatCode>0.00</c:formatCode>
                <c:ptCount val="20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3.6302968667010389</c:v>
                </c:pt>
                <c:pt idx="18">
                  <c:v>3.6395041998187052</c:v>
                </c:pt>
                <c:pt idx="19">
                  <c:v>3.648711532936372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71648"/>
        <c:axId val="197773184"/>
      </c:lineChart>
      <c:catAx>
        <c:axId val="19777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7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7731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71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1252"/>
          <c:h val="0.1063122923588039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Contributions'!$F$3:$F$22</c:f>
              <c:numCache>
                <c:formatCode>0.00</c:formatCode>
                <c:ptCount val="20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20.901509668484227</c:v>
                </c:pt>
                <c:pt idx="18">
                  <c:v>20.930724518844158</c:v>
                </c:pt>
                <c:pt idx="19">
                  <c:v>20.95993936920409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Contributions'!$G$3:$G$22</c:f>
              <c:numCache>
                <c:formatCode>0.00</c:formatCode>
                <c:ptCount val="20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15.509702815927637</c:v>
                </c:pt>
                <c:pt idx="18">
                  <c:v>15.596594781198348</c:v>
                </c:pt>
                <c:pt idx="19">
                  <c:v>15.683486746469057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Contributions'!$H$3:$H$22</c:f>
              <c:numCache>
                <c:formatCode>0.00</c:formatCode>
                <c:ptCount val="20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19.17143442425704</c:v>
                </c:pt>
                <c:pt idx="18">
                  <c:v>19.250534070003589</c:v>
                </c:pt>
                <c:pt idx="19">
                  <c:v>19.329633715750134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90720"/>
        <c:axId val="197833472"/>
      </c:lineChart>
      <c:catAx>
        <c:axId val="19779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83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833472"/>
        <c:scaling>
          <c:orientation val="minMax"/>
          <c:min val="1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790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416531604540236E-2"/>
          <c:y val="8.6092715231787992E-2"/>
          <c:w val="0.91410048622366291"/>
          <c:h val="0.79801324503311255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Contributions'!$J$3:$J$22</c:f>
              <c:numCache>
                <c:formatCode>0.00</c:formatCode>
                <c:ptCount val="20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16.579981970556222</c:v>
                </c:pt>
                <c:pt idx="18">
                  <c:v>16.51810177927905</c:v>
                </c:pt>
                <c:pt idx="19">
                  <c:v>16.456221588001878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Contributions'!$K$3:$K$22</c:f>
              <c:numCache>
                <c:formatCode>0.00</c:formatCode>
                <c:ptCount val="20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21.004543010661571</c:v>
                </c:pt>
                <c:pt idx="18">
                  <c:v>21.057879329054405</c:v>
                </c:pt>
                <c:pt idx="19">
                  <c:v>21.111215647447239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Contributions'!$L$3:$L$22</c:f>
              <c:numCache>
                <c:formatCode>0.00</c:formatCode>
                <c:ptCount val="20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13.384114945041697</c:v>
                </c:pt>
                <c:pt idx="18">
                  <c:v>13.403759884645384</c:v>
                </c:pt>
                <c:pt idx="19">
                  <c:v>13.423404824249072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Contributions'!$M$3:$M$22</c:f>
              <c:numCache>
                <c:formatCode>0.00</c:formatCode>
                <c:ptCount val="20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16.609176081585808</c:v>
                </c:pt>
                <c:pt idx="18">
                  <c:v>16.634725724634819</c:v>
                </c:pt>
                <c:pt idx="19">
                  <c:v>16.66027536768383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Contributions'!$A$3:$A$21</c:f>
              <c:numCache>
                <c:formatCode>General</c:formatCode>
                <c:ptCount val="1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</c:numCache>
            </c:numRef>
          </c:cat>
          <c:val>
            <c:numRef>
              <c:f>'National Contributions'!$N$3:$N$22</c:f>
              <c:numCache>
                <c:formatCode>0.00</c:formatCode>
                <c:ptCount val="20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14.882397112082039</c:v>
                </c:pt>
                <c:pt idx="18">
                  <c:v>14.882610768056093</c:v>
                </c:pt>
                <c:pt idx="19">
                  <c:v>14.882824424030147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69568"/>
        <c:axId val="197871104"/>
      </c:lineChart>
      <c:catAx>
        <c:axId val="19786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87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871104"/>
        <c:scaling>
          <c:orientation val="minMax"/>
          <c:min val="11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8695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45"/>
          <c:y val="1.6556291390728482E-2"/>
          <c:w val="0.50297136682874111"/>
          <c:h val="0.238410596026494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Contributions'!$C$23</c:f>
              <c:numCache>
                <c:formatCode>0.00</c:formatCode>
                <c:ptCount val="1"/>
                <c:pt idx="0">
                  <c:v>27.023844106824434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Contributions'!$D$23</c:f>
              <c:numCache>
                <c:formatCode>0.00</c:formatCode>
                <c:ptCount val="1"/>
                <c:pt idx="0">
                  <c:v>3.5231541578903518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916544"/>
        <c:axId val="197918080"/>
        <c:axId val="0"/>
      </c:bar3DChart>
      <c:catAx>
        <c:axId val="19791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918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9180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9165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57"/>
          <c:y val="1.6611295681063183E-2"/>
          <c:w val="0.83603964277192655"/>
          <c:h val="9.96677740863787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Contributions'!$F$23</c:f>
              <c:numCache>
                <c:formatCode>0.00</c:formatCode>
                <c:ptCount val="1"/>
                <c:pt idx="0">
                  <c:v>20.799544791761829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Contributions'!$G$23</c:f>
              <c:numCache>
                <c:formatCode>0.00</c:formatCode>
                <c:ptCount val="1"/>
                <c:pt idx="0">
                  <c:v>15.801551249294272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Contributions'!$H$23</c:f>
              <c:numCache>
                <c:formatCode>0.00</c:formatCode>
                <c:ptCount val="1"/>
                <c:pt idx="0">
                  <c:v>20.277333939617346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7965312"/>
        <c:axId val="197966848"/>
        <c:axId val="0"/>
      </c:bar3DChart>
      <c:catAx>
        <c:axId val="197965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96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7966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9653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403"/>
          <c:h val="9.93377483443710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4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Contributions'!$J$23</c:f>
              <c:numCache>
                <c:formatCode>0.00</c:formatCode>
                <c:ptCount val="1"/>
                <c:pt idx="0">
                  <c:v>15.990686268332576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'Prov Contributions'!$A$22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Contributions'!$K$23</c:f>
              <c:numCache>
                <c:formatCode>0.00</c:formatCode>
                <c:ptCount val="1"/>
                <c:pt idx="0">
                  <c:v>20.981965889604329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Contributions'!$L$23</c:f>
              <c:numCache>
                <c:formatCode>0.00</c:formatCode>
                <c:ptCount val="1"/>
                <c:pt idx="0">
                  <c:v>13.414572640547258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Contributions'!$M$23</c:f>
              <c:numCache>
                <c:formatCode>0.00</c:formatCode>
                <c:ptCount val="1"/>
                <c:pt idx="0">
                  <c:v>16.503320877581157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'National Contributions'!$N$23</c:f>
              <c:numCache>
                <c:formatCode>0.00</c:formatCode>
                <c:ptCount val="1"/>
                <c:pt idx="0">
                  <c:v>14.84635795295242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8019328"/>
        <c:axId val="198246400"/>
        <c:axId val="0"/>
      </c:bar3DChart>
      <c:catAx>
        <c:axId val="19801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4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246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01932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736E-2"/>
          <c:w val="0.93689473281860458"/>
          <c:h val="0.145214867943487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12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Durban'!$O$11:$O$58</c:f>
              <c:numCache>
                <c:formatCode>0.00</c:formatCode>
                <c:ptCount val="48"/>
                <c:pt idx="0">
                  <c:v>3.4309463157280784</c:v>
                </c:pt>
                <c:pt idx="1">
                  <c:v>3.9067308583091016</c:v>
                </c:pt>
                <c:pt idx="2">
                  <c:v>3.3149324433006977</c:v>
                </c:pt>
                <c:pt idx="3">
                  <c:v>2.2922948965353891</c:v>
                </c:pt>
                <c:pt idx="4">
                  <c:v>3.435404012193223</c:v>
                </c:pt>
                <c:pt idx="5">
                  <c:v>3.2242407300955378</c:v>
                </c:pt>
                <c:pt idx="6">
                  <c:v>5.1044468102940419</c:v>
                </c:pt>
                <c:pt idx="7">
                  <c:v>6.0235114539191548</c:v>
                </c:pt>
                <c:pt idx="8">
                  <c:v>5.9303485320719167</c:v>
                </c:pt>
                <c:pt idx="9">
                  <c:v>5.0612040504252791</c:v>
                </c:pt>
                <c:pt idx="10">
                  <c:v>6.0193124752939964</c:v>
                </c:pt>
                <c:pt idx="11">
                  <c:v>5.6928354345134675</c:v>
                </c:pt>
                <c:pt idx="12">
                  <c:v>5.2278785308832321</c:v>
                </c:pt>
                <c:pt idx="13">
                  <c:v>4.6010672892520015</c:v>
                </c:pt>
                <c:pt idx="14">
                  <c:v>5.0721013975016911</c:v>
                </c:pt>
                <c:pt idx="15">
                  <c:v>6.677002171382326</c:v>
                </c:pt>
                <c:pt idx="16">
                  <c:v>7.1317306886454723</c:v>
                </c:pt>
                <c:pt idx="17">
                  <c:v>6.3136389208968371</c:v>
                </c:pt>
                <c:pt idx="18">
                  <c:v>5.6742164572806386</c:v>
                </c:pt>
                <c:pt idx="19">
                  <c:v>5.7128621519587348</c:v>
                </c:pt>
                <c:pt idx="20">
                  <c:v>7.1979503054917089</c:v>
                </c:pt>
                <c:pt idx="21">
                  <c:v>8.0868174242486379</c:v>
                </c:pt>
                <c:pt idx="22">
                  <c:v>5.7534241360885314</c:v>
                </c:pt>
                <c:pt idx="23">
                  <c:v>-0.27152900397101537</c:v>
                </c:pt>
                <c:pt idx="24">
                  <c:v>-3.1636835722557093</c:v>
                </c:pt>
                <c:pt idx="25">
                  <c:v>-5.268653827032229</c:v>
                </c:pt>
                <c:pt idx="26">
                  <c:v>-3.8463807105650525</c:v>
                </c:pt>
                <c:pt idx="27">
                  <c:v>0.23508068675237243</c:v>
                </c:pt>
                <c:pt idx="28">
                  <c:v>4.0419655906792995</c:v>
                </c:pt>
                <c:pt idx="29">
                  <c:v>5.7907882851793566</c:v>
                </c:pt>
                <c:pt idx="30">
                  <c:v>5.160933290682916</c:v>
                </c:pt>
                <c:pt idx="31">
                  <c:v>4.6837099985581805</c:v>
                </c:pt>
                <c:pt idx="32">
                  <c:v>3.7675364211022466</c:v>
                </c:pt>
                <c:pt idx="33">
                  <c:v>3.4120562340997806</c:v>
                </c:pt>
                <c:pt idx="34">
                  <c:v>3.6885427537294513</c:v>
                </c:pt>
                <c:pt idx="35">
                  <c:v>3.473571707176764</c:v>
                </c:pt>
                <c:pt idx="36">
                  <c:v>2.3659614298521854</c:v>
                </c:pt>
                <c:pt idx="37">
                  <c:v>2.4370713091327216</c:v>
                </c:pt>
                <c:pt idx="38">
                  <c:v>1.6372696244615914</c:v>
                </c:pt>
                <c:pt idx="39">
                  <c:v>2.0247346607636598</c:v>
                </c:pt>
                <c:pt idx="40">
                  <c:v>2.157933442900883</c:v>
                </c:pt>
                <c:pt idx="41">
                  <c:v>3.0384480385857819</c:v>
                </c:pt>
                <c:pt idx="42">
                  <c:v>1.9998360533270563</c:v>
                </c:pt>
                <c:pt idx="43">
                  <c:v>2.6072539327876143</c:v>
                </c:pt>
                <c:pt idx="44">
                  <c:v>2.06491916526672</c:v>
                </c:pt>
                <c:pt idx="45">
                  <c:v>1.565023433493931</c:v>
                </c:pt>
                <c:pt idx="46">
                  <c:v>2.0387700385034688</c:v>
                </c:pt>
                <c:pt idx="47">
                  <c:v>1.5383670378493224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390912"/>
        <c:axId val="198392448"/>
      </c:lineChart>
      <c:catAx>
        <c:axId val="198390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8392448"/>
        <c:crosses val="autoZero"/>
        <c:auto val="1"/>
        <c:lblAlgn val="ctr"/>
        <c:lblOffset val="100"/>
        <c:noMultiLvlLbl val="0"/>
      </c:catAx>
      <c:valAx>
        <c:axId val="1983924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390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809"/>
          <c:w val="0.34362946934940597"/>
          <c:h val="0.13911056572473887"/>
        </c:manualLayout>
      </c:layout>
      <c:overlay val="0"/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369402278323465"/>
        </c:manualLayout>
      </c:layout>
      <c:lineChart>
        <c:grouping val="standard"/>
        <c:varyColors val="0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Durban'!$A$11:$A$58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Durban'!$N$11:$N$58</c:f>
              <c:numCache>
                <c:formatCode>0.00</c:formatCode>
                <c:ptCount val="48"/>
                <c:pt idx="0">
                  <c:v>-3.3871892482159591</c:v>
                </c:pt>
                <c:pt idx="1">
                  <c:v>6.3309230722202345</c:v>
                </c:pt>
                <c:pt idx="2">
                  <c:v>-0.38131288309593059</c:v>
                </c:pt>
                <c:pt idx="3">
                  <c:v>-4.4244307913416658E-2</c:v>
                </c:pt>
                <c:pt idx="4">
                  <c:v>-2.3075479636852498</c:v>
                </c:pt>
                <c:pt idx="5">
                  <c:v>6.1138485906262954</c:v>
                </c:pt>
                <c:pt idx="6">
                  <c:v>1.4332188576445577</c:v>
                </c:pt>
                <c:pt idx="7">
                  <c:v>0.82979864432472727</c:v>
                </c:pt>
                <c:pt idx="8">
                  <c:v>-2.3933903787242947</c:v>
                </c:pt>
                <c:pt idx="9">
                  <c:v>5.2431985152996168</c:v>
                </c:pt>
                <c:pt idx="10">
                  <c:v>2.3582417757373033</c:v>
                </c:pt>
                <c:pt idx="11">
                  <c:v>0.51930224970259731</c:v>
                </c:pt>
                <c:pt idx="12">
                  <c:v>-2.8227748946830178</c:v>
                </c:pt>
                <c:pt idx="13">
                  <c:v>4.6162960170680654</c:v>
                </c:pt>
                <c:pt idx="14">
                  <c:v>2.8191761083050038</c:v>
                </c:pt>
                <c:pt idx="15">
                  <c:v>2.054662291281864</c:v>
                </c:pt>
                <c:pt idx="16">
                  <c:v>-2.4085407618856278</c:v>
                </c:pt>
                <c:pt idx="17">
                  <c:v>3.8174129037852826</c:v>
                </c:pt>
                <c:pt idx="18">
                  <c:v>2.2007710611117828</c:v>
                </c:pt>
                <c:pt idx="19">
                  <c:v>2.0919842932952832</c:v>
                </c:pt>
                <c:pt idx="20">
                  <c:v>-1.0375446782474336</c:v>
                </c:pt>
                <c:pt idx="21">
                  <c:v>4.6782491830388295</c:v>
                </c:pt>
                <c:pt idx="22">
                  <c:v>-5.5534373028171824E-3</c:v>
                </c:pt>
                <c:pt idx="23">
                  <c:v>-3.7243703672522583</c:v>
                </c:pt>
                <c:pt idx="24">
                  <c:v>-3.9074845699246374</c:v>
                </c:pt>
                <c:pt idx="25">
                  <c:v>2.4028156578820323</c:v>
                </c:pt>
                <c:pt idx="26">
                  <c:v>1.4957385730784429</c:v>
                </c:pt>
                <c:pt idx="27">
                  <c:v>0.36227003955003728</c:v>
                </c:pt>
                <c:pt idx="28">
                  <c:v>-0.25793249828683701</c:v>
                </c:pt>
                <c:pt idx="29">
                  <c:v>4.124086175855151</c:v>
                </c:pt>
                <c:pt idx="30">
                  <c:v>0.89145535620676775</c:v>
                </c:pt>
                <c:pt idx="31">
                  <c:v>-9.3176782902509872E-2</c:v>
                </c:pt>
                <c:pt idx="32">
                  <c:v>-1.130857682225717</c:v>
                </c:pt>
                <c:pt idx="33">
                  <c:v>3.7673845435156688</c:v>
                </c:pt>
                <c:pt idx="34">
                  <c:v>1.1612026987087107</c:v>
                </c:pt>
                <c:pt idx="35">
                  <c:v>-0.30030742409344602</c:v>
                </c:pt>
                <c:pt idx="36">
                  <c:v>-2.189180849530068</c:v>
                </c:pt>
                <c:pt idx="37">
                  <c:v>3.8394679400380847</c:v>
                </c:pt>
                <c:pt idx="38">
                  <c:v>0.37136266025603443</c:v>
                </c:pt>
                <c:pt idx="39">
                  <c:v>7.9771115461608907E-2</c:v>
                </c:pt>
                <c:pt idx="40">
                  <c:v>-2.0614835608872077</c:v>
                </c:pt>
                <c:pt idx="41">
                  <c:v>4.7344759345024778</c:v>
                </c:pt>
                <c:pt idx="42">
                  <c:v>-0.64036550743389165</c:v>
                </c:pt>
                <c:pt idx="43">
                  <c:v>0.675754841514557</c:v>
                </c:pt>
                <c:pt idx="44">
                  <c:v>-2.5791415286088708</c:v>
                </c:pt>
                <c:pt idx="45">
                  <c:v>4.2215051908100172</c:v>
                </c:pt>
                <c:pt idx="46">
                  <c:v>-0.17690586429537941</c:v>
                </c:pt>
                <c:pt idx="47">
                  <c:v>0.182036132470875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45792"/>
        <c:axId val="198259840"/>
      </c:lineChart>
      <c:catAx>
        <c:axId val="10574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8259840"/>
        <c:crosses val="autoZero"/>
        <c:auto val="1"/>
        <c:lblAlgn val="ctr"/>
        <c:lblOffset val="100"/>
        <c:noMultiLvlLbl val="0"/>
      </c:catAx>
      <c:valAx>
        <c:axId val="1982598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45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809"/>
          <c:w val="0.34362946934940597"/>
          <c:h val="0.13923610635627245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793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Durban'!$R$14:$R$25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Durban'!$T$14:$T$25</c:f>
              <c:numCache>
                <c:formatCode>0.00</c:formatCode>
                <c:ptCount val="12"/>
                <c:pt idx="0">
                  <c:v>3.2308142104192661</c:v>
                </c:pt>
                <c:pt idx="1">
                  <c:v>4.4598725716703491</c:v>
                </c:pt>
                <c:pt idx="2">
                  <c:v>5.6735748938324004</c:v>
                </c:pt>
                <c:pt idx="3">
                  <c:v>5.4039459995418095</c:v>
                </c:pt>
                <c:pt idx="4">
                  <c:v>6.1882201742559078</c:v>
                </c:pt>
                <c:pt idx="5">
                  <c:v>5.1175844147852176</c:v>
                </c:pt>
                <c:pt idx="6">
                  <c:v>-3.0400551951403441</c:v>
                </c:pt>
                <c:pt idx="7">
                  <c:v>4.9242892186986937</c:v>
                </c:pt>
                <c:pt idx="8">
                  <c:v>3.5836201064173303</c:v>
                </c:pt>
                <c:pt idx="9">
                  <c:v>2.1123905449235285</c:v>
                </c:pt>
                <c:pt idx="10">
                  <c:v>2.4533512822577834</c:v>
                </c:pt>
                <c:pt idx="11">
                  <c:v>1.7983523324650463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431488"/>
        <c:axId val="198433024"/>
      </c:barChart>
      <c:catAx>
        <c:axId val="198431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433024"/>
        <c:crosses val="autoZero"/>
        <c:auto val="1"/>
        <c:lblAlgn val="ctr"/>
        <c:lblOffset val="100"/>
        <c:noMultiLvlLbl val="0"/>
      </c:catAx>
      <c:valAx>
        <c:axId val="198433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431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14728732952115"/>
          <c:y val="3.6950436597087417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196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PMB'!$O$11:$O$58</c:f>
              <c:numCache>
                <c:formatCode>0.00</c:formatCode>
                <c:ptCount val="48"/>
                <c:pt idx="0">
                  <c:v>3.4309463157280806</c:v>
                </c:pt>
                <c:pt idx="1">
                  <c:v>3.9067308583091052</c:v>
                </c:pt>
                <c:pt idx="2">
                  <c:v>3.3149324433007008</c:v>
                </c:pt>
                <c:pt idx="3">
                  <c:v>2.292294896535382</c:v>
                </c:pt>
                <c:pt idx="4">
                  <c:v>3.4354040121932257</c:v>
                </c:pt>
                <c:pt idx="5">
                  <c:v>3.2242407300955414</c:v>
                </c:pt>
                <c:pt idx="6">
                  <c:v>5.104446810294033</c:v>
                </c:pt>
                <c:pt idx="7">
                  <c:v>6.023511453919161</c:v>
                </c:pt>
                <c:pt idx="8">
                  <c:v>5.9303485320719123</c:v>
                </c:pt>
                <c:pt idx="9">
                  <c:v>5.0612040504252764</c:v>
                </c:pt>
                <c:pt idx="10">
                  <c:v>6.0193124752939955</c:v>
                </c:pt>
                <c:pt idx="11">
                  <c:v>5.6928354345134586</c:v>
                </c:pt>
                <c:pt idx="12">
                  <c:v>5.2278785308832161</c:v>
                </c:pt>
                <c:pt idx="13">
                  <c:v>4.6010672892519962</c:v>
                </c:pt>
                <c:pt idx="14">
                  <c:v>5.072101397501692</c:v>
                </c:pt>
                <c:pt idx="15">
                  <c:v>6.6770021713823331</c:v>
                </c:pt>
                <c:pt idx="16">
                  <c:v>7.1317306886454794</c:v>
                </c:pt>
                <c:pt idx="17">
                  <c:v>6.3136389208968469</c:v>
                </c:pt>
                <c:pt idx="18">
                  <c:v>5.6742164572806333</c:v>
                </c:pt>
                <c:pt idx="19">
                  <c:v>5.7128621519587286</c:v>
                </c:pt>
                <c:pt idx="20">
                  <c:v>7.1287716664283423</c:v>
                </c:pt>
                <c:pt idx="21">
                  <c:v>-0.35931762473308498</c:v>
                </c:pt>
                <c:pt idx="22">
                  <c:v>0.29547879242033454</c:v>
                </c:pt>
                <c:pt idx="23">
                  <c:v>2.911189925269019</c:v>
                </c:pt>
                <c:pt idx="24">
                  <c:v>-1.9535062979615381</c:v>
                </c:pt>
                <c:pt idx="25">
                  <c:v>7.7990981428490924</c:v>
                </c:pt>
                <c:pt idx="26">
                  <c:v>5.6666003680715811</c:v>
                </c:pt>
                <c:pt idx="27">
                  <c:v>13.352247083844732</c:v>
                </c:pt>
                <c:pt idx="28">
                  <c:v>3.2012473748972896</c:v>
                </c:pt>
                <c:pt idx="29">
                  <c:v>-0.21359391964729141</c:v>
                </c:pt>
                <c:pt idx="30">
                  <c:v>0.53770766249080904</c:v>
                </c:pt>
                <c:pt idx="31">
                  <c:v>-4.3995621018698587</c:v>
                </c:pt>
                <c:pt idx="32">
                  <c:v>3.8934657465322826</c:v>
                </c:pt>
                <c:pt idx="33">
                  <c:v>3.0470333021683982</c:v>
                </c:pt>
                <c:pt idx="34">
                  <c:v>3.5636416230915735</c:v>
                </c:pt>
                <c:pt idx="35">
                  <c:v>5.6373944533697937</c:v>
                </c:pt>
                <c:pt idx="36">
                  <c:v>2.5581403300489653</c:v>
                </c:pt>
                <c:pt idx="37">
                  <c:v>4.7153684212597211</c:v>
                </c:pt>
                <c:pt idx="38">
                  <c:v>3.2628541320882611</c:v>
                </c:pt>
                <c:pt idx="39">
                  <c:v>3.7802846910166878</c:v>
                </c:pt>
                <c:pt idx="40">
                  <c:v>1.988834421229952</c:v>
                </c:pt>
                <c:pt idx="41">
                  <c:v>1.6601309366077182</c:v>
                </c:pt>
                <c:pt idx="42">
                  <c:v>0.96800189033456085</c:v>
                </c:pt>
                <c:pt idx="43">
                  <c:v>0.7582601583344234</c:v>
                </c:pt>
                <c:pt idx="44">
                  <c:v>2.1136825765345963</c:v>
                </c:pt>
                <c:pt idx="45">
                  <c:v>1.7340271523102333</c:v>
                </c:pt>
                <c:pt idx="46">
                  <c:v>2.1916440010629223</c:v>
                </c:pt>
                <c:pt idx="47">
                  <c:v>2.1970673308237134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578176"/>
        <c:axId val="198579712"/>
      </c:lineChart>
      <c:catAx>
        <c:axId val="19857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579712"/>
        <c:crosses val="autoZero"/>
        <c:auto val="1"/>
        <c:lblAlgn val="ctr"/>
        <c:lblOffset val="100"/>
        <c:noMultiLvlLbl val="0"/>
      </c:catAx>
      <c:valAx>
        <c:axId val="198579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578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596"/>
          <c:h val="0.15591270269298738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097956188398052E-2"/>
          <c:y val="3.2064622059228901E-2"/>
          <c:w val="0.91042422686294056"/>
          <c:h val="0.92304270185404858"/>
        </c:manualLayout>
      </c:layout>
      <c:lineChart>
        <c:grouping val="standard"/>
        <c:varyColors val="0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PMB'!$A$11:$A$58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PMB'!$N$11:$N$58</c:f>
              <c:numCache>
                <c:formatCode>0.00</c:formatCode>
                <c:ptCount val="48"/>
                <c:pt idx="0">
                  <c:v>-3.3871892482159653</c:v>
                </c:pt>
                <c:pt idx="1">
                  <c:v>6.3309230722202319</c:v>
                </c:pt>
                <c:pt idx="2">
                  <c:v>-0.38131288309592498</c:v>
                </c:pt>
                <c:pt idx="3">
                  <c:v>-4.4244307913419274E-2</c:v>
                </c:pt>
                <c:pt idx="4">
                  <c:v>-2.3075479636852476</c:v>
                </c:pt>
                <c:pt idx="5">
                  <c:v>6.1138485906262936</c:v>
                </c:pt>
                <c:pt idx="6">
                  <c:v>1.4332188576445515</c:v>
                </c:pt>
                <c:pt idx="7">
                  <c:v>0.82979864432473871</c:v>
                </c:pt>
                <c:pt idx="8">
                  <c:v>-2.3933903787243027</c:v>
                </c:pt>
                <c:pt idx="9">
                  <c:v>5.2431985152996177</c:v>
                </c:pt>
                <c:pt idx="10">
                  <c:v>2.358241775737298</c:v>
                </c:pt>
                <c:pt idx="11">
                  <c:v>0.5193022497026023</c:v>
                </c:pt>
                <c:pt idx="12">
                  <c:v>-2.822774894683032</c:v>
                </c:pt>
                <c:pt idx="13">
                  <c:v>4.616296017068076</c:v>
                </c:pt>
                <c:pt idx="14">
                  <c:v>2.8191761083050046</c:v>
                </c:pt>
                <c:pt idx="15">
                  <c:v>2.0546622912818746</c:v>
                </c:pt>
                <c:pt idx="16">
                  <c:v>-2.4085407618856429</c:v>
                </c:pt>
                <c:pt idx="17">
                  <c:v>3.8174129037852964</c:v>
                </c:pt>
                <c:pt idx="18">
                  <c:v>2.2007710611117699</c:v>
                </c:pt>
                <c:pt idx="19">
                  <c:v>2.091984293295293</c:v>
                </c:pt>
                <c:pt idx="20">
                  <c:v>-1.1014086603293591</c:v>
                </c:pt>
                <c:pt idx="21">
                  <c:v>-3.4392189581156836</c:v>
                </c:pt>
                <c:pt idx="22">
                  <c:v>2.8723912982062534</c:v>
                </c:pt>
                <c:pt idx="23">
                  <c:v>4.7545483799903643</c:v>
                </c:pt>
                <c:pt idx="24">
                  <c:v>-5.7764260624436163</c:v>
                </c:pt>
                <c:pt idx="25">
                  <c:v>6.1656028610009832</c:v>
                </c:pt>
                <c:pt idx="26">
                  <c:v>0.83735437017218928</c:v>
                </c:pt>
                <c:pt idx="27">
                  <c:v>12.373857110606487</c:v>
                </c:pt>
                <c:pt idx="28">
                  <c:v>-14.21440145527939</c:v>
                </c:pt>
                <c:pt idx="29">
                  <c:v>2.6526735705925173</c:v>
                </c:pt>
                <c:pt idx="30">
                  <c:v>1.5965686444684872</c:v>
                </c:pt>
                <c:pt idx="31">
                  <c:v>6.8553301825872301</c:v>
                </c:pt>
                <c:pt idx="32">
                  <c:v>-6.7727790802721639</c:v>
                </c:pt>
                <c:pt idx="33">
                  <c:v>1.8163500079266457</c:v>
                </c:pt>
                <c:pt idx="34">
                  <c:v>2.1059053139198975</c:v>
                </c:pt>
                <c:pt idx="35">
                  <c:v>8.9949956088273755</c:v>
                </c:pt>
                <c:pt idx="36">
                  <c:v>-9.4902855646784179</c:v>
                </c:pt>
                <c:pt idx="37">
                  <c:v>3.9579751356327901</c:v>
                </c:pt>
                <c:pt idx="38">
                  <c:v>0.6895870722591424</c:v>
                </c:pt>
                <c:pt idx="39">
                  <c:v>9.541148840522256</c:v>
                </c:pt>
                <c:pt idx="40">
                  <c:v>-11.052659890652034</c:v>
                </c:pt>
                <c:pt idx="41">
                  <c:v>3.6229252365406897</c:v>
                </c:pt>
                <c:pt idx="42">
                  <c:v>4.0657451872985854E-3</c:v>
                </c:pt>
                <c:pt idx="43">
                  <c:v>9.3135980338018225</c:v>
                </c:pt>
                <c:pt idx="44">
                  <c:v>-9.8561205832639143</c:v>
                </c:pt>
                <c:pt idx="45">
                  <c:v>3.2376584961059587</c:v>
                </c:pt>
                <c:pt idx="46">
                  <c:v>0.45390093514055635</c:v>
                </c:pt>
                <c:pt idx="47">
                  <c:v>9.31939932700217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33728"/>
        <c:axId val="198705152"/>
      </c:lineChart>
      <c:catAx>
        <c:axId val="19863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8705152"/>
        <c:crosses val="autoZero"/>
        <c:auto val="1"/>
        <c:lblAlgn val="ctr"/>
        <c:lblOffset val="100"/>
        <c:noMultiLvlLbl val="0"/>
      </c:catAx>
      <c:valAx>
        <c:axId val="1987051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633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PMB'!$R$14:$R$25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PMB'!$T$14:$T$25</c:f>
              <c:numCache>
                <c:formatCode>0.00</c:formatCode>
                <c:ptCount val="12"/>
                <c:pt idx="0">
                  <c:v>3.230814210419275</c:v>
                </c:pt>
                <c:pt idx="1">
                  <c:v>4.4598725716703305</c:v>
                </c:pt>
                <c:pt idx="2">
                  <c:v>5.6735748938324004</c:v>
                </c:pt>
                <c:pt idx="3">
                  <c:v>5.4039459995417918</c:v>
                </c:pt>
                <c:pt idx="4">
                  <c:v>6.1882201742559335</c:v>
                </c:pt>
                <c:pt idx="5">
                  <c:v>2.4442104891155432</c:v>
                </c:pt>
                <c:pt idx="6">
                  <c:v>6.2758040889803368</c:v>
                </c:pt>
                <c:pt idx="7">
                  <c:v>-0.40196583154992382</c:v>
                </c:pt>
                <c:pt idx="8">
                  <c:v>4.0680869083040605</c:v>
                </c:pt>
                <c:pt idx="9">
                  <c:v>3.587485446431566</c:v>
                </c:pt>
                <c:pt idx="10">
                  <c:v>1.322332128774937</c:v>
                </c:pt>
                <c:pt idx="11">
                  <c:v>2.0618041047693292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712704"/>
        <c:axId val="198739072"/>
      </c:barChart>
      <c:catAx>
        <c:axId val="198712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739072"/>
        <c:crosses val="autoZero"/>
        <c:auto val="1"/>
        <c:lblAlgn val="ctr"/>
        <c:lblOffset val="100"/>
        <c:noMultiLvlLbl val="0"/>
      </c:catAx>
      <c:valAx>
        <c:axId val="1987390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712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265E-2"/>
          <c:y val="3.8152988608382718E-2"/>
          <c:w val="0.91042422686294056"/>
          <c:h val="0.93521926197581451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RBay'!$A$11:$C$58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RBay'!$O$11:$O$58</c:f>
              <c:numCache>
                <c:formatCode>0.00</c:formatCode>
                <c:ptCount val="48"/>
                <c:pt idx="0">
                  <c:v>3.4309463157280673</c:v>
                </c:pt>
                <c:pt idx="1">
                  <c:v>3.9067308583091078</c:v>
                </c:pt>
                <c:pt idx="2">
                  <c:v>3.3149324433006928</c:v>
                </c:pt>
                <c:pt idx="3">
                  <c:v>2.2922948965353749</c:v>
                </c:pt>
                <c:pt idx="4">
                  <c:v>3.4354040121932305</c:v>
                </c:pt>
                <c:pt idx="5">
                  <c:v>3.2242407300955471</c:v>
                </c:pt>
                <c:pt idx="6">
                  <c:v>5.1044468102940526</c:v>
                </c:pt>
                <c:pt idx="7">
                  <c:v>6.0235114539191628</c:v>
                </c:pt>
                <c:pt idx="8">
                  <c:v>5.9303485320719158</c:v>
                </c:pt>
                <c:pt idx="9">
                  <c:v>5.0612040504252702</c:v>
                </c:pt>
                <c:pt idx="10">
                  <c:v>6.0193124752939813</c:v>
                </c:pt>
                <c:pt idx="11">
                  <c:v>5.6928354345134666</c:v>
                </c:pt>
                <c:pt idx="12">
                  <c:v>5.2278785308832152</c:v>
                </c:pt>
                <c:pt idx="13">
                  <c:v>4.6010672892519953</c:v>
                </c:pt>
                <c:pt idx="14">
                  <c:v>5.0721013975017017</c:v>
                </c:pt>
                <c:pt idx="15">
                  <c:v>6.6770021713823287</c:v>
                </c:pt>
                <c:pt idx="16">
                  <c:v>7.1317306886454785</c:v>
                </c:pt>
                <c:pt idx="17">
                  <c:v>6.3136389208968451</c:v>
                </c:pt>
                <c:pt idx="18">
                  <c:v>5.674216457280628</c:v>
                </c:pt>
                <c:pt idx="19">
                  <c:v>5.7128621519587339</c:v>
                </c:pt>
                <c:pt idx="20">
                  <c:v>6.8014404884561674</c:v>
                </c:pt>
                <c:pt idx="21">
                  <c:v>16.544733739837845</c:v>
                </c:pt>
                <c:pt idx="22">
                  <c:v>13.905675886503991</c:v>
                </c:pt>
                <c:pt idx="23">
                  <c:v>2.4878052758613154</c:v>
                </c:pt>
                <c:pt idx="24">
                  <c:v>-10.646238106778103</c:v>
                </c:pt>
                <c:pt idx="25">
                  <c:v>-18.778965535558559</c:v>
                </c:pt>
                <c:pt idx="26">
                  <c:v>-13.583613807020948</c:v>
                </c:pt>
                <c:pt idx="27">
                  <c:v>-4.4979673660506991</c:v>
                </c:pt>
                <c:pt idx="28">
                  <c:v>10.034655792407285</c:v>
                </c:pt>
                <c:pt idx="29">
                  <c:v>14.647803607984258</c:v>
                </c:pt>
                <c:pt idx="30">
                  <c:v>10.328313762020597</c:v>
                </c:pt>
                <c:pt idx="31">
                  <c:v>7.1607088678806452</c:v>
                </c:pt>
                <c:pt idx="32">
                  <c:v>2.784567789524659</c:v>
                </c:pt>
                <c:pt idx="33">
                  <c:v>3.4762639279692857</c:v>
                </c:pt>
                <c:pt idx="34">
                  <c:v>4.2188103452380465</c:v>
                </c:pt>
                <c:pt idx="35">
                  <c:v>3.5544890706610182</c:v>
                </c:pt>
                <c:pt idx="36">
                  <c:v>1.1607080657990991</c:v>
                </c:pt>
                <c:pt idx="37">
                  <c:v>-0.20980014264098801</c:v>
                </c:pt>
                <c:pt idx="38">
                  <c:v>-0.26939138412369168</c:v>
                </c:pt>
                <c:pt idx="39">
                  <c:v>1.1902265081338637</c:v>
                </c:pt>
                <c:pt idx="40">
                  <c:v>3.3007764009319747</c:v>
                </c:pt>
                <c:pt idx="41">
                  <c:v>4.8421848787771875</c:v>
                </c:pt>
                <c:pt idx="42">
                  <c:v>3.1254468140668963</c:v>
                </c:pt>
                <c:pt idx="43">
                  <c:v>3.1448455106870101</c:v>
                </c:pt>
                <c:pt idx="44">
                  <c:v>1.714237542599965</c:v>
                </c:pt>
                <c:pt idx="45">
                  <c:v>1.2855615275443832</c:v>
                </c:pt>
                <c:pt idx="46">
                  <c:v>1.9410770391276029</c:v>
                </c:pt>
                <c:pt idx="47">
                  <c:v>1.463321769652425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85664"/>
        <c:axId val="198803840"/>
      </c:lineChart>
      <c:catAx>
        <c:axId val="19878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8803840"/>
        <c:crosses val="autoZero"/>
        <c:auto val="1"/>
        <c:lblAlgn val="ctr"/>
        <c:lblOffset val="100"/>
        <c:noMultiLvlLbl val="0"/>
      </c:catAx>
      <c:valAx>
        <c:axId val="1988038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78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94327017342010844"/>
        </c:manualLayout>
      </c:layout>
      <c:lineChart>
        <c:grouping val="standard"/>
        <c:varyColors val="0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RBay'!$A$11:$A$58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RBay'!$N$11:$N$58</c:f>
              <c:numCache>
                <c:formatCode>0.00</c:formatCode>
                <c:ptCount val="48"/>
                <c:pt idx="0">
                  <c:v>-3.3871892482159689</c:v>
                </c:pt>
                <c:pt idx="1">
                  <c:v>6.3309230722202292</c:v>
                </c:pt>
                <c:pt idx="2">
                  <c:v>-0.38131288309592726</c:v>
                </c:pt>
                <c:pt idx="3">
                  <c:v>-4.4244307913417387E-2</c:v>
                </c:pt>
                <c:pt idx="4">
                  <c:v>-2.3075479636852396</c:v>
                </c:pt>
                <c:pt idx="5">
                  <c:v>6.11384859062629</c:v>
                </c:pt>
                <c:pt idx="6">
                  <c:v>1.4332188576445621</c:v>
                </c:pt>
                <c:pt idx="7">
                  <c:v>0.8297986443247245</c:v>
                </c:pt>
                <c:pt idx="8">
                  <c:v>-2.3933903787242929</c:v>
                </c:pt>
                <c:pt idx="9">
                  <c:v>5.2431985152996043</c:v>
                </c:pt>
                <c:pt idx="10">
                  <c:v>2.3582417757373002</c:v>
                </c:pt>
                <c:pt idx="11">
                  <c:v>0.5193022497026093</c:v>
                </c:pt>
                <c:pt idx="12">
                  <c:v>-2.8227748946830307</c:v>
                </c:pt>
                <c:pt idx="13">
                  <c:v>4.6162960170680636</c:v>
                </c:pt>
                <c:pt idx="14">
                  <c:v>2.819176108305018</c:v>
                </c:pt>
                <c:pt idx="15">
                  <c:v>2.0546622912818679</c:v>
                </c:pt>
                <c:pt idx="16">
                  <c:v>-2.408540761885638</c:v>
                </c:pt>
                <c:pt idx="17">
                  <c:v>3.8174129037852831</c:v>
                </c:pt>
                <c:pt idx="18">
                  <c:v>2.2007710611117797</c:v>
                </c:pt>
                <c:pt idx="19">
                  <c:v>2.0919842932952966</c:v>
                </c:pt>
                <c:pt idx="20">
                  <c:v>-1.4035925825328466</c:v>
                </c:pt>
                <c:pt idx="21">
                  <c:v>13.288478967081396</c:v>
                </c:pt>
                <c:pt idx="22">
                  <c:v>-0.11347977486063793</c:v>
                </c:pt>
                <c:pt idx="23">
                  <c:v>-8.1416854336293802</c:v>
                </c:pt>
                <c:pt idx="24">
                  <c:v>-14.038944553509294</c:v>
                </c:pt>
                <c:pt idx="25">
                  <c:v>2.9772810864436341</c:v>
                </c:pt>
                <c:pt idx="26">
                  <c:v>6.2758208408127469</c:v>
                </c:pt>
                <c:pt idx="27">
                  <c:v>1.5161144997040712</c:v>
                </c:pt>
                <c:pt idx="28">
                  <c:v>-0.95817977130424004</c:v>
                </c:pt>
                <c:pt idx="29">
                  <c:v>7.2945520032920248</c:v>
                </c:pt>
                <c:pt idx="30">
                  <c:v>2.2717552194337212</c:v>
                </c:pt>
                <c:pt idx="31">
                  <c:v>-1.3984858432047231</c:v>
                </c:pt>
                <c:pt idx="32">
                  <c:v>-5.0027683388576039</c:v>
                </c:pt>
                <c:pt idx="33">
                  <c:v>8.0165984047401135</c:v>
                </c:pt>
                <c:pt idx="34">
                  <c:v>3.0056580735108809</c:v>
                </c:pt>
                <c:pt idx="35">
                  <c:v>-2.0270008237814525</c:v>
                </c:pt>
                <c:pt idx="36">
                  <c:v>-7.1987385059233731</c:v>
                </c:pt>
                <c:pt idx="37">
                  <c:v>6.5532077504834918</c:v>
                </c:pt>
                <c:pt idx="38">
                  <c:v>2.9441466720594618</c:v>
                </c:pt>
                <c:pt idx="39">
                  <c:v>-0.59310661075668203</c:v>
                </c:pt>
                <c:pt idx="40">
                  <c:v>-5.2631593570605224</c:v>
                </c:pt>
                <c:pt idx="41">
                  <c:v>8.1431475698197939</c:v>
                </c:pt>
                <c:pt idx="42">
                  <c:v>1.2584880286862432</c:v>
                </c:pt>
                <c:pt idx="43">
                  <c:v>-0.57440740288529457</c:v>
                </c:pt>
                <c:pt idx="44">
                  <c:v>-6.5771491975042631</c:v>
                </c:pt>
                <c:pt idx="45">
                  <c:v>7.6873768274359451</c:v>
                </c:pt>
                <c:pt idx="46">
                  <c:v>1.9138283218258199</c:v>
                </c:pt>
                <c:pt idx="47">
                  <c:v>-1.0403736469512825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37376"/>
        <c:axId val="198838912"/>
      </c:lineChart>
      <c:catAx>
        <c:axId val="19883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8838912"/>
        <c:crosses val="autoZero"/>
        <c:auto val="1"/>
        <c:lblAlgn val="ctr"/>
        <c:lblOffset val="100"/>
        <c:noMultiLvlLbl val="0"/>
      </c:catAx>
      <c:valAx>
        <c:axId val="198838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837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96"/>
          <c:h val="0.110250602236364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RBay'!$R$14:$R$25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RBay'!$T$14:$T$25</c:f>
              <c:numCache>
                <c:formatCode>0.00</c:formatCode>
                <c:ptCount val="12"/>
                <c:pt idx="0">
                  <c:v>3.2308142104192479</c:v>
                </c:pt>
                <c:pt idx="1">
                  <c:v>4.4598725716703687</c:v>
                </c:pt>
                <c:pt idx="2">
                  <c:v>5.6735748938323836</c:v>
                </c:pt>
                <c:pt idx="3">
                  <c:v>5.4039459995418015</c:v>
                </c:pt>
                <c:pt idx="4">
                  <c:v>6.18822017425593</c:v>
                </c:pt>
                <c:pt idx="5">
                  <c:v>9.9050008690078606</c:v>
                </c:pt>
                <c:pt idx="6">
                  <c:v>-12.074331381754883</c:v>
                </c:pt>
                <c:pt idx="7">
                  <c:v>10.478308416334048</c:v>
                </c:pt>
                <c:pt idx="8">
                  <c:v>3.5251211538359923</c:v>
                </c:pt>
                <c:pt idx="9">
                  <c:v>0.45105112727235452</c:v>
                </c:pt>
                <c:pt idx="10">
                  <c:v>3.6017697222800518</c:v>
                </c:pt>
                <c:pt idx="11">
                  <c:v>1.5997371054690017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859008"/>
        <c:axId val="198881280"/>
      </c:barChart>
      <c:catAx>
        <c:axId val="19885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881280"/>
        <c:crosses val="autoZero"/>
        <c:auto val="1"/>
        <c:lblAlgn val="ctr"/>
        <c:lblOffset val="100"/>
        <c:noMultiLvlLbl val="0"/>
      </c:catAx>
      <c:valAx>
        <c:axId val="19888128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8859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2E-2"/>
          <c:y val="3.8152988608382718E-2"/>
          <c:w val="0.91042422686294056"/>
          <c:h val="0.82867440539005732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Port Shepstone'!$O$11:$O$58</c:f>
              <c:numCache>
                <c:formatCode>0.00</c:formatCode>
                <c:ptCount val="48"/>
                <c:pt idx="0">
                  <c:v>3.4309463157280726</c:v>
                </c:pt>
                <c:pt idx="1">
                  <c:v>3.906730858309114</c:v>
                </c:pt>
                <c:pt idx="2">
                  <c:v>3.3149324433006999</c:v>
                </c:pt>
                <c:pt idx="3">
                  <c:v>2.2922948965353815</c:v>
                </c:pt>
                <c:pt idx="4">
                  <c:v>3.4354040121932301</c:v>
                </c:pt>
                <c:pt idx="5">
                  <c:v>3.224240730095556</c:v>
                </c:pt>
                <c:pt idx="6">
                  <c:v>5.1044468102940419</c:v>
                </c:pt>
                <c:pt idx="7">
                  <c:v>6.0235114539191423</c:v>
                </c:pt>
                <c:pt idx="8">
                  <c:v>5.9303485320718998</c:v>
                </c:pt>
                <c:pt idx="9">
                  <c:v>5.0612040504252676</c:v>
                </c:pt>
                <c:pt idx="10">
                  <c:v>6.0193124752939831</c:v>
                </c:pt>
                <c:pt idx="11">
                  <c:v>5.6928354345134693</c:v>
                </c:pt>
                <c:pt idx="12">
                  <c:v>5.227878530883225</c:v>
                </c:pt>
                <c:pt idx="13">
                  <c:v>4.6010672892519917</c:v>
                </c:pt>
                <c:pt idx="14">
                  <c:v>5.0721013975016982</c:v>
                </c:pt>
                <c:pt idx="15">
                  <c:v>6.6770021713823331</c:v>
                </c:pt>
                <c:pt idx="16">
                  <c:v>7.131730688645491</c:v>
                </c:pt>
                <c:pt idx="17">
                  <c:v>6.3136389208968451</c:v>
                </c:pt>
                <c:pt idx="18">
                  <c:v>5.6742164572806342</c:v>
                </c:pt>
                <c:pt idx="19">
                  <c:v>5.7128621519587277</c:v>
                </c:pt>
                <c:pt idx="20">
                  <c:v>1.0110855710352542</c:v>
                </c:pt>
                <c:pt idx="21">
                  <c:v>-2.3852106805901561</c:v>
                </c:pt>
                <c:pt idx="22">
                  <c:v>-3.2679579794000544</c:v>
                </c:pt>
                <c:pt idx="23">
                  <c:v>7.9860961678816453</c:v>
                </c:pt>
                <c:pt idx="24">
                  <c:v>9.319375128244868</c:v>
                </c:pt>
                <c:pt idx="25">
                  <c:v>10.656412849970547</c:v>
                </c:pt>
                <c:pt idx="26">
                  <c:v>10.040356603339221</c:v>
                </c:pt>
                <c:pt idx="27">
                  <c:v>-3.3901098063623119</c:v>
                </c:pt>
                <c:pt idx="28">
                  <c:v>-2.0634634210029974</c:v>
                </c:pt>
                <c:pt idx="29">
                  <c:v>-1.2177415650962202</c:v>
                </c:pt>
                <c:pt idx="30">
                  <c:v>-0.89622359671764007</c:v>
                </c:pt>
                <c:pt idx="31">
                  <c:v>4.5106432464301767</c:v>
                </c:pt>
                <c:pt idx="32">
                  <c:v>3.8133428857756653</c:v>
                </c:pt>
                <c:pt idx="33">
                  <c:v>2.8906597025205834</c:v>
                </c:pt>
                <c:pt idx="34">
                  <c:v>3.215586921918876</c:v>
                </c:pt>
                <c:pt idx="35">
                  <c:v>4.885542094301405</c:v>
                </c:pt>
                <c:pt idx="36">
                  <c:v>4.4393820751498332</c:v>
                </c:pt>
                <c:pt idx="37">
                  <c:v>5.1876994355930819</c:v>
                </c:pt>
                <c:pt idx="38">
                  <c:v>4.0061397435021924</c:v>
                </c:pt>
                <c:pt idx="39">
                  <c:v>1.1645520597699524</c:v>
                </c:pt>
                <c:pt idx="40">
                  <c:v>0.78869376263062496</c:v>
                </c:pt>
                <c:pt idx="41">
                  <c:v>1.4083455830461327</c:v>
                </c:pt>
                <c:pt idx="42">
                  <c:v>0.60096148428001583</c:v>
                </c:pt>
                <c:pt idx="43">
                  <c:v>2.7236189871350325</c:v>
                </c:pt>
                <c:pt idx="44">
                  <c:v>2.3026618620953823</c:v>
                </c:pt>
                <c:pt idx="45">
                  <c:v>1.750968817894456</c:v>
                </c:pt>
                <c:pt idx="46">
                  <c:v>2.1972069409337642</c:v>
                </c:pt>
                <c:pt idx="47">
                  <c:v>1.7490975160619093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689728"/>
        <c:axId val="199691264"/>
      </c:lineChart>
      <c:catAx>
        <c:axId val="199689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91264"/>
        <c:crosses val="autoZero"/>
        <c:auto val="1"/>
        <c:lblAlgn val="ctr"/>
        <c:lblOffset val="100"/>
        <c:noMultiLvlLbl val="0"/>
      </c:catAx>
      <c:valAx>
        <c:axId val="19969126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68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725"/>
          <c:h val="0.1437361425712233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76E-2"/>
          <c:y val="3.8152988608382718E-2"/>
          <c:w val="0.91042422686294056"/>
          <c:h val="0.82867440539005754"/>
        </c:manualLayout>
      </c:layout>
      <c:lineChart>
        <c:grouping val="standard"/>
        <c:varyColors val="0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Port Shepstone'!$A$11:$C$58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Port Shepstone'!$N$11:$N$58</c:f>
              <c:numCache>
                <c:formatCode>0.00</c:formatCode>
                <c:ptCount val="48"/>
                <c:pt idx="0">
                  <c:v>-3.3871892482159693</c:v>
                </c:pt>
                <c:pt idx="1">
                  <c:v>6.3309230722202265</c:v>
                </c:pt>
                <c:pt idx="2">
                  <c:v>-0.38131288309592437</c:v>
                </c:pt>
                <c:pt idx="3">
                  <c:v>-4.4244307913410885E-2</c:v>
                </c:pt>
                <c:pt idx="4">
                  <c:v>-2.3075479636852481</c:v>
                </c:pt>
                <c:pt idx="5">
                  <c:v>6.1138485906262989</c:v>
                </c:pt>
                <c:pt idx="6">
                  <c:v>1.4332188576445466</c:v>
                </c:pt>
                <c:pt idx="7">
                  <c:v>0.82979864432472172</c:v>
                </c:pt>
                <c:pt idx="8">
                  <c:v>-2.3933903787242978</c:v>
                </c:pt>
                <c:pt idx="9">
                  <c:v>5.2431985152996265</c:v>
                </c:pt>
                <c:pt idx="10">
                  <c:v>2.3582417757372887</c:v>
                </c:pt>
                <c:pt idx="11">
                  <c:v>0.5193022497026073</c:v>
                </c:pt>
                <c:pt idx="12">
                  <c:v>-2.8227748946830289</c:v>
                </c:pt>
                <c:pt idx="13">
                  <c:v>4.6162960170680707</c:v>
                </c:pt>
                <c:pt idx="14">
                  <c:v>2.8191761083050069</c:v>
                </c:pt>
                <c:pt idx="15">
                  <c:v>2.0546622912818746</c:v>
                </c:pt>
                <c:pt idx="16">
                  <c:v>-2.4085407618856296</c:v>
                </c:pt>
                <c:pt idx="17">
                  <c:v>3.8174129037852791</c:v>
                </c:pt>
                <c:pt idx="18">
                  <c:v>2.2007710611117748</c:v>
                </c:pt>
                <c:pt idx="19">
                  <c:v>2.0919842932952912</c:v>
                </c:pt>
                <c:pt idx="20">
                  <c:v>-6.7491028108473499</c:v>
                </c:pt>
                <c:pt idx="21">
                  <c:v>0.32675949376312863</c:v>
                </c:pt>
                <c:pt idx="22">
                  <c:v>1.2765519420674194</c:v>
                </c:pt>
                <c:pt idx="23">
                  <c:v>13.969627887291781</c:v>
                </c:pt>
                <c:pt idx="24">
                  <c:v>-5.5977558905549341</c:v>
                </c:pt>
                <c:pt idx="25">
                  <c:v>1.553812445577917</c:v>
                </c:pt>
                <c:pt idx="26">
                  <c:v>0.71271609329664332</c:v>
                </c:pt>
                <c:pt idx="27">
                  <c:v>5.9592457435615691E-2</c:v>
                </c:pt>
                <c:pt idx="28">
                  <c:v>-4.3014248869011222</c:v>
                </c:pt>
                <c:pt idx="29">
                  <c:v>2.430770950911683</c:v>
                </c:pt>
                <c:pt idx="30">
                  <c:v>1.0405173440601507</c:v>
                </c:pt>
                <c:pt idx="31">
                  <c:v>5.5186063561135832</c:v>
                </c:pt>
                <c:pt idx="32">
                  <c:v>-4.9399306779633747</c:v>
                </c:pt>
                <c:pt idx="33">
                  <c:v>1.520375936387889</c:v>
                </c:pt>
                <c:pt idx="34">
                  <c:v>1.3596018405741344</c:v>
                </c:pt>
                <c:pt idx="35">
                  <c:v>7.2258227535777504</c:v>
                </c:pt>
                <c:pt idx="36">
                  <c:v>-5.3442952977423097</c:v>
                </c:pt>
                <c:pt idx="37">
                  <c:v>2.2477783610523705</c:v>
                </c:pt>
                <c:pt idx="38">
                  <c:v>0.22104266888567048</c:v>
                </c:pt>
                <c:pt idx="39">
                  <c:v>4.2962689977509605</c:v>
                </c:pt>
                <c:pt idx="40">
                  <c:v>-5.6959711689792414</c:v>
                </c:pt>
                <c:pt idx="41">
                  <c:v>2.8764006760124512</c:v>
                </c:pt>
                <c:pt idx="42">
                  <c:v>-0.5768884653556795</c:v>
                </c:pt>
                <c:pt idx="43">
                  <c:v>6.4968966522138345</c:v>
                </c:pt>
                <c:pt idx="44">
                  <c:v>-6.0824251631802682</c:v>
                </c:pt>
                <c:pt idx="45">
                  <c:v>2.32161359977888</c:v>
                </c:pt>
                <c:pt idx="46">
                  <c:v>-0.14085937203716009</c:v>
                </c:pt>
                <c:pt idx="47">
                  <c:v>6.0299341535513955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745536"/>
        <c:axId val="199747072"/>
      </c:lineChart>
      <c:catAx>
        <c:axId val="19974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747072"/>
        <c:crosses val="autoZero"/>
        <c:auto val="1"/>
        <c:lblAlgn val="ctr"/>
        <c:lblOffset val="100"/>
        <c:noMultiLvlLbl val="0"/>
      </c:catAx>
      <c:valAx>
        <c:axId val="199747072"/>
        <c:scaling>
          <c:orientation val="minMax"/>
          <c:max val="16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74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725"/>
          <c:h val="0.12851544241901294"/>
        </c:manualLayout>
      </c:layout>
      <c:overlay val="0"/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47533184426440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Port Shepstone'!$R$14:$R$25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Port Shepstone'!$T$14:$T$25</c:f>
              <c:numCache>
                <c:formatCode>0.00</c:formatCode>
                <c:ptCount val="12"/>
                <c:pt idx="0">
                  <c:v>3.2308142104192936</c:v>
                </c:pt>
                <c:pt idx="1">
                  <c:v>4.459872571670334</c:v>
                </c:pt>
                <c:pt idx="2">
                  <c:v>5.6735748938323942</c:v>
                </c:pt>
                <c:pt idx="3">
                  <c:v>5.4039459995417909</c:v>
                </c:pt>
                <c:pt idx="4">
                  <c:v>6.1882201742559371</c:v>
                </c:pt>
                <c:pt idx="5">
                  <c:v>0.88899187637906074</c:v>
                </c:pt>
                <c:pt idx="6">
                  <c:v>6.2926260075706786</c:v>
                </c:pt>
                <c:pt idx="7">
                  <c:v>9.83245005749213E-2</c:v>
                </c:pt>
                <c:pt idx="8">
                  <c:v>3.718713646990667</c:v>
                </c:pt>
                <c:pt idx="9">
                  <c:v>3.6438722969206028</c:v>
                </c:pt>
                <c:pt idx="10">
                  <c:v>1.3983132585413551</c:v>
                </c:pt>
                <c:pt idx="11">
                  <c:v>1.9939319982448498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28608"/>
        <c:axId val="199830144"/>
      </c:barChart>
      <c:catAx>
        <c:axId val="19982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30144"/>
        <c:crosses val="autoZero"/>
        <c:auto val="1"/>
        <c:lblAlgn val="ctr"/>
        <c:lblOffset val="100"/>
        <c:noMultiLvlLbl val="0"/>
      </c:catAx>
      <c:valAx>
        <c:axId val="1998301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828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376E-2"/>
          <c:y val="3.8152988608382718E-2"/>
          <c:w val="0.91042422686294056"/>
          <c:h val="0.91999856182360751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Newcastle'!$A$11:$A$58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Newcastle'!$O$11:$O$58</c:f>
              <c:numCache>
                <c:formatCode>0.00</c:formatCode>
                <c:ptCount val="48"/>
                <c:pt idx="0">
                  <c:v>3.4309463157280713</c:v>
                </c:pt>
                <c:pt idx="1">
                  <c:v>3.9067308583091145</c:v>
                </c:pt>
                <c:pt idx="2">
                  <c:v>3.3149324433006946</c:v>
                </c:pt>
                <c:pt idx="3">
                  <c:v>2.292294896535378</c:v>
                </c:pt>
                <c:pt idx="4">
                  <c:v>3.4354040121932337</c:v>
                </c:pt>
                <c:pt idx="5">
                  <c:v>3.2242407300955414</c:v>
                </c:pt>
                <c:pt idx="6">
                  <c:v>5.1044468102940375</c:v>
                </c:pt>
                <c:pt idx="7">
                  <c:v>6.0235114539191708</c:v>
                </c:pt>
                <c:pt idx="8">
                  <c:v>5.9303485320719043</c:v>
                </c:pt>
                <c:pt idx="9">
                  <c:v>5.0612040504252791</c:v>
                </c:pt>
                <c:pt idx="10">
                  <c:v>6.0193124752939893</c:v>
                </c:pt>
                <c:pt idx="11">
                  <c:v>5.6928354345134675</c:v>
                </c:pt>
                <c:pt idx="12">
                  <c:v>5.2278785308832179</c:v>
                </c:pt>
                <c:pt idx="13">
                  <c:v>4.6010672892519855</c:v>
                </c:pt>
                <c:pt idx="14">
                  <c:v>5.0721013975016929</c:v>
                </c:pt>
                <c:pt idx="15">
                  <c:v>6.6770021713823207</c:v>
                </c:pt>
                <c:pt idx="16">
                  <c:v>7.1317306886454892</c:v>
                </c:pt>
                <c:pt idx="17">
                  <c:v>6.3136389208968566</c:v>
                </c:pt>
                <c:pt idx="18">
                  <c:v>5.6742164572806386</c:v>
                </c:pt>
                <c:pt idx="19">
                  <c:v>5.7128621519587357</c:v>
                </c:pt>
                <c:pt idx="20">
                  <c:v>5.5971710466053954</c:v>
                </c:pt>
                <c:pt idx="21">
                  <c:v>2.7482851343643122</c:v>
                </c:pt>
                <c:pt idx="22">
                  <c:v>2.0647412271610341</c:v>
                </c:pt>
                <c:pt idx="23">
                  <c:v>4.2467581225679067</c:v>
                </c:pt>
                <c:pt idx="24">
                  <c:v>-2.4908268118917025</c:v>
                </c:pt>
                <c:pt idx="25">
                  <c:v>5.3289279055222547</c:v>
                </c:pt>
                <c:pt idx="26">
                  <c:v>0.48526468365730085</c:v>
                </c:pt>
                <c:pt idx="27">
                  <c:v>-3.3434284477765295</c:v>
                </c:pt>
                <c:pt idx="28">
                  <c:v>4.0802942056151528</c:v>
                </c:pt>
                <c:pt idx="29">
                  <c:v>0.27627805996886828</c:v>
                </c:pt>
                <c:pt idx="30">
                  <c:v>3.328370789119655</c:v>
                </c:pt>
                <c:pt idx="31">
                  <c:v>5.69138402072665</c:v>
                </c:pt>
                <c:pt idx="32">
                  <c:v>3.499313177810341</c:v>
                </c:pt>
                <c:pt idx="33">
                  <c:v>3.4757541578006168</c:v>
                </c:pt>
                <c:pt idx="34">
                  <c:v>3.3753858537339476</c:v>
                </c:pt>
                <c:pt idx="35">
                  <c:v>4.0836839940301921</c:v>
                </c:pt>
                <c:pt idx="36">
                  <c:v>2.5298407939089196</c:v>
                </c:pt>
                <c:pt idx="37">
                  <c:v>4.2492788660758123</c:v>
                </c:pt>
                <c:pt idx="38">
                  <c:v>2.4386107764272689</c:v>
                </c:pt>
                <c:pt idx="39">
                  <c:v>1.3054691911103884</c:v>
                </c:pt>
                <c:pt idx="40">
                  <c:v>2.1371074763444664</c:v>
                </c:pt>
                <c:pt idx="41">
                  <c:v>1.8211565029894246</c:v>
                </c:pt>
                <c:pt idx="42">
                  <c:v>1.5693689263433521</c:v>
                </c:pt>
                <c:pt idx="43">
                  <c:v>2.8908192740312177</c:v>
                </c:pt>
                <c:pt idx="44">
                  <c:v>2.0242545969054166</c:v>
                </c:pt>
                <c:pt idx="45">
                  <c:v>1.7769898436128786</c:v>
                </c:pt>
                <c:pt idx="46">
                  <c:v>2.0591993459044549</c:v>
                </c:pt>
                <c:pt idx="47">
                  <c:v>1.5914744585407954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17952"/>
        <c:axId val="199919488"/>
      </c:lineChart>
      <c:catAx>
        <c:axId val="199917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99919488"/>
        <c:crosses val="autoZero"/>
        <c:auto val="1"/>
        <c:lblAlgn val="ctr"/>
        <c:lblOffset val="100"/>
        <c:noMultiLvlLbl val="0"/>
      </c:catAx>
      <c:valAx>
        <c:axId val="199919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917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588382973870445E-2"/>
          <c:y val="3.8152988608382718E-2"/>
          <c:w val="0.91042422686294056"/>
          <c:h val="0.92608684188449042"/>
        </c:manualLayout>
      </c:layout>
      <c:lineChart>
        <c:grouping val="standard"/>
        <c:varyColors val="0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strRef>
              <c:f>'GDP Newcastle'!$A$11:$C$58</c:f>
              <c:strCache>
                <c:ptCount val="48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</c:strCache>
            </c:strRef>
          </c:cat>
          <c:val>
            <c:numRef>
              <c:f>'GDP Newcastle'!$N$11:$N$58</c:f>
              <c:numCache>
                <c:formatCode>0.00</c:formatCode>
                <c:ptCount val="48"/>
                <c:pt idx="0">
                  <c:v>-3.3871892482159631</c:v>
                </c:pt>
                <c:pt idx="1">
                  <c:v>6.330923072220239</c:v>
                </c:pt>
                <c:pt idx="2">
                  <c:v>-0.38131288309592576</c:v>
                </c:pt>
                <c:pt idx="3">
                  <c:v>-4.4244307913432014E-2</c:v>
                </c:pt>
                <c:pt idx="4">
                  <c:v>-2.3075479636852338</c:v>
                </c:pt>
                <c:pt idx="5">
                  <c:v>6.1138485906262936</c:v>
                </c:pt>
                <c:pt idx="6">
                  <c:v>1.4332188576445544</c:v>
                </c:pt>
                <c:pt idx="7">
                  <c:v>0.82979864432473094</c:v>
                </c:pt>
                <c:pt idx="8">
                  <c:v>-2.393390378724304</c:v>
                </c:pt>
                <c:pt idx="9">
                  <c:v>5.2431985152996265</c:v>
                </c:pt>
                <c:pt idx="10">
                  <c:v>2.3582417757372927</c:v>
                </c:pt>
                <c:pt idx="11">
                  <c:v>0.51930224970260763</c:v>
                </c:pt>
                <c:pt idx="12">
                  <c:v>-2.82277489468304</c:v>
                </c:pt>
                <c:pt idx="13">
                  <c:v>4.6162960170680725</c:v>
                </c:pt>
                <c:pt idx="14">
                  <c:v>2.8191761083050113</c:v>
                </c:pt>
                <c:pt idx="15">
                  <c:v>2.0546622912818684</c:v>
                </c:pt>
                <c:pt idx="16">
                  <c:v>-2.4085407618856309</c:v>
                </c:pt>
                <c:pt idx="17">
                  <c:v>3.8174129037852929</c:v>
                </c:pt>
                <c:pt idx="18">
                  <c:v>2.2007710611117721</c:v>
                </c:pt>
                <c:pt idx="19">
                  <c:v>2.0919842932952881</c:v>
                </c:pt>
                <c:pt idx="20">
                  <c:v>-2.5153438846321632</c:v>
                </c:pt>
                <c:pt idx="21">
                  <c:v>1.0165427466068027</c:v>
                </c:pt>
                <c:pt idx="22">
                  <c:v>1.5208695495785578</c:v>
                </c:pt>
                <c:pt idx="23">
                  <c:v>4.2745836114847284</c:v>
                </c:pt>
                <c:pt idx="24">
                  <c:v>-8.815886579798125</c:v>
                </c:pt>
                <c:pt idx="25">
                  <c:v>9.1175712022143234</c:v>
                </c:pt>
                <c:pt idx="26">
                  <c:v>-3.1476760424749095</c:v>
                </c:pt>
                <c:pt idx="27">
                  <c:v>0.30150971539392218</c:v>
                </c:pt>
                <c:pt idx="28">
                  <c:v>-1.8124769041171829</c:v>
                </c:pt>
                <c:pt idx="29">
                  <c:v>5.1294483227102274</c:v>
                </c:pt>
                <c:pt idx="30">
                  <c:v>-0.19979764619719884</c:v>
                </c:pt>
                <c:pt idx="31">
                  <c:v>2.5953017571880297</c:v>
                </c:pt>
                <c:pt idx="32">
                  <c:v>-3.8489154322988917</c:v>
                </c:pt>
                <c:pt idx="33">
                  <c:v>5.1055182433637976</c:v>
                </c:pt>
                <c:pt idx="34">
                  <c:v>-0.29660077788045303</c:v>
                </c:pt>
                <c:pt idx="35">
                  <c:v>3.2982549876656075</c:v>
                </c:pt>
                <c:pt idx="36">
                  <c:v>-5.2843345412956193</c:v>
                </c:pt>
                <c:pt idx="37">
                  <c:v>6.8681507439421852</c:v>
                </c:pt>
                <c:pt idx="38">
                  <c:v>-2.0283131250986948</c:v>
                </c:pt>
                <c:pt idx="39">
                  <c:v>2.1556043061500572</c:v>
                </c:pt>
                <c:pt idx="40">
                  <c:v>-4.506793365722114</c:v>
                </c:pt>
                <c:pt idx="41">
                  <c:v>6.5375647592546704</c:v>
                </c:pt>
                <c:pt idx="42">
                  <c:v>-2.2705815736743595</c:v>
                </c:pt>
                <c:pt idx="43">
                  <c:v>3.4846817657778848</c:v>
                </c:pt>
                <c:pt idx="44">
                  <c:v>-5.3110540408592017</c:v>
                </c:pt>
                <c:pt idx="45">
                  <c:v>6.2793616018715044</c:v>
                </c:pt>
                <c:pt idx="46">
                  <c:v>-1.9995952674796362</c:v>
                </c:pt>
                <c:pt idx="47">
                  <c:v>3.0104240660019466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28448"/>
        <c:axId val="200049024"/>
      </c:lineChart>
      <c:catAx>
        <c:axId val="199928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00049024"/>
        <c:crosses val="autoZero"/>
        <c:auto val="1"/>
        <c:lblAlgn val="ctr"/>
        <c:lblOffset val="100"/>
        <c:noMultiLvlLbl val="0"/>
      </c:catAx>
      <c:valAx>
        <c:axId val="20004902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9928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overlay val="0"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815"/>
          <c:h val="0.897198891805191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'GDP Newcastle'!$R$14:$R$25</c:f>
              <c:numCache>
                <c:formatCode>General</c:formatCode>
                <c:ptCount val="12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</c:numCache>
            </c:numRef>
          </c:cat>
          <c:val>
            <c:numRef>
              <c:f>'GDP Newcastle'!$T$14:$T$25</c:f>
              <c:numCache>
                <c:formatCode>0.00</c:formatCode>
                <c:ptCount val="12"/>
                <c:pt idx="0">
                  <c:v>3.2308142104192603</c:v>
                </c:pt>
                <c:pt idx="1">
                  <c:v>4.4598725716703624</c:v>
                </c:pt>
                <c:pt idx="2">
                  <c:v>5.6735748938323898</c:v>
                </c:pt>
                <c:pt idx="3">
                  <c:v>5.4039459995417918</c:v>
                </c:pt>
                <c:pt idx="4">
                  <c:v>6.18822017425593</c:v>
                </c:pt>
                <c:pt idx="5">
                  <c:v>3.6441323339995293</c:v>
                </c:pt>
                <c:pt idx="6">
                  <c:v>-4.5169442381217069E-2</c:v>
                </c:pt>
                <c:pt idx="7">
                  <c:v>3.310876709535842</c:v>
                </c:pt>
                <c:pt idx="8">
                  <c:v>3.6128514404635959</c:v>
                </c:pt>
                <c:pt idx="9">
                  <c:v>2.6222089543994263</c:v>
                </c:pt>
                <c:pt idx="10">
                  <c:v>2.1070196913020465</c:v>
                </c:pt>
                <c:pt idx="11">
                  <c:v>1.8585405286097514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081408"/>
        <c:axId val="200082944"/>
      </c:barChart>
      <c:catAx>
        <c:axId val="20008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082944"/>
        <c:crosses val="autoZero"/>
        <c:auto val="1"/>
        <c:lblAlgn val="ctr"/>
        <c:lblOffset val="100"/>
        <c:noMultiLvlLbl val="0"/>
      </c:catAx>
      <c:valAx>
        <c:axId val="200082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008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198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Rates'!$B$23:$B$50</c:f>
              <c:numCache>
                <c:formatCode>0.00</c:formatCode>
                <c:ptCount val="28"/>
                <c:pt idx="0">
                  <c:v>3.8277577073098694</c:v>
                </c:pt>
                <c:pt idx="1">
                  <c:v>4.6682688248280364</c:v>
                </c:pt>
                <c:pt idx="2">
                  <c:v>3.2433548071162241</c:v>
                </c:pt>
                <c:pt idx="3">
                  <c:v>1.1383315910437202</c:v>
                </c:pt>
                <c:pt idx="4">
                  <c:v>-1.1034297926701051</c:v>
                </c:pt>
                <c:pt idx="5">
                  <c:v>-2.5825185995300934</c:v>
                </c:pt>
                <c:pt idx="6">
                  <c:v>-1.9217871005146576</c:v>
                </c:pt>
                <c:pt idx="7">
                  <c:v>-0.53905727090871702</c:v>
                </c:pt>
                <c:pt idx="8">
                  <c:v>2.3844088457977022</c:v>
                </c:pt>
                <c:pt idx="9">
                  <c:v>3.0521236544616719</c:v>
                </c:pt>
                <c:pt idx="10">
                  <c:v>3.293317904463946</c:v>
                </c:pt>
                <c:pt idx="11">
                  <c:v>3.4002866560864051</c:v>
                </c:pt>
                <c:pt idx="12">
                  <c:v>3.2373299706831831</c:v>
                </c:pt>
                <c:pt idx="13">
                  <c:v>3.3178127548877514</c:v>
                </c:pt>
                <c:pt idx="14">
                  <c:v>3.0285363225603148</c:v>
                </c:pt>
                <c:pt idx="15">
                  <c:v>3.2681130328394294</c:v>
                </c:pt>
                <c:pt idx="16">
                  <c:v>2.2435215632666932</c:v>
                </c:pt>
                <c:pt idx="17">
                  <c:v>2.8298518787867386</c:v>
                </c:pt>
                <c:pt idx="18">
                  <c:v>2.0651549828067566</c:v>
                </c:pt>
                <c:pt idx="19">
                  <c:v>1.7604855595907076</c:v>
                </c:pt>
                <c:pt idx="20">
                  <c:v>1.8371722606730607</c:v>
                </c:pt>
                <c:pt idx="21">
                  <c:v>2.1922211008460932</c:v>
                </c:pt>
                <c:pt idx="22">
                  <c:v>1.8438238198198909</c:v>
                </c:pt>
                <c:pt idx="23">
                  <c:v>2.9477441141085872</c:v>
                </c:pt>
                <c:pt idx="24">
                  <c:v>1.8957386069330926</c:v>
                </c:pt>
                <c:pt idx="25">
                  <c:v>1.3095399251553494</c:v>
                </c:pt>
                <c:pt idx="26">
                  <c:v>1.5797452941433254</c:v>
                </c:pt>
                <c:pt idx="27">
                  <c:v>1.333639201387969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Rates'!$C$23:$C$50</c:f>
              <c:numCache>
                <c:formatCode>0.00</c:formatCode>
                <c:ptCount val="28"/>
                <c:pt idx="0">
                  <c:v>4.9831675912741469</c:v>
                </c:pt>
                <c:pt idx="1">
                  <c:v>5.6683140874456122</c:v>
                </c:pt>
                <c:pt idx="2">
                  <c:v>4.199414208564173</c:v>
                </c:pt>
                <c:pt idx="3">
                  <c:v>1.3614228303183644</c:v>
                </c:pt>
                <c:pt idx="4">
                  <c:v>0.16570574337446994</c:v>
                </c:pt>
                <c:pt idx="5">
                  <c:v>-1.6450791087192784</c:v>
                </c:pt>
                <c:pt idx="6">
                  <c:v>-0.91146975886853299</c:v>
                </c:pt>
                <c:pt idx="7">
                  <c:v>0.92782752374556554</c:v>
                </c:pt>
                <c:pt idx="8">
                  <c:v>2.4239334596776323</c:v>
                </c:pt>
                <c:pt idx="9">
                  <c:v>3.9450473386630067</c:v>
                </c:pt>
                <c:pt idx="10">
                  <c:v>3.5761113699684577</c:v>
                </c:pt>
                <c:pt idx="11">
                  <c:v>3.6366487108909946</c:v>
                </c:pt>
                <c:pt idx="12">
                  <c:v>3.6727286276008928</c:v>
                </c:pt>
                <c:pt idx="13">
                  <c:v>3.3194295950164148</c:v>
                </c:pt>
                <c:pt idx="14">
                  <c:v>3.691229696387901</c:v>
                </c:pt>
                <c:pt idx="15">
                  <c:v>3.9295518326515366</c:v>
                </c:pt>
                <c:pt idx="16">
                  <c:v>2.961933526543993</c:v>
                </c:pt>
                <c:pt idx="17">
                  <c:v>3.0976823258052359</c:v>
                </c:pt>
                <c:pt idx="18">
                  <c:v>2.1486601050909835</c:v>
                </c:pt>
                <c:pt idx="19">
                  <c:v>2.0666758201863678</c:v>
                </c:pt>
                <c:pt idx="20">
                  <c:v>1.7940206453960956</c:v>
                </c:pt>
                <c:pt idx="21">
                  <c:v>2.6280586576946439</c:v>
                </c:pt>
                <c:pt idx="22">
                  <c:v>1.6579571471958099</c:v>
                </c:pt>
                <c:pt idx="23">
                  <c:v>2.4286621113816862</c:v>
                </c:pt>
                <c:pt idx="24">
                  <c:v>2.1099591119530001</c:v>
                </c:pt>
                <c:pt idx="25">
                  <c:v>1.6172714079375488</c:v>
                </c:pt>
                <c:pt idx="26">
                  <c:v>2.0962453930130898</c:v>
                </c:pt>
                <c:pt idx="27">
                  <c:v>1.6424049273735186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7.1979503054917089</c:v>
                </c:pt>
                <c:pt idx="1">
                  <c:v>8.0868174242486379</c:v>
                </c:pt>
                <c:pt idx="2">
                  <c:v>5.7534241360885314</c:v>
                </c:pt>
                <c:pt idx="3">
                  <c:v>-0.27152900397101537</c:v>
                </c:pt>
                <c:pt idx="4">
                  <c:v>-3.1636835722557093</c:v>
                </c:pt>
                <c:pt idx="5">
                  <c:v>-5.268653827032229</c:v>
                </c:pt>
                <c:pt idx="6">
                  <c:v>-3.8463807105650525</c:v>
                </c:pt>
                <c:pt idx="7">
                  <c:v>0.23508068675237243</c:v>
                </c:pt>
                <c:pt idx="8">
                  <c:v>4.0419655906792995</c:v>
                </c:pt>
                <c:pt idx="9">
                  <c:v>5.7907882851793566</c:v>
                </c:pt>
                <c:pt idx="10">
                  <c:v>5.160933290682916</c:v>
                </c:pt>
                <c:pt idx="11">
                  <c:v>4.6837099985581805</c:v>
                </c:pt>
                <c:pt idx="12">
                  <c:v>3.7675364211022466</c:v>
                </c:pt>
                <c:pt idx="13">
                  <c:v>3.4120562340997806</c:v>
                </c:pt>
                <c:pt idx="14">
                  <c:v>3.6885427537294513</c:v>
                </c:pt>
                <c:pt idx="15">
                  <c:v>3.473571707176764</c:v>
                </c:pt>
                <c:pt idx="16">
                  <c:v>2.3659614298521854</c:v>
                </c:pt>
                <c:pt idx="17">
                  <c:v>2.4370713091327216</c:v>
                </c:pt>
                <c:pt idx="18">
                  <c:v>1.6372696244615914</c:v>
                </c:pt>
                <c:pt idx="19">
                  <c:v>2.0247346607636598</c:v>
                </c:pt>
                <c:pt idx="20">
                  <c:v>2.157933442900883</c:v>
                </c:pt>
                <c:pt idx="21">
                  <c:v>3.0384480385857819</c:v>
                </c:pt>
                <c:pt idx="22">
                  <c:v>1.9998360533270563</c:v>
                </c:pt>
                <c:pt idx="23">
                  <c:v>2.6072539327876143</c:v>
                </c:pt>
                <c:pt idx="24">
                  <c:v>2.06491916526672</c:v>
                </c:pt>
                <c:pt idx="25">
                  <c:v>1.565023433493931</c:v>
                </c:pt>
                <c:pt idx="26">
                  <c:v>2.0387700385034688</c:v>
                </c:pt>
                <c:pt idx="27">
                  <c:v>1.5383670378493224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7.1287716664283423</c:v>
                </c:pt>
                <c:pt idx="1">
                  <c:v>-0.35931762473308498</c:v>
                </c:pt>
                <c:pt idx="2">
                  <c:v>0.29547879242033454</c:v>
                </c:pt>
                <c:pt idx="3">
                  <c:v>2.911189925269019</c:v>
                </c:pt>
                <c:pt idx="4">
                  <c:v>-1.9535062979615381</c:v>
                </c:pt>
                <c:pt idx="5">
                  <c:v>7.7990981428490924</c:v>
                </c:pt>
                <c:pt idx="6">
                  <c:v>5.6666003680715811</c:v>
                </c:pt>
                <c:pt idx="7">
                  <c:v>13.352247083844732</c:v>
                </c:pt>
                <c:pt idx="8">
                  <c:v>3.2012473748972896</c:v>
                </c:pt>
                <c:pt idx="9">
                  <c:v>-0.21359391964729141</c:v>
                </c:pt>
                <c:pt idx="10">
                  <c:v>0.53770766249080904</c:v>
                </c:pt>
                <c:pt idx="11">
                  <c:v>-4.3995621018698587</c:v>
                </c:pt>
                <c:pt idx="12">
                  <c:v>3.8934657465322826</c:v>
                </c:pt>
                <c:pt idx="13">
                  <c:v>3.0470333021683982</c:v>
                </c:pt>
                <c:pt idx="14">
                  <c:v>3.5636416230915735</c:v>
                </c:pt>
                <c:pt idx="15">
                  <c:v>5.6373944533697937</c:v>
                </c:pt>
                <c:pt idx="16">
                  <c:v>2.5581403300489653</c:v>
                </c:pt>
                <c:pt idx="17">
                  <c:v>4.7153684212597211</c:v>
                </c:pt>
                <c:pt idx="18">
                  <c:v>3.2628541320882611</c:v>
                </c:pt>
                <c:pt idx="19">
                  <c:v>3.7802846910166878</c:v>
                </c:pt>
                <c:pt idx="20">
                  <c:v>1.988834421229952</c:v>
                </c:pt>
                <c:pt idx="21">
                  <c:v>1.6601309366077182</c:v>
                </c:pt>
                <c:pt idx="22">
                  <c:v>0.96800189033456085</c:v>
                </c:pt>
                <c:pt idx="23">
                  <c:v>0.7582601583344234</c:v>
                </c:pt>
                <c:pt idx="24">
                  <c:v>2.1136825765345963</c:v>
                </c:pt>
                <c:pt idx="25">
                  <c:v>1.7340271523102333</c:v>
                </c:pt>
                <c:pt idx="26">
                  <c:v>2.1916440010629223</c:v>
                </c:pt>
                <c:pt idx="27">
                  <c:v>2.1970673308237134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6.8014404884561674</c:v>
                </c:pt>
                <c:pt idx="1">
                  <c:v>16.544733739837845</c:v>
                </c:pt>
                <c:pt idx="2">
                  <c:v>13.905675886503991</c:v>
                </c:pt>
                <c:pt idx="3">
                  <c:v>2.4878052758613154</c:v>
                </c:pt>
                <c:pt idx="4">
                  <c:v>-10.646238106778103</c:v>
                </c:pt>
                <c:pt idx="5">
                  <c:v>-18.778965535558559</c:v>
                </c:pt>
                <c:pt idx="6">
                  <c:v>-13.583613807020948</c:v>
                </c:pt>
                <c:pt idx="7">
                  <c:v>-4.4979673660506991</c:v>
                </c:pt>
                <c:pt idx="8">
                  <c:v>10.034655792407285</c:v>
                </c:pt>
                <c:pt idx="9">
                  <c:v>14.647803607984258</c:v>
                </c:pt>
                <c:pt idx="10">
                  <c:v>10.328313762020597</c:v>
                </c:pt>
                <c:pt idx="11">
                  <c:v>7.1607088678806452</c:v>
                </c:pt>
                <c:pt idx="12">
                  <c:v>2.784567789524659</c:v>
                </c:pt>
                <c:pt idx="13">
                  <c:v>3.4762639279692857</c:v>
                </c:pt>
                <c:pt idx="14">
                  <c:v>4.2188103452380465</c:v>
                </c:pt>
                <c:pt idx="15">
                  <c:v>3.5544890706610182</c:v>
                </c:pt>
                <c:pt idx="16">
                  <c:v>1.1607080657990991</c:v>
                </c:pt>
                <c:pt idx="17">
                  <c:v>-0.20980014264098801</c:v>
                </c:pt>
                <c:pt idx="18">
                  <c:v>-0.26939138412369168</c:v>
                </c:pt>
                <c:pt idx="19">
                  <c:v>1.1902265081338637</c:v>
                </c:pt>
                <c:pt idx="20">
                  <c:v>3.3007764009319747</c:v>
                </c:pt>
                <c:pt idx="21">
                  <c:v>4.8421848787771875</c:v>
                </c:pt>
                <c:pt idx="22">
                  <c:v>3.1254468140668963</c:v>
                </c:pt>
                <c:pt idx="23">
                  <c:v>3.1448455106870101</c:v>
                </c:pt>
                <c:pt idx="24">
                  <c:v>1.714237542599965</c:v>
                </c:pt>
                <c:pt idx="25">
                  <c:v>1.2855615275443832</c:v>
                </c:pt>
                <c:pt idx="26">
                  <c:v>1.9410770391276029</c:v>
                </c:pt>
                <c:pt idx="27">
                  <c:v>1.463321769652425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1.0110855710352542</c:v>
                </c:pt>
                <c:pt idx="1">
                  <c:v>-2.3852106805901561</c:v>
                </c:pt>
                <c:pt idx="2">
                  <c:v>-3.2679579794000544</c:v>
                </c:pt>
                <c:pt idx="3">
                  <c:v>7.9860961678816453</c:v>
                </c:pt>
                <c:pt idx="4">
                  <c:v>9.319375128244868</c:v>
                </c:pt>
                <c:pt idx="5">
                  <c:v>10.656412849970547</c:v>
                </c:pt>
                <c:pt idx="6">
                  <c:v>10.040356603339221</c:v>
                </c:pt>
                <c:pt idx="7">
                  <c:v>-3.3901098063623119</c:v>
                </c:pt>
                <c:pt idx="8">
                  <c:v>-2.0634634210029974</c:v>
                </c:pt>
                <c:pt idx="9">
                  <c:v>-1.2177415650962202</c:v>
                </c:pt>
                <c:pt idx="10">
                  <c:v>-0.89622359671764007</c:v>
                </c:pt>
                <c:pt idx="11">
                  <c:v>4.5106432464301767</c:v>
                </c:pt>
                <c:pt idx="12">
                  <c:v>3.8133428857756653</c:v>
                </c:pt>
                <c:pt idx="13">
                  <c:v>2.8906597025205834</c:v>
                </c:pt>
                <c:pt idx="14">
                  <c:v>3.215586921918876</c:v>
                </c:pt>
                <c:pt idx="15">
                  <c:v>4.885542094301405</c:v>
                </c:pt>
                <c:pt idx="16">
                  <c:v>4.4393820751498332</c:v>
                </c:pt>
                <c:pt idx="17">
                  <c:v>5.1876994355930819</c:v>
                </c:pt>
                <c:pt idx="18">
                  <c:v>4.0061397435021924</c:v>
                </c:pt>
                <c:pt idx="19">
                  <c:v>1.1645520597699524</c:v>
                </c:pt>
                <c:pt idx="20">
                  <c:v>0.78869376263062496</c:v>
                </c:pt>
                <c:pt idx="21">
                  <c:v>1.4083455830461327</c:v>
                </c:pt>
                <c:pt idx="22">
                  <c:v>0.60096148428001583</c:v>
                </c:pt>
                <c:pt idx="23">
                  <c:v>2.7236189871350325</c:v>
                </c:pt>
                <c:pt idx="24">
                  <c:v>2.3026618620953823</c:v>
                </c:pt>
                <c:pt idx="25">
                  <c:v>1.750968817894456</c:v>
                </c:pt>
                <c:pt idx="26">
                  <c:v>2.1972069409337642</c:v>
                </c:pt>
                <c:pt idx="27">
                  <c:v>1.7490975160619093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invertIfNegative val="0"/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5.5971710466053954</c:v>
                </c:pt>
                <c:pt idx="1">
                  <c:v>2.7482851343643122</c:v>
                </c:pt>
                <c:pt idx="2">
                  <c:v>2.0647412271610341</c:v>
                </c:pt>
                <c:pt idx="3">
                  <c:v>4.2467581225679067</c:v>
                </c:pt>
                <c:pt idx="4">
                  <c:v>-2.4908268118917025</c:v>
                </c:pt>
                <c:pt idx="5">
                  <c:v>5.3289279055222547</c:v>
                </c:pt>
                <c:pt idx="6">
                  <c:v>0.48526468365730085</c:v>
                </c:pt>
                <c:pt idx="7">
                  <c:v>-3.3434284477765295</c:v>
                </c:pt>
                <c:pt idx="8">
                  <c:v>4.0802942056151528</c:v>
                </c:pt>
                <c:pt idx="9">
                  <c:v>0.27627805996886828</c:v>
                </c:pt>
                <c:pt idx="10">
                  <c:v>3.328370789119655</c:v>
                </c:pt>
                <c:pt idx="11">
                  <c:v>5.69138402072665</c:v>
                </c:pt>
                <c:pt idx="12">
                  <c:v>3.499313177810341</c:v>
                </c:pt>
                <c:pt idx="13">
                  <c:v>3.4757541578006168</c:v>
                </c:pt>
                <c:pt idx="14">
                  <c:v>3.3753858537339476</c:v>
                </c:pt>
                <c:pt idx="15">
                  <c:v>4.0836839940301921</c:v>
                </c:pt>
                <c:pt idx="16">
                  <c:v>2.5298407939089196</c:v>
                </c:pt>
                <c:pt idx="17">
                  <c:v>4.2492788660758123</c:v>
                </c:pt>
                <c:pt idx="18">
                  <c:v>2.4386107764272689</c:v>
                </c:pt>
                <c:pt idx="19">
                  <c:v>1.3054691911103884</c:v>
                </c:pt>
                <c:pt idx="20">
                  <c:v>2.1371074763444664</c:v>
                </c:pt>
                <c:pt idx="21">
                  <c:v>1.8211565029894246</c:v>
                </c:pt>
                <c:pt idx="22">
                  <c:v>1.5693689263433521</c:v>
                </c:pt>
                <c:pt idx="23">
                  <c:v>2.8908192740312177</c:v>
                </c:pt>
                <c:pt idx="24">
                  <c:v>2.0242545969054166</c:v>
                </c:pt>
                <c:pt idx="25">
                  <c:v>1.7769898436128786</c:v>
                </c:pt>
                <c:pt idx="26">
                  <c:v>2.0591993459044549</c:v>
                </c:pt>
                <c:pt idx="27">
                  <c:v>1.5914744585407954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6475520"/>
        <c:axId val="216477056"/>
        <c:axId val="0"/>
      </c:bar3DChart>
      <c:catAx>
        <c:axId val="21647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477056"/>
        <c:crosses val="autoZero"/>
        <c:auto val="1"/>
        <c:lblAlgn val="ctr"/>
        <c:lblOffset val="100"/>
        <c:noMultiLvlLbl val="0"/>
      </c:catAx>
      <c:valAx>
        <c:axId val="2164770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47552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8017"/>
          <c:h val="0.13712522461638413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559"/>
          <c:h val="0.9161282743339878"/>
        </c:manualLayout>
      </c:layout>
      <c:lineChart>
        <c:grouping val="standard"/>
        <c:varyColors val="0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Rates'!$D$23:$D$50</c:f>
              <c:numCache>
                <c:formatCode>0.00</c:formatCode>
                <c:ptCount val="28"/>
                <c:pt idx="0">
                  <c:v>7.1979503054917089</c:v>
                </c:pt>
                <c:pt idx="1">
                  <c:v>8.0868174242486379</c:v>
                </c:pt>
                <c:pt idx="2">
                  <c:v>5.7534241360885314</c:v>
                </c:pt>
                <c:pt idx="3">
                  <c:v>-0.27152900397101537</c:v>
                </c:pt>
                <c:pt idx="4">
                  <c:v>-3.1636835722557093</c:v>
                </c:pt>
                <c:pt idx="5">
                  <c:v>-5.268653827032229</c:v>
                </c:pt>
                <c:pt idx="6">
                  <c:v>-3.8463807105650525</c:v>
                </c:pt>
                <c:pt idx="7">
                  <c:v>0.23508068675237243</c:v>
                </c:pt>
                <c:pt idx="8">
                  <c:v>4.0419655906792995</c:v>
                </c:pt>
                <c:pt idx="9">
                  <c:v>5.7907882851793566</c:v>
                </c:pt>
                <c:pt idx="10">
                  <c:v>5.160933290682916</c:v>
                </c:pt>
                <c:pt idx="11">
                  <c:v>4.6837099985581805</c:v>
                </c:pt>
                <c:pt idx="12">
                  <c:v>3.7675364211022466</c:v>
                </c:pt>
                <c:pt idx="13">
                  <c:v>3.4120562340997806</c:v>
                </c:pt>
                <c:pt idx="14">
                  <c:v>3.6885427537294513</c:v>
                </c:pt>
                <c:pt idx="15">
                  <c:v>3.473571707176764</c:v>
                </c:pt>
                <c:pt idx="16">
                  <c:v>2.3659614298521854</c:v>
                </c:pt>
                <c:pt idx="17">
                  <c:v>2.4370713091327216</c:v>
                </c:pt>
                <c:pt idx="18">
                  <c:v>1.6372696244615914</c:v>
                </c:pt>
                <c:pt idx="19">
                  <c:v>2.0247346607636598</c:v>
                </c:pt>
                <c:pt idx="20">
                  <c:v>2.157933442900883</c:v>
                </c:pt>
                <c:pt idx="21">
                  <c:v>3.0384480385857819</c:v>
                </c:pt>
                <c:pt idx="22">
                  <c:v>1.9998360533270563</c:v>
                </c:pt>
                <c:pt idx="23">
                  <c:v>2.6072539327876143</c:v>
                </c:pt>
                <c:pt idx="24">
                  <c:v>2.06491916526672</c:v>
                </c:pt>
                <c:pt idx="25">
                  <c:v>1.565023433493931</c:v>
                </c:pt>
                <c:pt idx="26">
                  <c:v>2.0387700385034688</c:v>
                </c:pt>
                <c:pt idx="27">
                  <c:v>1.5383670378493224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Rates'!$E$23:$E$50</c:f>
              <c:numCache>
                <c:formatCode>0.00</c:formatCode>
                <c:ptCount val="28"/>
                <c:pt idx="0">
                  <c:v>7.1287716664283423</c:v>
                </c:pt>
                <c:pt idx="1">
                  <c:v>-0.35931762473308498</c:v>
                </c:pt>
                <c:pt idx="2">
                  <c:v>0.29547879242033454</c:v>
                </c:pt>
                <c:pt idx="3">
                  <c:v>2.911189925269019</c:v>
                </c:pt>
                <c:pt idx="4">
                  <c:v>-1.9535062979615381</c:v>
                </c:pt>
                <c:pt idx="5">
                  <c:v>7.7990981428490924</c:v>
                </c:pt>
                <c:pt idx="6">
                  <c:v>5.6666003680715811</c:v>
                </c:pt>
                <c:pt idx="7">
                  <c:v>13.352247083844732</c:v>
                </c:pt>
                <c:pt idx="8">
                  <c:v>3.2012473748972896</c:v>
                </c:pt>
                <c:pt idx="9">
                  <c:v>-0.21359391964729141</c:v>
                </c:pt>
                <c:pt idx="10">
                  <c:v>0.53770766249080904</c:v>
                </c:pt>
                <c:pt idx="11">
                  <c:v>-4.3995621018698587</c:v>
                </c:pt>
                <c:pt idx="12">
                  <c:v>3.8934657465322826</c:v>
                </c:pt>
                <c:pt idx="13">
                  <c:v>3.0470333021683982</c:v>
                </c:pt>
                <c:pt idx="14">
                  <c:v>3.5636416230915735</c:v>
                </c:pt>
                <c:pt idx="15">
                  <c:v>5.6373944533697937</c:v>
                </c:pt>
                <c:pt idx="16">
                  <c:v>2.5581403300489653</c:v>
                </c:pt>
                <c:pt idx="17">
                  <c:v>4.7153684212597211</c:v>
                </c:pt>
                <c:pt idx="18">
                  <c:v>3.2628541320882611</c:v>
                </c:pt>
                <c:pt idx="19">
                  <c:v>3.7802846910166878</c:v>
                </c:pt>
                <c:pt idx="20">
                  <c:v>1.988834421229952</c:v>
                </c:pt>
                <c:pt idx="21">
                  <c:v>1.6601309366077182</c:v>
                </c:pt>
                <c:pt idx="22">
                  <c:v>0.96800189033456085</c:v>
                </c:pt>
                <c:pt idx="23">
                  <c:v>0.7582601583344234</c:v>
                </c:pt>
                <c:pt idx="24">
                  <c:v>2.1136825765345963</c:v>
                </c:pt>
                <c:pt idx="25">
                  <c:v>1.7340271523102333</c:v>
                </c:pt>
                <c:pt idx="26">
                  <c:v>2.1916440010629223</c:v>
                </c:pt>
                <c:pt idx="27">
                  <c:v>2.1970673308237134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Rates'!$F$23:$F$50</c:f>
              <c:numCache>
                <c:formatCode>0.00</c:formatCode>
                <c:ptCount val="28"/>
                <c:pt idx="0">
                  <c:v>6.8014404884561674</c:v>
                </c:pt>
                <c:pt idx="1">
                  <c:v>16.544733739837845</c:v>
                </c:pt>
                <c:pt idx="2">
                  <c:v>13.905675886503991</c:v>
                </c:pt>
                <c:pt idx="3">
                  <c:v>2.4878052758613154</c:v>
                </c:pt>
                <c:pt idx="4">
                  <c:v>-10.646238106778103</c:v>
                </c:pt>
                <c:pt idx="5">
                  <c:v>-18.778965535558559</c:v>
                </c:pt>
                <c:pt idx="6">
                  <c:v>-13.583613807020948</c:v>
                </c:pt>
                <c:pt idx="7">
                  <c:v>-4.4979673660506991</c:v>
                </c:pt>
                <c:pt idx="8">
                  <c:v>10.034655792407285</c:v>
                </c:pt>
                <c:pt idx="9">
                  <c:v>14.647803607984258</c:v>
                </c:pt>
                <c:pt idx="10">
                  <c:v>10.328313762020597</c:v>
                </c:pt>
                <c:pt idx="11">
                  <c:v>7.1607088678806452</c:v>
                </c:pt>
                <c:pt idx="12">
                  <c:v>2.784567789524659</c:v>
                </c:pt>
                <c:pt idx="13">
                  <c:v>3.4762639279692857</c:v>
                </c:pt>
                <c:pt idx="14">
                  <c:v>4.2188103452380465</c:v>
                </c:pt>
                <c:pt idx="15">
                  <c:v>3.5544890706610182</c:v>
                </c:pt>
                <c:pt idx="16">
                  <c:v>1.1607080657990991</c:v>
                </c:pt>
                <c:pt idx="17">
                  <c:v>-0.20980014264098801</c:v>
                </c:pt>
                <c:pt idx="18">
                  <c:v>-0.26939138412369168</c:v>
                </c:pt>
                <c:pt idx="19">
                  <c:v>1.1902265081338637</c:v>
                </c:pt>
                <c:pt idx="20">
                  <c:v>3.3007764009319747</c:v>
                </c:pt>
                <c:pt idx="21">
                  <c:v>4.8421848787771875</c:v>
                </c:pt>
                <c:pt idx="22">
                  <c:v>3.1254468140668963</c:v>
                </c:pt>
                <c:pt idx="23">
                  <c:v>3.1448455106870101</c:v>
                </c:pt>
                <c:pt idx="24">
                  <c:v>1.714237542599965</c:v>
                </c:pt>
                <c:pt idx="25">
                  <c:v>1.2855615275443832</c:v>
                </c:pt>
                <c:pt idx="26">
                  <c:v>1.9410770391276029</c:v>
                </c:pt>
                <c:pt idx="27">
                  <c:v>1.463321769652425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Rates'!$G$23:$G$50</c:f>
              <c:numCache>
                <c:formatCode>0.00</c:formatCode>
                <c:ptCount val="28"/>
                <c:pt idx="0">
                  <c:v>1.0110855710352542</c:v>
                </c:pt>
                <c:pt idx="1">
                  <c:v>-2.3852106805901561</c:v>
                </c:pt>
                <c:pt idx="2">
                  <c:v>-3.2679579794000544</c:v>
                </c:pt>
                <c:pt idx="3">
                  <c:v>7.9860961678816453</c:v>
                </c:pt>
                <c:pt idx="4">
                  <c:v>9.319375128244868</c:v>
                </c:pt>
                <c:pt idx="5">
                  <c:v>10.656412849970547</c:v>
                </c:pt>
                <c:pt idx="6">
                  <c:v>10.040356603339221</c:v>
                </c:pt>
                <c:pt idx="7">
                  <c:v>-3.3901098063623119</c:v>
                </c:pt>
                <c:pt idx="8">
                  <c:v>-2.0634634210029974</c:v>
                </c:pt>
                <c:pt idx="9">
                  <c:v>-1.2177415650962202</c:v>
                </c:pt>
                <c:pt idx="10">
                  <c:v>-0.89622359671764007</c:v>
                </c:pt>
                <c:pt idx="11">
                  <c:v>4.5106432464301767</c:v>
                </c:pt>
                <c:pt idx="12">
                  <c:v>3.8133428857756653</c:v>
                </c:pt>
                <c:pt idx="13">
                  <c:v>2.8906597025205834</c:v>
                </c:pt>
                <c:pt idx="14">
                  <c:v>3.215586921918876</c:v>
                </c:pt>
                <c:pt idx="15">
                  <c:v>4.885542094301405</c:v>
                </c:pt>
                <c:pt idx="16">
                  <c:v>4.4393820751498332</c:v>
                </c:pt>
                <c:pt idx="17">
                  <c:v>5.1876994355930819</c:v>
                </c:pt>
                <c:pt idx="18">
                  <c:v>4.0061397435021924</c:v>
                </c:pt>
                <c:pt idx="19">
                  <c:v>1.1645520597699524</c:v>
                </c:pt>
                <c:pt idx="20">
                  <c:v>0.78869376263062496</c:v>
                </c:pt>
                <c:pt idx="21">
                  <c:v>1.4083455830461327</c:v>
                </c:pt>
                <c:pt idx="22">
                  <c:v>0.60096148428001583</c:v>
                </c:pt>
                <c:pt idx="23">
                  <c:v>2.7236189871350325</c:v>
                </c:pt>
                <c:pt idx="24">
                  <c:v>2.3026618620953823</c:v>
                </c:pt>
                <c:pt idx="25">
                  <c:v>1.750968817894456</c:v>
                </c:pt>
                <c:pt idx="26">
                  <c:v>2.1972069409337642</c:v>
                </c:pt>
                <c:pt idx="27">
                  <c:v>1.7490975160619093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Rates'!$A$23:$A$50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'Growth Rates'!$H$23:$H$50</c:f>
              <c:numCache>
                <c:formatCode>0.00</c:formatCode>
                <c:ptCount val="28"/>
                <c:pt idx="0">
                  <c:v>5.5971710466053954</c:v>
                </c:pt>
                <c:pt idx="1">
                  <c:v>2.7482851343643122</c:v>
                </c:pt>
                <c:pt idx="2">
                  <c:v>2.0647412271610341</c:v>
                </c:pt>
                <c:pt idx="3">
                  <c:v>4.2467581225679067</c:v>
                </c:pt>
                <c:pt idx="4">
                  <c:v>-2.4908268118917025</c:v>
                </c:pt>
                <c:pt idx="5">
                  <c:v>5.3289279055222547</c:v>
                </c:pt>
                <c:pt idx="6">
                  <c:v>0.48526468365730085</c:v>
                </c:pt>
                <c:pt idx="7">
                  <c:v>-3.3434284477765295</c:v>
                </c:pt>
                <c:pt idx="8">
                  <c:v>4.0802942056151528</c:v>
                </c:pt>
                <c:pt idx="9">
                  <c:v>0.27627805996886828</c:v>
                </c:pt>
                <c:pt idx="10">
                  <c:v>3.328370789119655</c:v>
                </c:pt>
                <c:pt idx="11">
                  <c:v>5.69138402072665</c:v>
                </c:pt>
                <c:pt idx="12">
                  <c:v>3.499313177810341</c:v>
                </c:pt>
                <c:pt idx="13">
                  <c:v>3.4757541578006168</c:v>
                </c:pt>
                <c:pt idx="14">
                  <c:v>3.3753858537339476</c:v>
                </c:pt>
                <c:pt idx="15">
                  <c:v>4.0836839940301921</c:v>
                </c:pt>
                <c:pt idx="16">
                  <c:v>2.5298407939089196</c:v>
                </c:pt>
                <c:pt idx="17">
                  <c:v>4.2492788660758123</c:v>
                </c:pt>
                <c:pt idx="18">
                  <c:v>2.4386107764272689</c:v>
                </c:pt>
                <c:pt idx="19">
                  <c:v>1.3054691911103884</c:v>
                </c:pt>
                <c:pt idx="20">
                  <c:v>2.1371074763444664</c:v>
                </c:pt>
                <c:pt idx="21">
                  <c:v>1.8211565029894246</c:v>
                </c:pt>
                <c:pt idx="22">
                  <c:v>1.5693689263433521</c:v>
                </c:pt>
                <c:pt idx="23">
                  <c:v>2.8908192740312177</c:v>
                </c:pt>
                <c:pt idx="24">
                  <c:v>2.0242545969054166</c:v>
                </c:pt>
                <c:pt idx="25">
                  <c:v>1.7769898436128786</c:v>
                </c:pt>
                <c:pt idx="26">
                  <c:v>2.0591993459044549</c:v>
                </c:pt>
                <c:pt idx="27">
                  <c:v>1.5914744585407954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917504"/>
        <c:axId val="216919040"/>
      </c:lineChart>
      <c:catAx>
        <c:axId val="2169175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919040"/>
        <c:crosses val="autoZero"/>
        <c:auto val="1"/>
        <c:lblAlgn val="ctr"/>
        <c:lblOffset val="100"/>
        <c:noMultiLvlLbl val="0"/>
      </c:catAx>
      <c:valAx>
        <c:axId val="21691904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917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806"/>
          <c:y val="2.5706432405519404E-2"/>
          <c:w val="0.53596470653934214"/>
          <c:h val="0.1337660696095706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88" l="0.70000000000000062" r="0.70000000000000062" t="0.75000000000000588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58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Rates'!$B$80:$B$107</c:f>
              <c:numCache>
                <c:formatCode>0.00</c:formatCode>
                <c:ptCount val="28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Rates'!$C$80:$C$107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Rates'!$D$80:$D$107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8.0790763684849605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8.0050117567628689</c:v>
                </c:pt>
                <c:pt idx="26">
                  <c:v>8.031741305832659</c:v>
                </c:pt>
                <c:pt idx="27">
                  <c:v>8.6352114495909476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Rates'!$E$80:$E$107</c:f>
              <c:numCache>
                <c:formatCode>0.00</c:formatCode>
                <c:ptCount val="28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Rates'!$F$80:$F$107</c:f>
              <c:numCache>
                <c:formatCode>0.00</c:formatCode>
                <c:ptCount val="28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Rates'!$G$80:$G$107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3.0703787515435246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714240"/>
        <c:axId val="84715776"/>
        <c:axId val="0"/>
      </c:bar3DChart>
      <c:catAx>
        <c:axId val="8471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15776"/>
        <c:crosses val="autoZero"/>
        <c:auto val="1"/>
        <c:lblAlgn val="ctr"/>
        <c:lblOffset val="100"/>
        <c:noMultiLvlLbl val="0"/>
      </c:catAx>
      <c:valAx>
        <c:axId val="847157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714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89"/>
          <c:h val="9.4051203026829566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60000"/>
        <a:lumOff val="40000"/>
      </a:scheme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313"/>
          <c:h val="0.8326195683872849"/>
        </c:manualLayout>
      </c:layout>
      <c:lineChart>
        <c:grouping val="standard"/>
        <c:varyColors val="0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Rates'!$A$81:$A$107</c:f>
              <c:strCache>
                <c:ptCount val="27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</c:strCache>
            </c:strRef>
          </c:cat>
          <c:val>
            <c:numRef>
              <c:f>'Contr Rates'!$D$3:$D$107</c:f>
              <c:numCache>
                <c:formatCode>0.00</c:formatCode>
                <c:ptCount val="28"/>
                <c:pt idx="0">
                  <c:v>8.195427717308279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7.9682637332142185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8.0683603195024727</c:v>
                </c:pt>
                <c:pt idx="17">
                  <c:v>8.0719546983587733</c:v>
                </c:pt>
                <c:pt idx="18">
                  <c:v>8.0790763684849605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8.0050117567628689</c:v>
                </c:pt>
                <c:pt idx="26">
                  <c:v>8.031741305832659</c:v>
                </c:pt>
                <c:pt idx="27">
                  <c:v>8.6352114495909476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Rates'!$A$81:$A$107</c:f>
              <c:strCache>
                <c:ptCount val="27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</c:strCache>
            </c:strRef>
          </c:cat>
          <c:val>
            <c:numRef>
              <c:f>'Contr Rates'!$E$3:$E$107</c:f>
              <c:numCache>
                <c:formatCode>0.00</c:formatCode>
                <c:ptCount val="28"/>
                <c:pt idx="0">
                  <c:v>6.3044421173581151</c:v>
                </c:pt>
                <c:pt idx="1">
                  <c:v>6.8349776586806383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6.3251887657189432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6.2550847404775736</c:v>
                </c:pt>
                <c:pt idx="27">
                  <c:v>6.0877564918237415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Rates'!$A$81:$A$107</c:f>
              <c:strCache>
                <c:ptCount val="27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</c:strCache>
            </c:strRef>
          </c:cat>
          <c:val>
            <c:numRef>
              <c:f>'Contr Rates'!$F$3:$F$107</c:f>
              <c:numCache>
                <c:formatCode>0.00</c:formatCode>
                <c:ptCount val="28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Rates'!$A$81:$A$107</c:f>
              <c:strCache>
                <c:ptCount val="27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</c:strCache>
            </c:strRef>
          </c:cat>
          <c:val>
            <c:numRef>
              <c:f>'Contr Rates'!$G$3:$G$107</c:f>
              <c:numCache>
                <c:formatCode>0.00</c:formatCode>
                <c:ptCount val="28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3.0703787515435246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3.1144370406098303</c:v>
                </c:pt>
                <c:pt idx="17">
                  <c:v>3.0645665401540039</c:v>
                </c:pt>
                <c:pt idx="18">
                  <c:v>3.0529972273876114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32256"/>
        <c:axId val="105233792"/>
      </c:lineChart>
      <c:lineChart>
        <c:grouping val="standard"/>
        <c:varyColors val="0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Rates'!$A$80:$A$107</c:f>
              <c:strCache>
                <c:ptCount val="28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</c:strCache>
            </c:strRef>
          </c:cat>
          <c:val>
            <c:numRef>
              <c:f>'Contr Rates'!$C$3:$C$107</c:f>
              <c:numCache>
                <c:formatCode>0.00</c:formatCode>
                <c:ptCount val="28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241216"/>
        <c:axId val="105239680"/>
      </c:lineChart>
      <c:catAx>
        <c:axId val="1052322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33792"/>
        <c:crosses val="autoZero"/>
        <c:auto val="1"/>
        <c:lblAlgn val="ctr"/>
        <c:lblOffset val="100"/>
        <c:noMultiLvlLbl val="0"/>
      </c:catAx>
      <c:valAx>
        <c:axId val="105233792"/>
        <c:scaling>
          <c:orientation val="minMax"/>
          <c:min val="2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32256"/>
        <c:crosses val="autoZero"/>
        <c:crossBetween val="between"/>
      </c:valAx>
      <c:valAx>
        <c:axId val="105239680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241216"/>
        <c:crosses val="max"/>
        <c:crossBetween val="between"/>
      </c:valAx>
      <c:catAx>
        <c:axId val="105241216"/>
        <c:scaling>
          <c:orientation val="minMax"/>
        </c:scaling>
        <c:delete val="1"/>
        <c:axPos val="b"/>
        <c:majorTickMark val="out"/>
        <c:minorTickMark val="none"/>
        <c:tickLblPos val="none"/>
        <c:crossAx val="105239680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11550542668653004"/>
          <c:y val="0.55600240129558265"/>
          <c:w val="0.4480581368770345"/>
          <c:h val="0.18977913665047419"/>
        </c:manualLayout>
      </c:layout>
      <c:overlay val="0"/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2"/>
      <c:rotY val="20"/>
      <c:depthPercent val="500"/>
      <c:rAngAx val="1"/>
    </c:view3D>
    <c:floor>
      <c:thickness val="0"/>
      <c:spPr>
        <a:noFill/>
        <a:ln w="9525">
          <a:noFill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83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Budget!$D$2:$D$16</c:f>
              <c:numCache>
                <c:formatCode>_("R"* #,##0_);_("R"* \(#,##0\);_("R"* "-"_);_(@_)</c:formatCode>
                <c:ptCount val="15"/>
                <c:pt idx="0">
                  <c:v>300267914785.47595</c:v>
                </c:pt>
                <c:pt idx="1">
                  <c:v>313320157800.19409</c:v>
                </c:pt>
                <c:pt idx="2">
                  <c:v>320424951197.39459</c:v>
                </c:pt>
                <c:pt idx="3">
                  <c:v>330777283976.65417</c:v>
                </c:pt>
                <c:pt idx="4">
                  <c:v>345529530263.12177</c:v>
                </c:pt>
                <c:pt idx="5">
                  <c:v>365133410604.60132</c:v>
                </c:pt>
                <c:pt idx="6">
                  <c:v>384865027942.06287</c:v>
                </c:pt>
                <c:pt idx="7">
                  <c:v>408681323166.62579</c:v>
                </c:pt>
                <c:pt idx="8">
                  <c:v>425095601761.74194</c:v>
                </c:pt>
                <c:pt idx="9">
                  <c:v>419443659559.43756</c:v>
                </c:pt>
                <c:pt idx="10">
                  <c:v>433846189406.41522</c:v>
                </c:pt>
                <c:pt idx="11">
                  <c:v>449202258069.46783</c:v>
                </c:pt>
                <c:pt idx="12">
                  <c:v>460677018297.20123</c:v>
                </c:pt>
                <c:pt idx="13">
                  <c:v>470341073734.63019</c:v>
                </c:pt>
                <c:pt idx="14">
                  <c:v>478918870318.83569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Budget!$C$2:$C$15</c:f>
              <c:numCache>
                <c:formatCode>_("R"* #,##0_);_("R"* \(#,##0\);_("R"* "-"_);_(@_)</c:formatCode>
                <c:ptCount val="14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36881397000</c:v>
                </c:pt>
                <c:pt idx="7">
                  <c:v>44482953000</c:v>
                </c:pt>
                <c:pt idx="8">
                  <c:v>55533549000</c:v>
                </c:pt>
                <c:pt idx="9">
                  <c:v>63809285000</c:v>
                </c:pt>
                <c:pt idx="10">
                  <c:v>67662724000</c:v>
                </c:pt>
                <c:pt idx="11">
                  <c:v>78643854000</c:v>
                </c:pt>
                <c:pt idx="12">
                  <c:v>86467069000</c:v>
                </c:pt>
                <c:pt idx="13">
                  <c:v>91847746000</c:v>
                </c:pt>
              </c:numCache>
            </c:numRef>
          </c:val>
          <c:shape val="pyramid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105281792"/>
        <c:axId val="105291776"/>
        <c:axId val="0"/>
      </c:bar3DChart>
      <c:catAx>
        <c:axId val="105281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91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291776"/>
        <c:scaling>
          <c:orientation val="minMax"/>
        </c:scaling>
        <c:delete val="0"/>
        <c:axPos val="l"/>
        <c:numFmt formatCode="_(&quot;R&quot;* #,##0_);_(&quot;R&quot;* \(#,##0\);_(&quot;R&quot;* &quot;-&quot;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281792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903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lang="en-ZA"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857"/>
          <c:y val="1.3586956521739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varyColors val="0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Budget!$D$80:$D$93</c:f>
              <c:numCache>
                <c:formatCode>0.00</c:formatCode>
                <c:ptCount val="14"/>
                <c:pt idx="0">
                  <c:v>9.2364512159598924</c:v>
                </c:pt>
                <c:pt idx="1">
                  <c:v>-9.6521053665679304</c:v>
                </c:pt>
                <c:pt idx="2">
                  <c:v>7.6194060854162062</c:v>
                </c:pt>
                <c:pt idx="3">
                  <c:v>8.5703830565016794</c:v>
                </c:pt>
                <c:pt idx="4">
                  <c:v>15.492390451721834</c:v>
                </c:pt>
                <c:pt idx="5">
                  <c:v>6.2980730442718604</c:v>
                </c:pt>
                <c:pt idx="6">
                  <c:v>13.710813630514048</c:v>
                </c:pt>
                <c:pt idx="7">
                  <c:v>13.358983227799644</c:v>
                </c:pt>
                <c:pt idx="8">
                  <c:v>7.4938945073544643</c:v>
                </c:pt>
                <c:pt idx="9">
                  <c:v>1.5139941683251887</c:v>
                </c:pt>
                <c:pt idx="10">
                  <c:v>11.470883214318519</c:v>
                </c:pt>
                <c:pt idx="11">
                  <c:v>4.2476495645800876</c:v>
                </c:pt>
                <c:pt idx="12">
                  <c:v>0.6028048923457785</c:v>
                </c:pt>
                <c:pt idx="13">
                  <c:v>-0.89898084771726516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Budget!$E$80:$E$93</c:f>
              <c:numCache>
                <c:formatCode>0.00</c:formatCode>
                <c:ptCount val="14"/>
                <c:pt idx="0">
                  <c:v>4.3468657062620935</c:v>
                </c:pt>
                <c:pt idx="1">
                  <c:v>2.2675826053079113</c:v>
                </c:pt>
                <c:pt idx="2">
                  <c:v>3.2308135619819858</c:v>
                </c:pt>
                <c:pt idx="3">
                  <c:v>4.4598728513378756</c:v>
                </c:pt>
                <c:pt idx="4">
                  <c:v>5.6735759535664405</c:v>
                </c:pt>
                <c:pt idx="5">
                  <c:v>5.4039473694804352</c:v>
                </c:pt>
                <c:pt idx="6">
                  <c:v>6.188220153936201</c:v>
                </c:pt>
                <c:pt idx="7">
                  <c:v>4.016400472605838</c:v>
                </c:pt>
                <c:pt idx="8">
                  <c:v>-1.3295696730055064</c:v>
                </c:pt>
                <c:pt idx="9">
                  <c:v>3.4337221504564766</c:v>
                </c:pt>
                <c:pt idx="10">
                  <c:v>3.5395190825722498</c:v>
                </c:pt>
                <c:pt idx="11">
                  <c:v>2.5544751883145831</c:v>
                </c:pt>
                <c:pt idx="12">
                  <c:v>2.0977941276841134</c:v>
                </c:pt>
                <c:pt idx="13">
                  <c:v>1.8237396356000923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12640"/>
        <c:axId val="105314560"/>
      </c:lineChart>
      <c:catAx>
        <c:axId val="105312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1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314560"/>
        <c:scaling>
          <c:orientation val="minMax"/>
        </c:scaling>
        <c:delete val="0"/>
        <c:axPos val="l"/>
        <c:title>
          <c:tx>
            <c:rich>
              <a:bodyPr rot="-120000" vert="horz"/>
              <a:lstStyle/>
              <a:p>
                <a:pPr algn="ctr"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312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paperSize="9" orientation="landscape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42651621020629"/>
          <c:y val="4.9707744276956414E-2"/>
          <c:w val="0.88837343806540403"/>
          <c:h val="0.83625969783585163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Budget!$A$2:$B$15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Budget!$H$2:$H$15</c:f>
              <c:numCache>
                <c:formatCode>0.00%</c:formatCode>
                <c:ptCount val="14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390784"/>
        <c:axId val="80396672"/>
      </c:lineChart>
      <c:catAx>
        <c:axId val="80390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3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0396672"/>
        <c:scaling>
          <c:orientation val="minMax"/>
          <c:min val="0.1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3907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2068"/>
          <c:h val="0.12280732452303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  <c:userShapes r:id="rId1"/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951"/>
        </c:manualLayout>
      </c:layout>
      <c:lineChart>
        <c:grouping val="standard"/>
        <c:varyColors val="0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Budget!$H$2:$H$16</c:f>
              <c:numCache>
                <c:formatCode>0.00%</c:formatCode>
                <c:ptCount val="15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  <c:pt idx="14">
                  <c:v>0.20225465105501897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Budget!$I$133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Budget!$J$134:$J$148</c:f>
              <c:numCache>
                <c:formatCode>0.00%</c:formatCode>
                <c:ptCount val="15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  <c:pt idx="12">
                  <c:v>0.34</c:v>
                </c:pt>
                <c:pt idx="13">
                  <c:v>0.4</c:v>
                </c:pt>
                <c:pt idx="14">
                  <c:v>0.42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46592"/>
        <c:axId val="106048128"/>
      </c:lineChart>
      <c:catAx>
        <c:axId val="106046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48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48128"/>
        <c:scaling>
          <c:orientation val="minMax"/>
          <c:min val="0.05"/>
        </c:scaling>
        <c:delete val="0"/>
        <c:axPos val="l"/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465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paperSize="9" orientation="landscape"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51775855604255"/>
          <c:y val="3.63036303630363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9439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81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8.9644360281096354E-3"/>
                  <c:y val="-0.118011270504607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5.665031443666587E-2"/>
                  <c:y val="-0.3430632981542651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660176098677365"/>
          <c:y val="1.6501650165016736E-2"/>
          <c:w val="0.26108400243073016"/>
          <c:h val="0.19141983489687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7"/>
      <c:rotY val="20"/>
      <c:depthPercent val="100"/>
      <c:rAngAx val="1"/>
    </c:view3D>
    <c:floor>
      <c:thickness val="0"/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293"/>
        </c:manualLayout>
      </c:layout>
      <c:bar3DChart>
        <c:barDir val="col"/>
        <c:grouping val="clustered"/>
        <c:varyColors val="0"/>
        <c:ser>
          <c:idx val="4"/>
          <c:order val="0"/>
          <c:tx>
            <c:strRef>
              <c:f>SocioEcon!$D$4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SocioEcon!$D$3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SocioEcon!$F$4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2"/>
          <c:order val="2"/>
          <c:tx>
            <c:strRef>
              <c:f>SocioEcon!$G$4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0"/>
          <c:order val="3"/>
          <c:tx>
            <c:strRef>
              <c:f>SocioEcon!$H$4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SocioEcon!$H$3</c:f>
            </c:numRef>
          </c:val>
          <c:shape val="cylinder"/>
        </c:ser>
        <c:ser>
          <c:idx val="1"/>
          <c:order val="4"/>
          <c:tx>
            <c:strRef>
              <c:f>SocioEcon!$C$4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SocioEcon!$B$4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SocioEcon!$B$3</c:f>
              <c:numCache>
                <c:formatCode>"R"\ #,##0.00</c:formatCode>
                <c:ptCount val="1"/>
                <c:pt idx="0">
                  <c:v>21807.910954255465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134912"/>
        <c:axId val="106140800"/>
        <c:axId val="0"/>
      </c:bar3DChart>
      <c:catAx>
        <c:axId val="106134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40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40800"/>
        <c:scaling>
          <c:orientation val="minMax"/>
        </c:scaling>
        <c:delete val="0"/>
        <c:axPos val="l"/>
        <c:numFmt formatCode="&quot;R&quot;\ 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34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7.9957818185345364E-2"/>
          <c:h val="0.197161317741507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orientation="landscape" horizontalDpi="200" verticalDpi="200" copies="0"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633416458852867"/>
          <c:y val="3.618421052631646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468827930174564E-2"/>
          <c:y val="0.38486903922479654"/>
          <c:w val="0.97007481296760112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9456E-2"/>
                  <c:y val="-7.484309078974503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1.1571072319202408E-2"/>
                  <c:y val="-0.2704538380735812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1.9950124688279752E-2"/>
                  <c:y val="-0.3087695584769517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56857855361597"/>
          <c:y val="1.6447368421052631E-2"/>
          <c:w val="0.26433915211970094"/>
          <c:h val="0.1907898190357813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568730379291234"/>
          <c:y val="3.606557377049180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22549312933979E-2"/>
          <c:y val="0.38032786885247316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SocioEcon!$E$62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0882546536426222E-2"/>
                  <c:y val="-0.33097026806076546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SocioEcon!$E$76:$E$78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794297771602079"/>
          <c:y val="1.6393442622950821E-2"/>
          <c:w val="0.2598044362101799"/>
          <c:h val="0.190163934426230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3221"/>
          <c:h val="0.87532024123390095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SocioEcon!$E$16:$E$25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er>
          <c:idx val="3"/>
          <c:order val="3"/>
          <c:tx>
            <c:strRef>
              <c:f>SocioEcon!$B$15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602780</c:v>
                </c:pt>
                <c:pt idx="1">
                  <c:v>1055266</c:v>
                </c:pt>
                <c:pt idx="2">
                  <c:v>1921354</c:v>
                </c:pt>
                <c:pt idx="3">
                  <c:v>1125102</c:v>
                </c:pt>
                <c:pt idx="4">
                  <c:v>174172</c:v>
                </c:pt>
                <c:pt idx="5">
                  <c:v>595354</c:v>
                </c:pt>
                <c:pt idx="6">
                  <c:v>1026119</c:v>
                </c:pt>
                <c:pt idx="7">
                  <c:v>2010728</c:v>
                </c:pt>
                <c:pt idx="8">
                  <c:v>1422546</c:v>
                </c:pt>
                <c:pt idx="9">
                  <c:v>333879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59133056"/>
        <c:axId val="159151232"/>
        <c:axId val="0"/>
      </c:bar3DChart>
      <c:catAx>
        <c:axId val="15913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5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151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133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411636045494182"/>
          <c:y val="0.38002650918635261"/>
          <c:w val="7.4008413565829892E-2"/>
          <c:h val="0.2310243451837574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orientation="landscape" horizontalDpi="300" verticalDpi="300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5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768E-2"/>
          <c:y val="1.0152296845624608E-2"/>
          <c:w val="0.8944738249741957"/>
          <c:h val="0.87563560293515996"/>
        </c:manualLayout>
      </c:layout>
      <c:bar3DChart>
        <c:barDir val="col"/>
        <c:grouping val="percentStacked"/>
        <c:varyColors val="0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SocioEcon!$E$41:$E$46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645471</c:v>
                </c:pt>
                <c:pt idx="1">
                  <c:v>989616</c:v>
                </c:pt>
                <c:pt idx="2">
                  <c:v>300222</c:v>
                </c:pt>
                <c:pt idx="3">
                  <c:v>2124208</c:v>
                </c:pt>
                <c:pt idx="4">
                  <c:v>1061962</c:v>
                </c:pt>
                <c:pt idx="5">
                  <c:v>401811</c:v>
                </c:pt>
              </c:numCache>
            </c:numRef>
          </c:val>
        </c:ser>
        <c:ser>
          <c:idx val="3"/>
          <c:order val="3"/>
          <c:tx>
            <c:strRef>
              <c:f>SocioEcon!$B$40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621199</c:v>
                </c:pt>
                <c:pt idx="1">
                  <c:v>784305</c:v>
                </c:pt>
                <c:pt idx="2">
                  <c:v>240411</c:v>
                </c:pt>
                <c:pt idx="3">
                  <c:v>1802050</c:v>
                </c:pt>
                <c:pt idx="4">
                  <c:v>1799395</c:v>
                </c:pt>
                <c:pt idx="5">
                  <c:v>522627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59387008"/>
        <c:axId val="159401088"/>
        <c:axId val="0"/>
      </c:bar3DChart>
      <c:catAx>
        <c:axId val="15938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0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401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387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510940529418838"/>
          <c:y val="0.6573612054838418"/>
          <c:w val="7.4313599663002994E-2"/>
          <c:h val="0.230691868806071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2032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SocioEcon!$J$51:$L$51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SocioEcon!$J$52:$L$52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429376"/>
        <c:axId val="159430912"/>
      </c:barChart>
      <c:catAx>
        <c:axId val="159429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3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430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293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6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513015572571189E-2"/>
          <c:y val="1.0126582278481023E-2"/>
          <c:w val="0.91579876967900065"/>
          <c:h val="0.9012658227848106"/>
        </c:manualLayout>
      </c:layout>
      <c:bar3DChart>
        <c:barDir val="col"/>
        <c:grouping val="percentStacked"/>
        <c:varyColors val="0"/>
        <c:ser>
          <c:idx val="1"/>
          <c:order val="0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SocioEcon!$D$92:$D$103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er>
          <c:idx val="2"/>
          <c:order val="2"/>
          <c:tx>
            <c:strRef>
              <c:f>SocioEcon!$B$91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SocioEcon!$B$92:$B$103</c:f>
              <c:numCache>
                <c:formatCode>#,##0</c:formatCode>
                <c:ptCount val="12"/>
                <c:pt idx="0">
                  <c:v>4244857</c:v>
                </c:pt>
                <c:pt idx="1">
                  <c:v>2183133</c:v>
                </c:pt>
                <c:pt idx="2">
                  <c:v>361853</c:v>
                </c:pt>
                <c:pt idx="3">
                  <c:v>1164757</c:v>
                </c:pt>
                <c:pt idx="4">
                  <c:v>489256</c:v>
                </c:pt>
                <c:pt idx="5">
                  <c:v>330343</c:v>
                </c:pt>
                <c:pt idx="6">
                  <c:v>294013</c:v>
                </c:pt>
                <c:pt idx="7">
                  <c:v>195696</c:v>
                </c:pt>
                <c:pt idx="8">
                  <c:v>72935</c:v>
                </c:pt>
                <c:pt idx="9">
                  <c:v>17138</c:v>
                </c:pt>
                <c:pt idx="10">
                  <c:v>8521</c:v>
                </c:pt>
                <c:pt idx="11">
                  <c:v>5783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59440256"/>
        <c:axId val="159536256"/>
        <c:axId val="0"/>
      </c:bar3DChart>
      <c:catAx>
        <c:axId val="159440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536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9536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94402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0033497485055176"/>
          <c:y val="0.14683544303797788"/>
          <c:w val="6.1712401810740593E-2"/>
          <c:h val="0.176779090578958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58573928259087"/>
          <c:y val="0.15788203557888641"/>
          <c:w val="0.87683092738408919"/>
          <c:h val="0.77010024788568165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Economics!$B$366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Economics!$A$367:$A$383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Economics!$B$367:$B$383</c:f>
              <c:numCache>
                <c:formatCode>#,##0.00</c:formatCode>
                <c:ptCount val="17"/>
                <c:pt idx="0">
                  <c:v>0.8990688597679638</c:v>
                </c:pt>
                <c:pt idx="1">
                  <c:v>0.90111333995554865</c:v>
                </c:pt>
                <c:pt idx="2">
                  <c:v>0.89682754956772071</c:v>
                </c:pt>
                <c:pt idx="3">
                  <c:v>0.89511561140889917</c:v>
                </c:pt>
                <c:pt idx="4">
                  <c:v>0.89238370628511277</c:v>
                </c:pt>
                <c:pt idx="5">
                  <c:v>0.89574445544038872</c:v>
                </c:pt>
                <c:pt idx="6">
                  <c:v>0.8977239315184653</c:v>
                </c:pt>
                <c:pt idx="7">
                  <c:v>0.90405647640873221</c:v>
                </c:pt>
                <c:pt idx="8">
                  <c:v>0.90802253773508212</c:v>
                </c:pt>
                <c:pt idx="9">
                  <c:v>0.91149544730378507</c:v>
                </c:pt>
                <c:pt idx="10">
                  <c:v>0.9153573537156503</c:v>
                </c:pt>
                <c:pt idx="11">
                  <c:v>0.9162500770181965</c:v>
                </c:pt>
                <c:pt idx="12">
                  <c:v>0.91762810367408576</c:v>
                </c:pt>
                <c:pt idx="13">
                  <c:v>0.91792087285696256</c:v>
                </c:pt>
                <c:pt idx="14">
                  <c:v>0.91397445835765823</c:v>
                </c:pt>
                <c:pt idx="15">
                  <c:v>0.91545486813237831</c:v>
                </c:pt>
                <c:pt idx="16">
                  <c:v>0.91631290245412167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Economics!$C$366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Economics!$A$367:$A$383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Economics!$C$367:$C$383</c:f>
              <c:numCache>
                <c:formatCode>#,##0.00</c:formatCode>
                <c:ptCount val="17"/>
                <c:pt idx="0">
                  <c:v>0.11616007741936861</c:v>
                </c:pt>
                <c:pt idx="1">
                  <c:v>0.11615313832795739</c:v>
                </c:pt>
                <c:pt idx="2">
                  <c:v>0.11652964867908594</c:v>
                </c:pt>
                <c:pt idx="3">
                  <c:v>0.1168592054072253</c:v>
                </c:pt>
                <c:pt idx="4">
                  <c:v>0.11746508123706716</c:v>
                </c:pt>
                <c:pt idx="5">
                  <c:v>0.11743586476766993</c:v>
                </c:pt>
                <c:pt idx="6">
                  <c:v>0.11773791691883716</c:v>
                </c:pt>
                <c:pt idx="7">
                  <c:v>0.11742495078321553</c:v>
                </c:pt>
                <c:pt idx="8">
                  <c:v>0.11811729641444384</c:v>
                </c:pt>
                <c:pt idx="9">
                  <c:v>0.11791057118849278</c:v>
                </c:pt>
                <c:pt idx="10">
                  <c:v>0.11775689096506881</c:v>
                </c:pt>
                <c:pt idx="11">
                  <c:v>0.116565874885335</c:v>
                </c:pt>
                <c:pt idx="12">
                  <c:v>0.11585892731278502</c:v>
                </c:pt>
                <c:pt idx="13">
                  <c:v>0.11639816655171271</c:v>
                </c:pt>
                <c:pt idx="14">
                  <c:v>0.11748014715695233</c:v>
                </c:pt>
                <c:pt idx="15">
                  <c:v>0.11873694995854518</c:v>
                </c:pt>
                <c:pt idx="16">
                  <c:v>0.11941301488121352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Economics!$D$366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Economics!$A$367:$A$383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Economics!$D$367:$D$383</c:f>
              <c:numCache>
                <c:formatCode>#,##0.00</c:formatCode>
                <c:ptCount val="17"/>
                <c:pt idx="0">
                  <c:v>1.5319487163825167</c:v>
                </c:pt>
                <c:pt idx="1">
                  <c:v>1.592991317210789</c:v>
                </c:pt>
                <c:pt idx="2">
                  <c:v>1.5937492563115307</c:v>
                </c:pt>
                <c:pt idx="3">
                  <c:v>1.58651229391065</c:v>
                </c:pt>
                <c:pt idx="4">
                  <c:v>1.6221136464794566</c:v>
                </c:pt>
                <c:pt idx="5">
                  <c:v>1.6932769844632662</c:v>
                </c:pt>
                <c:pt idx="6">
                  <c:v>1.5740697970467543</c:v>
                </c:pt>
                <c:pt idx="7">
                  <c:v>1.565208000117031</c:v>
                </c:pt>
                <c:pt idx="8">
                  <c:v>1.5335508586998237</c:v>
                </c:pt>
                <c:pt idx="9">
                  <c:v>1.5188455797908764</c:v>
                </c:pt>
                <c:pt idx="10">
                  <c:v>1.4789958597870907</c:v>
                </c:pt>
                <c:pt idx="11">
                  <c:v>1.4785367633899995</c:v>
                </c:pt>
                <c:pt idx="12">
                  <c:v>1.431447411879099</c:v>
                </c:pt>
                <c:pt idx="13">
                  <c:v>1.3996007497546943</c:v>
                </c:pt>
                <c:pt idx="14">
                  <c:v>1.3856869558288212</c:v>
                </c:pt>
                <c:pt idx="15">
                  <c:v>1.3752360506627934</c:v>
                </c:pt>
                <c:pt idx="16">
                  <c:v>1.3797141464450848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24480"/>
        <c:axId val="105926016"/>
      </c:lineChart>
      <c:lineChart>
        <c:grouping val="standard"/>
        <c:varyColors val="0"/>
        <c:ser>
          <c:idx val="3"/>
          <c:order val="3"/>
          <c:tx>
            <c:strRef>
              <c:f>Economics!$E$366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Economics!$A$367:$A$383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Economics!$E$367:$E$383</c:f>
              <c:numCache>
                <c:formatCode>#,##0.00</c:formatCode>
                <c:ptCount val="17"/>
                <c:pt idx="0">
                  <c:v>-1.484950693607022</c:v>
                </c:pt>
                <c:pt idx="1">
                  <c:v>-1.5172389633964267</c:v>
                </c:pt>
                <c:pt idx="2">
                  <c:v>-1.3889232507874116</c:v>
                </c:pt>
                <c:pt idx="3">
                  <c:v>-1.4393468968491896</c:v>
                </c:pt>
                <c:pt idx="4">
                  <c:v>-1.3920793988551687</c:v>
                </c:pt>
                <c:pt idx="5">
                  <c:v>-1.3225889223071305</c:v>
                </c:pt>
                <c:pt idx="6">
                  <c:v>-1.3551516004794819</c:v>
                </c:pt>
                <c:pt idx="7">
                  <c:v>-1.5208703842471274</c:v>
                </c:pt>
                <c:pt idx="8">
                  <c:v>-1.5644819969040338</c:v>
                </c:pt>
                <c:pt idx="9">
                  <c:v>-1.7173022538057101</c:v>
                </c:pt>
                <c:pt idx="10">
                  <c:v>-1.9008971833522652</c:v>
                </c:pt>
                <c:pt idx="11">
                  <c:v>-2.2561303041143201</c:v>
                </c:pt>
                <c:pt idx="12">
                  <c:v>-2.4797625757964949</c:v>
                </c:pt>
                <c:pt idx="13">
                  <c:v>-2.4592484195743487</c:v>
                </c:pt>
                <c:pt idx="14">
                  <c:v>-2.4980067790021732</c:v>
                </c:pt>
                <c:pt idx="15">
                  <c:v>-2.5631666869975911</c:v>
                </c:pt>
                <c:pt idx="16">
                  <c:v>-2.5967358159267784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41632"/>
        <c:axId val="105940096"/>
      </c:lineChart>
      <c:catAx>
        <c:axId val="105924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26016"/>
        <c:crosses val="autoZero"/>
        <c:auto val="1"/>
        <c:lblAlgn val="ctr"/>
        <c:lblOffset val="100"/>
        <c:noMultiLvlLbl val="0"/>
      </c:catAx>
      <c:valAx>
        <c:axId val="105926016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24480"/>
        <c:crosses val="autoZero"/>
        <c:crossBetween val="between"/>
      </c:valAx>
      <c:valAx>
        <c:axId val="105940096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41632"/>
        <c:crosses val="max"/>
        <c:crossBetween val="between"/>
      </c:valAx>
      <c:catAx>
        <c:axId val="1059416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05940096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923E-2"/>
          <c:w val="0.9259166666666665"/>
          <c:h val="0.1446700933216681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734"/>
        </c:manualLayout>
      </c:layout>
      <c:lineChart>
        <c:grouping val="standard"/>
        <c:varyColors val="0"/>
        <c:ser>
          <c:idx val="0"/>
          <c:order val="0"/>
          <c:tx>
            <c:strRef>
              <c:f>Economics!$B$385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Economics!$A$386:$A$401</c:f>
              <c:numCache>
                <c:formatCode>General</c:formatCode>
                <c:ptCount val="1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</c:numCache>
            </c:numRef>
          </c:cat>
          <c:val>
            <c:numRef>
              <c:f>Economics!$B$386:$B$401</c:f>
              <c:numCache>
                <c:formatCode>#,##0.00</c:formatCode>
                <c:ptCount val="16"/>
                <c:pt idx="0">
                  <c:v>15254.305702904667</c:v>
                </c:pt>
                <c:pt idx="1">
                  <c:v>-1620.782189663747</c:v>
                </c:pt>
                <c:pt idx="2">
                  <c:v>20737.029651387202</c:v>
                </c:pt>
                <c:pt idx="3">
                  <c:v>7165.2513035894108</c:v>
                </c:pt>
                <c:pt idx="4">
                  <c:v>9153.5036002651286</c:v>
                </c:pt>
                <c:pt idx="5">
                  <c:v>24595.813818724222</c:v>
                </c:pt>
                <c:pt idx="6">
                  <c:v>24664.284260496061</c:v>
                </c:pt>
                <c:pt idx="7">
                  <c:v>30916.110952129893</c:v>
                </c:pt>
                <c:pt idx="8">
                  <c:v>38363.04563163979</c:v>
                </c:pt>
                <c:pt idx="9">
                  <c:v>43633.426621017687</c:v>
                </c:pt>
                <c:pt idx="10">
                  <c:v>50911.676163963333</c:v>
                </c:pt>
                <c:pt idx="11">
                  <c:v>52623.549799813358</c:v>
                </c:pt>
                <c:pt idx="12">
                  <c:v>-24831.874554489012</c:v>
                </c:pt>
                <c:pt idx="13">
                  <c:v>-15255.650448669981</c:v>
                </c:pt>
                <c:pt idx="14">
                  <c:v>26835.458892044524</c:v>
                </c:pt>
                <c:pt idx="15">
                  <c:v>40620.83168766844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Economics!$C$385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Economics!$A$386:$A$401</c:f>
              <c:numCache>
                <c:formatCode>General</c:formatCode>
                <c:ptCount val="1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</c:numCache>
            </c:numRef>
          </c:cat>
          <c:val>
            <c:numRef>
              <c:f>Economics!$C$386:$C$401</c:f>
              <c:numCache>
                <c:formatCode>#,##0.00</c:formatCode>
                <c:ptCount val="16"/>
                <c:pt idx="0">
                  <c:v>-3004.6898240194714</c:v>
                </c:pt>
                <c:pt idx="1">
                  <c:v>5550.5777336076917</c:v>
                </c:pt>
                <c:pt idx="2">
                  <c:v>-2470.1814706374817</c:v>
                </c:pt>
                <c:pt idx="3">
                  <c:v>725.58705018889759</c:v>
                </c:pt>
                <c:pt idx="4">
                  <c:v>-2625.2173641188974</c:v>
                </c:pt>
                <c:pt idx="5">
                  <c:v>-618.42471331851721</c:v>
                </c:pt>
                <c:pt idx="6">
                  <c:v>-7754.5516271678971</c:v>
                </c:pt>
                <c:pt idx="7">
                  <c:v>-3637.7140209532654</c:v>
                </c:pt>
                <c:pt idx="8">
                  <c:v>-5554.3862502803167</c:v>
                </c:pt>
                <c:pt idx="9">
                  <c:v>-5024.5915961960745</c:v>
                </c:pt>
                <c:pt idx="10">
                  <c:v>-4639.0100474924611</c:v>
                </c:pt>
                <c:pt idx="11">
                  <c:v>1710.7692106989748</c:v>
                </c:pt>
                <c:pt idx="12">
                  <c:v>4618.4793696026281</c:v>
                </c:pt>
                <c:pt idx="13">
                  <c:v>2192.3883629213196</c:v>
                </c:pt>
                <c:pt idx="14">
                  <c:v>-2128.439955161055</c:v>
                </c:pt>
                <c:pt idx="15">
                  <c:v>1220.2973925012611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Economics!$D$385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Economics!$A$386:$A$401</c:f>
              <c:numCache>
                <c:formatCode>General</c:formatCode>
                <c:ptCount val="1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</c:numCache>
            </c:numRef>
          </c:cat>
          <c:val>
            <c:numRef>
              <c:f>Economics!$D$386:$D$401</c:f>
              <c:numCache>
                <c:formatCode>#,##0</c:formatCode>
                <c:ptCount val="16"/>
                <c:pt idx="0">
                  <c:v>-1778.062889070472</c:v>
                </c:pt>
                <c:pt idx="1">
                  <c:v>-5891.4326499399131</c:v>
                </c:pt>
                <c:pt idx="2">
                  <c:v>-12267.844187891264</c:v>
                </c:pt>
                <c:pt idx="3">
                  <c:v>-6011.8822711538414</c:v>
                </c:pt>
                <c:pt idx="4">
                  <c:v>-9013.5674288319424</c:v>
                </c:pt>
                <c:pt idx="5">
                  <c:v>-7856.7388188755267</c:v>
                </c:pt>
                <c:pt idx="6">
                  <c:v>-4355.9331203216025</c:v>
                </c:pt>
                <c:pt idx="7">
                  <c:v>2255.2998698306251</c:v>
                </c:pt>
                <c:pt idx="8">
                  <c:v>-7794.4858484297083</c:v>
                </c:pt>
                <c:pt idx="9">
                  <c:v>2598.4709473586609</c:v>
                </c:pt>
                <c:pt idx="10">
                  <c:v>12274.932620484618</c:v>
                </c:pt>
                <c:pt idx="11">
                  <c:v>25439.706515362144</c:v>
                </c:pt>
                <c:pt idx="12">
                  <c:v>20729.035980451888</c:v>
                </c:pt>
                <c:pt idx="13">
                  <c:v>10079.361999488348</c:v>
                </c:pt>
                <c:pt idx="14">
                  <c:v>7103.7151539685292</c:v>
                </c:pt>
                <c:pt idx="15">
                  <c:v>3821.1834618142457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Economics!$E$385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Economics!$A$386:$A$401</c:f>
              <c:numCache>
                <c:formatCode>General</c:formatCode>
                <c:ptCount val="1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</c:numCache>
            </c:numRef>
          </c:cat>
          <c:val>
            <c:numRef>
              <c:f>Economics!$E$386:$E$401</c:f>
              <c:numCache>
                <c:formatCode>#,##0</c:formatCode>
                <c:ptCount val="16"/>
                <c:pt idx="0">
                  <c:v>10471.552989814896</c:v>
                </c:pt>
                <c:pt idx="1">
                  <c:v>-1961.6371059961384</c:v>
                </c:pt>
                <c:pt idx="2">
                  <c:v>5999.0039928583428</c:v>
                </c:pt>
                <c:pt idx="3">
                  <c:v>1878.9560826243833</c:v>
                </c:pt>
                <c:pt idx="4">
                  <c:v>-2485.2811926857103</c:v>
                </c:pt>
                <c:pt idx="5">
                  <c:v>16120.650286530377</c:v>
                </c:pt>
                <c:pt idx="6">
                  <c:v>12553.799513006583</c:v>
                </c:pt>
                <c:pt idx="7">
                  <c:v>29533.69680100726</c:v>
                </c:pt>
                <c:pt idx="8">
                  <c:v>25014.173532929737</c:v>
                </c:pt>
                <c:pt idx="9">
                  <c:v>41207.305972180329</c:v>
                </c:pt>
                <c:pt idx="10">
                  <c:v>58547.598736955319</c:v>
                </c:pt>
                <c:pt idx="11">
                  <c:v>79774.025525874458</c:v>
                </c:pt>
                <c:pt idx="12">
                  <c:v>515.64079556567594</c:v>
                </c:pt>
                <c:pt idx="13">
                  <c:v>-2983.9000862601679</c:v>
                </c:pt>
                <c:pt idx="14">
                  <c:v>31810.734090851853</c:v>
                </c:pt>
                <c:pt idx="15">
                  <c:v>45662.312541984022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64288"/>
        <c:axId val="105965824"/>
      </c:lineChart>
      <c:catAx>
        <c:axId val="105964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65824"/>
        <c:crosses val="autoZero"/>
        <c:auto val="1"/>
        <c:lblAlgn val="ctr"/>
        <c:lblOffset val="100"/>
        <c:noMultiLvlLbl val="0"/>
      </c:catAx>
      <c:valAx>
        <c:axId val="105965824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64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89883"/>
          <c:h val="0.2021449402158063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5.xml"/><Relationship Id="rId3" Type="http://schemas.openxmlformats.org/officeDocument/2006/relationships/chart" Target="../charts/chart60.xml"/><Relationship Id="rId7" Type="http://schemas.openxmlformats.org/officeDocument/2006/relationships/chart" Target="../charts/chart64.xml"/><Relationship Id="rId2" Type="http://schemas.openxmlformats.org/officeDocument/2006/relationships/chart" Target="../charts/chart59.xml"/><Relationship Id="rId1" Type="http://schemas.openxmlformats.org/officeDocument/2006/relationships/chart" Target="../charts/chart58.xml"/><Relationship Id="rId6" Type="http://schemas.openxmlformats.org/officeDocument/2006/relationships/chart" Target="../charts/chart63.xml"/><Relationship Id="rId5" Type="http://schemas.openxmlformats.org/officeDocument/2006/relationships/chart" Target="../charts/chart62.xml"/><Relationship Id="rId4" Type="http://schemas.openxmlformats.org/officeDocument/2006/relationships/chart" Target="../charts/chart61.xml"/><Relationship Id="rId9" Type="http://schemas.openxmlformats.org/officeDocument/2006/relationships/hyperlink" Target="#Introduction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hyperlink" Target="#Introduction!A1"/><Relationship Id="rId1" Type="http://schemas.openxmlformats.org/officeDocument/2006/relationships/chart" Target="../charts/chart66.xml"/><Relationship Id="rId4" Type="http://schemas.openxmlformats.org/officeDocument/2006/relationships/chart" Target="../charts/chart68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0.xml"/><Relationship Id="rId2" Type="http://schemas.openxmlformats.org/officeDocument/2006/relationships/hyperlink" Target="#Introduction!A1"/><Relationship Id="rId1" Type="http://schemas.openxmlformats.org/officeDocument/2006/relationships/chart" Target="../charts/chart69.xml"/><Relationship Id="rId4" Type="http://schemas.openxmlformats.org/officeDocument/2006/relationships/chart" Target="../charts/chart71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hyperlink" Target="#Introduction!A1"/><Relationship Id="rId1" Type="http://schemas.openxmlformats.org/officeDocument/2006/relationships/chart" Target="../charts/chart72.xml"/><Relationship Id="rId4" Type="http://schemas.openxmlformats.org/officeDocument/2006/relationships/chart" Target="../charts/chart74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6.xml"/><Relationship Id="rId2" Type="http://schemas.openxmlformats.org/officeDocument/2006/relationships/hyperlink" Target="#Introduction!A1"/><Relationship Id="rId1" Type="http://schemas.openxmlformats.org/officeDocument/2006/relationships/chart" Target="../charts/chart75.xml"/><Relationship Id="rId4" Type="http://schemas.openxmlformats.org/officeDocument/2006/relationships/chart" Target="../charts/chart77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9.xml"/><Relationship Id="rId2" Type="http://schemas.openxmlformats.org/officeDocument/2006/relationships/hyperlink" Target="#Introduction!A1"/><Relationship Id="rId1" Type="http://schemas.openxmlformats.org/officeDocument/2006/relationships/chart" Target="../charts/chart78.xml"/><Relationship Id="rId4" Type="http://schemas.openxmlformats.org/officeDocument/2006/relationships/chart" Target="../charts/chart80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2.xml"/><Relationship Id="rId2" Type="http://schemas.openxmlformats.org/officeDocument/2006/relationships/chart" Target="../charts/chart81.xml"/><Relationship Id="rId1" Type="http://schemas.openxmlformats.org/officeDocument/2006/relationships/hyperlink" Target="#Introduction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hyperlink" Target="#Introduction!A1"/><Relationship Id="rId1" Type="http://schemas.openxmlformats.org/officeDocument/2006/relationships/chart" Target="../charts/chart83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chart" Target="../charts/chart85.xml"/><Relationship Id="rId5" Type="http://schemas.openxmlformats.org/officeDocument/2006/relationships/hyperlink" Target="#Introduction!A1"/><Relationship Id="rId4" Type="http://schemas.openxmlformats.org/officeDocument/2006/relationships/chart" Target="../charts/chart88.xm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6.xml"/><Relationship Id="rId3" Type="http://schemas.openxmlformats.org/officeDocument/2006/relationships/chart" Target="../charts/chart91.xml"/><Relationship Id="rId7" Type="http://schemas.openxmlformats.org/officeDocument/2006/relationships/chart" Target="../charts/chart95.xml"/><Relationship Id="rId2" Type="http://schemas.openxmlformats.org/officeDocument/2006/relationships/chart" Target="../charts/chart90.xml"/><Relationship Id="rId1" Type="http://schemas.openxmlformats.org/officeDocument/2006/relationships/chart" Target="../charts/chart89.xml"/><Relationship Id="rId6" Type="http://schemas.openxmlformats.org/officeDocument/2006/relationships/chart" Target="../charts/chart94.xml"/><Relationship Id="rId5" Type="http://schemas.openxmlformats.org/officeDocument/2006/relationships/chart" Target="../charts/chart93.xml"/><Relationship Id="rId10" Type="http://schemas.openxmlformats.org/officeDocument/2006/relationships/image" Target="../media/image2.gif"/><Relationship Id="rId4" Type="http://schemas.openxmlformats.org/officeDocument/2006/relationships/chart" Target="../charts/chart92.xml"/><Relationship Id="rId9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98.xml"/><Relationship Id="rId1" Type="http://schemas.openxmlformats.org/officeDocument/2006/relationships/chart" Target="../charts/chart9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103</xdr:row>
      <xdr:rowOff>123825</xdr:rowOff>
    </xdr:from>
    <xdr:to>
      <xdr:col>9</xdr:col>
      <xdr:colOff>676275</xdr:colOff>
      <xdr:row>162</xdr:row>
      <xdr:rowOff>180975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23</xdr:row>
      <xdr:rowOff>19050</xdr:rowOff>
    </xdr:from>
    <xdr:to>
      <xdr:col>7</xdr:col>
      <xdr:colOff>85725</xdr:colOff>
      <xdr:row>42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23</xdr:row>
      <xdr:rowOff>28575</xdr:rowOff>
    </xdr:from>
    <xdr:to>
      <xdr:col>13</xdr:col>
      <xdr:colOff>628650</xdr:colOff>
      <xdr:row>42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42</xdr:row>
      <xdr:rowOff>123825</xdr:rowOff>
    </xdr:from>
    <xdr:to>
      <xdr:col>7</xdr:col>
      <xdr:colOff>76200</xdr:colOff>
      <xdr:row>62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63</xdr:row>
      <xdr:rowOff>0</xdr:rowOff>
    </xdr:from>
    <xdr:to>
      <xdr:col>7</xdr:col>
      <xdr:colOff>57150</xdr:colOff>
      <xdr:row>82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82</xdr:row>
      <xdr:rowOff>123825</xdr:rowOff>
    </xdr:from>
    <xdr:to>
      <xdr:col>7</xdr:col>
      <xdr:colOff>85725</xdr:colOff>
      <xdr:row>103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42</xdr:row>
      <xdr:rowOff>152400</xdr:rowOff>
    </xdr:from>
    <xdr:to>
      <xdr:col>13</xdr:col>
      <xdr:colOff>714375</xdr:colOff>
      <xdr:row>62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63</xdr:row>
      <xdr:rowOff>0</xdr:rowOff>
    </xdr:from>
    <xdr:to>
      <xdr:col>13</xdr:col>
      <xdr:colOff>695325</xdr:colOff>
      <xdr:row>82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82</xdr:row>
      <xdr:rowOff>133350</xdr:rowOff>
    </xdr:from>
    <xdr:to>
      <xdr:col>13</xdr:col>
      <xdr:colOff>676275</xdr:colOff>
      <xdr:row>103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80</xdr:row>
      <xdr:rowOff>38100</xdr:rowOff>
    </xdr:from>
    <xdr:to>
      <xdr:col>10</xdr:col>
      <xdr:colOff>0</xdr:colOff>
      <xdr:row>107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80</xdr:row>
      <xdr:rowOff>28575</xdr:rowOff>
    </xdr:from>
    <xdr:to>
      <xdr:col>16</xdr:col>
      <xdr:colOff>790575</xdr:colOff>
      <xdr:row>108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108</xdr:row>
      <xdr:rowOff>133350</xdr:rowOff>
    </xdr:from>
    <xdr:to>
      <xdr:col>10</xdr:col>
      <xdr:colOff>0</xdr:colOff>
      <xdr:row>136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137</xdr:row>
      <xdr:rowOff>161925</xdr:rowOff>
    </xdr:from>
    <xdr:to>
      <xdr:col>10</xdr:col>
      <xdr:colOff>0</xdr:colOff>
      <xdr:row>165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166</xdr:row>
      <xdr:rowOff>133350</xdr:rowOff>
    </xdr:from>
    <xdr:to>
      <xdr:col>9</xdr:col>
      <xdr:colOff>742950</xdr:colOff>
      <xdr:row>198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108</xdr:row>
      <xdr:rowOff>152400</xdr:rowOff>
    </xdr:from>
    <xdr:to>
      <xdr:col>17</xdr:col>
      <xdr:colOff>0</xdr:colOff>
      <xdr:row>136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138</xdr:row>
      <xdr:rowOff>0</xdr:rowOff>
    </xdr:from>
    <xdr:to>
      <xdr:col>16</xdr:col>
      <xdr:colOff>771525</xdr:colOff>
      <xdr:row>165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166</xdr:row>
      <xdr:rowOff>161925</xdr:rowOff>
    </xdr:from>
    <xdr:to>
      <xdr:col>16</xdr:col>
      <xdr:colOff>790575</xdr:colOff>
      <xdr:row>198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80</xdr:row>
      <xdr:rowOff>38100</xdr:rowOff>
    </xdr:from>
    <xdr:to>
      <xdr:col>10</xdr:col>
      <xdr:colOff>0</xdr:colOff>
      <xdr:row>107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80</xdr:row>
      <xdr:rowOff>28575</xdr:rowOff>
    </xdr:from>
    <xdr:to>
      <xdr:col>16</xdr:col>
      <xdr:colOff>790575</xdr:colOff>
      <xdr:row>108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108</xdr:row>
      <xdr:rowOff>133350</xdr:rowOff>
    </xdr:from>
    <xdr:to>
      <xdr:col>10</xdr:col>
      <xdr:colOff>0</xdr:colOff>
      <xdr:row>136</xdr:row>
      <xdr:rowOff>38100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137</xdr:row>
      <xdr:rowOff>161925</xdr:rowOff>
    </xdr:from>
    <xdr:to>
      <xdr:col>10</xdr:col>
      <xdr:colOff>0</xdr:colOff>
      <xdr:row>165</xdr:row>
      <xdr:rowOff>95250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166</xdr:row>
      <xdr:rowOff>133350</xdr:rowOff>
    </xdr:from>
    <xdr:to>
      <xdr:col>9</xdr:col>
      <xdr:colOff>742950</xdr:colOff>
      <xdr:row>198</xdr:row>
      <xdr:rowOff>133350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108</xdr:row>
      <xdr:rowOff>152400</xdr:rowOff>
    </xdr:from>
    <xdr:to>
      <xdr:col>17</xdr:col>
      <xdr:colOff>0</xdr:colOff>
      <xdr:row>136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138</xdr:row>
      <xdr:rowOff>0</xdr:rowOff>
    </xdr:from>
    <xdr:to>
      <xdr:col>16</xdr:col>
      <xdr:colOff>771525</xdr:colOff>
      <xdr:row>165</xdr:row>
      <xdr:rowOff>85725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166</xdr:row>
      <xdr:rowOff>161925</xdr:rowOff>
    </xdr:from>
    <xdr:to>
      <xdr:col>16</xdr:col>
      <xdr:colOff>790575</xdr:colOff>
      <xdr:row>198</xdr:row>
      <xdr:rowOff>95250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23</xdr:row>
      <xdr:rowOff>47625</xdr:rowOff>
    </xdr:from>
    <xdr:to>
      <xdr:col>7</xdr:col>
      <xdr:colOff>304800</xdr:colOff>
      <xdr:row>41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23</xdr:row>
      <xdr:rowOff>57150</xdr:rowOff>
    </xdr:from>
    <xdr:to>
      <xdr:col>14</xdr:col>
      <xdr:colOff>457200</xdr:colOff>
      <xdr:row>41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42</xdr:row>
      <xdr:rowOff>85725</xdr:rowOff>
    </xdr:from>
    <xdr:to>
      <xdr:col>7</xdr:col>
      <xdr:colOff>285750</xdr:colOff>
      <xdr:row>61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62</xdr:row>
      <xdr:rowOff>38100</xdr:rowOff>
    </xdr:from>
    <xdr:to>
      <xdr:col>7</xdr:col>
      <xdr:colOff>304800</xdr:colOff>
      <xdr:row>80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81</xdr:row>
      <xdr:rowOff>161925</xdr:rowOff>
    </xdr:from>
    <xdr:to>
      <xdr:col>7</xdr:col>
      <xdr:colOff>276225</xdr:colOff>
      <xdr:row>100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42</xdr:row>
      <xdr:rowOff>95250</xdr:rowOff>
    </xdr:from>
    <xdr:to>
      <xdr:col>14</xdr:col>
      <xdr:colOff>447675</xdr:colOff>
      <xdr:row>61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62</xdr:row>
      <xdr:rowOff>57150</xdr:rowOff>
    </xdr:from>
    <xdr:to>
      <xdr:col>14</xdr:col>
      <xdr:colOff>457200</xdr:colOff>
      <xdr:row>80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82</xdr:row>
      <xdr:rowOff>0</xdr:rowOff>
    </xdr:from>
    <xdr:to>
      <xdr:col>14</xdr:col>
      <xdr:colOff>533400</xdr:colOff>
      <xdr:row>100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24</xdr:row>
      <xdr:rowOff>123825</xdr:rowOff>
    </xdr:from>
    <xdr:to>
      <xdr:col>7</xdr:col>
      <xdr:colOff>723900</xdr:colOff>
      <xdr:row>42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25</xdr:row>
      <xdr:rowOff>0</xdr:rowOff>
    </xdr:from>
    <xdr:to>
      <xdr:col>15</xdr:col>
      <xdr:colOff>180975</xdr:colOff>
      <xdr:row>42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44</xdr:row>
      <xdr:rowOff>0</xdr:rowOff>
    </xdr:from>
    <xdr:to>
      <xdr:col>7</xdr:col>
      <xdr:colOff>733425</xdr:colOff>
      <xdr:row>61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63</xdr:row>
      <xdr:rowOff>0</xdr:rowOff>
    </xdr:from>
    <xdr:to>
      <xdr:col>7</xdr:col>
      <xdr:colOff>742950</xdr:colOff>
      <xdr:row>80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83</xdr:row>
      <xdr:rowOff>0</xdr:rowOff>
    </xdr:from>
    <xdr:to>
      <xdr:col>7</xdr:col>
      <xdr:colOff>742951</xdr:colOff>
      <xdr:row>100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15</xdr:col>
      <xdr:colOff>190500</xdr:colOff>
      <xdr:row>61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63</xdr:row>
      <xdr:rowOff>0</xdr:rowOff>
    </xdr:from>
    <xdr:to>
      <xdr:col>15</xdr:col>
      <xdr:colOff>200025</xdr:colOff>
      <xdr:row>80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83</xdr:row>
      <xdr:rowOff>0</xdr:rowOff>
    </xdr:from>
    <xdr:to>
      <xdr:col>15</xdr:col>
      <xdr:colOff>209550</xdr:colOff>
      <xdr:row>100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58</xdr:row>
      <xdr:rowOff>133350</xdr:rowOff>
    </xdr:from>
    <xdr:to>
      <xdr:col>17</xdr:col>
      <xdr:colOff>666750</xdr:colOff>
      <xdr:row>86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86</xdr:row>
      <xdr:rowOff>95250</xdr:rowOff>
    </xdr:from>
    <xdr:to>
      <xdr:col>17</xdr:col>
      <xdr:colOff>600075</xdr:colOff>
      <xdr:row>113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238125</xdr:colOff>
      <xdr:row>25</xdr:row>
      <xdr:rowOff>133349</xdr:rowOff>
    </xdr:from>
    <xdr:to>
      <xdr:col>23</xdr:col>
      <xdr:colOff>228600</xdr:colOff>
      <xdr:row>50</xdr:row>
      <xdr:rowOff>47625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58</xdr:row>
      <xdr:rowOff>142875</xdr:rowOff>
    </xdr:from>
    <xdr:to>
      <xdr:col>17</xdr:col>
      <xdr:colOff>657225</xdr:colOff>
      <xdr:row>84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85</xdr:row>
      <xdr:rowOff>47625</xdr:rowOff>
    </xdr:from>
    <xdr:to>
      <xdr:col>17</xdr:col>
      <xdr:colOff>657225</xdr:colOff>
      <xdr:row>111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152400</xdr:colOff>
      <xdr:row>26</xdr:row>
      <xdr:rowOff>19051</xdr:rowOff>
    </xdr:from>
    <xdr:to>
      <xdr:col>24</xdr:col>
      <xdr:colOff>552450</xdr:colOff>
      <xdr:row>51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58</xdr:row>
      <xdr:rowOff>123825</xdr:rowOff>
    </xdr:from>
    <xdr:to>
      <xdr:col>17</xdr:col>
      <xdr:colOff>609600</xdr:colOff>
      <xdr:row>84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85</xdr:row>
      <xdr:rowOff>9525</xdr:rowOff>
    </xdr:from>
    <xdr:to>
      <xdr:col>17</xdr:col>
      <xdr:colOff>638175</xdr:colOff>
      <xdr:row>110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190500</xdr:colOff>
      <xdr:row>26</xdr:row>
      <xdr:rowOff>47626</xdr:rowOff>
    </xdr:from>
    <xdr:to>
      <xdr:col>23</xdr:col>
      <xdr:colOff>342900</xdr:colOff>
      <xdr:row>50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58</xdr:row>
      <xdr:rowOff>104775</xdr:rowOff>
    </xdr:from>
    <xdr:to>
      <xdr:col>17</xdr:col>
      <xdr:colOff>657225</xdr:colOff>
      <xdr:row>84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85</xdr:row>
      <xdr:rowOff>28575</xdr:rowOff>
    </xdr:from>
    <xdr:to>
      <xdr:col>17</xdr:col>
      <xdr:colOff>666750</xdr:colOff>
      <xdr:row>110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190499</xdr:colOff>
      <xdr:row>25</xdr:row>
      <xdr:rowOff>152400</xdr:rowOff>
    </xdr:from>
    <xdr:to>
      <xdr:col>24</xdr:col>
      <xdr:colOff>142875</xdr:colOff>
      <xdr:row>50</xdr:row>
      <xdr:rowOff>28575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58</xdr:row>
      <xdr:rowOff>114300</xdr:rowOff>
    </xdr:from>
    <xdr:to>
      <xdr:col>18</xdr:col>
      <xdr:colOff>9525</xdr:colOff>
      <xdr:row>84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85</xdr:row>
      <xdr:rowOff>47625</xdr:rowOff>
    </xdr:from>
    <xdr:to>
      <xdr:col>18</xdr:col>
      <xdr:colOff>9525</xdr:colOff>
      <xdr:row>111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904875</xdr:colOff>
      <xdr:row>26</xdr:row>
      <xdr:rowOff>9524</xdr:rowOff>
    </xdr:from>
    <xdr:to>
      <xdr:col>23</xdr:col>
      <xdr:colOff>466725</xdr:colOff>
      <xdr:row>50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56</xdr:row>
      <xdr:rowOff>9525</xdr:rowOff>
    </xdr:from>
    <xdr:to>
      <xdr:col>8</xdr:col>
      <xdr:colOff>571500</xdr:colOff>
      <xdr:row>85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57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112</xdr:row>
      <xdr:rowOff>152400</xdr:rowOff>
    </xdr:from>
    <xdr:to>
      <xdr:col>6</xdr:col>
      <xdr:colOff>1171575</xdr:colOff>
      <xdr:row>137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57149</xdr:colOff>
      <xdr:row>1</xdr:row>
      <xdr:rowOff>57150</xdr:rowOff>
    </xdr:from>
    <xdr:to>
      <xdr:col>18</xdr:col>
      <xdr:colOff>161924</xdr:colOff>
      <xdr:row>112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56</xdr:row>
      <xdr:rowOff>19050</xdr:rowOff>
    </xdr:from>
    <xdr:to>
      <xdr:col>8</xdr:col>
      <xdr:colOff>1038224</xdr:colOff>
      <xdr:row>76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93</xdr:row>
      <xdr:rowOff>76200</xdr:rowOff>
    </xdr:from>
    <xdr:to>
      <xdr:col>7</xdr:col>
      <xdr:colOff>1152524</xdr:colOff>
      <xdr:row>112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113</xdr:row>
      <xdr:rowOff>104775</xdr:rowOff>
    </xdr:from>
    <xdr:to>
      <xdr:col>7</xdr:col>
      <xdr:colOff>1162050</xdr:colOff>
      <xdr:row>131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132</xdr:row>
      <xdr:rowOff>66675</xdr:rowOff>
    </xdr:from>
    <xdr:to>
      <xdr:col>7</xdr:col>
      <xdr:colOff>361950</xdr:colOff>
      <xdr:row>151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3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28575</xdr:colOff>
      <xdr:row>0</xdr:row>
      <xdr:rowOff>38100</xdr:rowOff>
    </xdr:from>
    <xdr:to>
      <xdr:col>27</xdr:col>
      <xdr:colOff>503464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923925</xdr:colOff>
      <xdr:row>145</xdr:row>
      <xdr:rowOff>123825</xdr:rowOff>
    </xdr:from>
    <xdr:to>
      <xdr:col>10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</xdr:colOff>
      <xdr:row>145</xdr:row>
      <xdr:rowOff>114300</xdr:rowOff>
    </xdr:from>
    <xdr:to>
      <xdr:col>19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285749</xdr:colOff>
      <xdr:row>14</xdr:row>
      <xdr:rowOff>76200</xdr:rowOff>
    </xdr:from>
    <xdr:to>
      <xdr:col>27</xdr:col>
      <xdr:colOff>503463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0</xdr:colOff>
      <xdr:row>34</xdr:row>
      <xdr:rowOff>0</xdr:rowOff>
    </xdr:from>
    <xdr:to>
      <xdr:col>27</xdr:col>
      <xdr:colOff>476250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895350</xdr:colOff>
      <xdr:row>50</xdr:row>
      <xdr:rowOff>723900</xdr:rowOff>
    </xdr:from>
    <xdr:to>
      <xdr:col>26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603249</xdr:colOff>
      <xdr:row>89</xdr:row>
      <xdr:rowOff>52917</xdr:rowOff>
    </xdr:from>
    <xdr:to>
      <xdr:col>19</xdr:col>
      <xdr:colOff>125941</xdr:colOff>
      <xdr:row>111</xdr:row>
      <xdr:rowOff>70909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17</xdr:col>
      <xdr:colOff>0</xdr:colOff>
      <xdr:row>71</xdr:row>
      <xdr:rowOff>0</xdr:rowOff>
    </xdr:from>
    <xdr:to>
      <xdr:col>17</xdr:col>
      <xdr:colOff>9525</xdr:colOff>
      <xdr:row>71</xdr:row>
      <xdr:rowOff>9525</xdr:rowOff>
    </xdr:to>
    <xdr:pic>
      <xdr:nvPicPr>
        <xdr:cNvPr id="3099" name="Picture 2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420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72</xdr:row>
      <xdr:rowOff>0</xdr:rowOff>
    </xdr:from>
    <xdr:to>
      <xdr:col>17</xdr:col>
      <xdr:colOff>9525</xdr:colOff>
      <xdr:row>72</xdr:row>
      <xdr:rowOff>9525</xdr:rowOff>
    </xdr:to>
    <xdr:pic>
      <xdr:nvPicPr>
        <xdr:cNvPr id="3100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744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73</xdr:row>
      <xdr:rowOff>0</xdr:rowOff>
    </xdr:from>
    <xdr:to>
      <xdr:col>17</xdr:col>
      <xdr:colOff>9525</xdr:colOff>
      <xdr:row>73</xdr:row>
      <xdr:rowOff>9525</xdr:rowOff>
    </xdr:to>
    <xdr:pic>
      <xdr:nvPicPr>
        <xdr:cNvPr id="3101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068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74</xdr:row>
      <xdr:rowOff>0</xdr:rowOff>
    </xdr:from>
    <xdr:to>
      <xdr:col>17</xdr:col>
      <xdr:colOff>9525</xdr:colOff>
      <xdr:row>74</xdr:row>
      <xdr:rowOff>9525</xdr:rowOff>
    </xdr:to>
    <xdr:pic>
      <xdr:nvPicPr>
        <xdr:cNvPr id="3102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306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75</xdr:row>
      <xdr:rowOff>0</xdr:rowOff>
    </xdr:from>
    <xdr:to>
      <xdr:col>17</xdr:col>
      <xdr:colOff>9525</xdr:colOff>
      <xdr:row>75</xdr:row>
      <xdr:rowOff>9525</xdr:rowOff>
    </xdr:to>
    <xdr:pic>
      <xdr:nvPicPr>
        <xdr:cNvPr id="3103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630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76</xdr:row>
      <xdr:rowOff>0</xdr:rowOff>
    </xdr:from>
    <xdr:to>
      <xdr:col>17</xdr:col>
      <xdr:colOff>9525</xdr:colOff>
      <xdr:row>76</xdr:row>
      <xdr:rowOff>9525</xdr:rowOff>
    </xdr:to>
    <xdr:pic>
      <xdr:nvPicPr>
        <xdr:cNvPr id="3104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792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77</xdr:row>
      <xdr:rowOff>0</xdr:rowOff>
    </xdr:from>
    <xdr:to>
      <xdr:col>17</xdr:col>
      <xdr:colOff>9525</xdr:colOff>
      <xdr:row>77</xdr:row>
      <xdr:rowOff>9525</xdr:rowOff>
    </xdr:to>
    <xdr:pic>
      <xdr:nvPicPr>
        <xdr:cNvPr id="3105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116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78</xdr:row>
      <xdr:rowOff>0</xdr:rowOff>
    </xdr:from>
    <xdr:to>
      <xdr:col>17</xdr:col>
      <xdr:colOff>9525</xdr:colOff>
      <xdr:row>78</xdr:row>
      <xdr:rowOff>9525</xdr:rowOff>
    </xdr:to>
    <xdr:pic>
      <xdr:nvPicPr>
        <xdr:cNvPr id="3106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440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79</xdr:row>
      <xdr:rowOff>0</xdr:rowOff>
    </xdr:from>
    <xdr:to>
      <xdr:col>17</xdr:col>
      <xdr:colOff>9525</xdr:colOff>
      <xdr:row>79</xdr:row>
      <xdr:rowOff>9525</xdr:rowOff>
    </xdr:to>
    <xdr:pic>
      <xdr:nvPicPr>
        <xdr:cNvPr id="3107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611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80</xdr:row>
      <xdr:rowOff>0</xdr:rowOff>
    </xdr:from>
    <xdr:to>
      <xdr:col>17</xdr:col>
      <xdr:colOff>9525</xdr:colOff>
      <xdr:row>80</xdr:row>
      <xdr:rowOff>9525</xdr:rowOff>
    </xdr:to>
    <xdr:pic>
      <xdr:nvPicPr>
        <xdr:cNvPr id="3108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935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81</xdr:row>
      <xdr:rowOff>0</xdr:rowOff>
    </xdr:from>
    <xdr:to>
      <xdr:col>17</xdr:col>
      <xdr:colOff>9525</xdr:colOff>
      <xdr:row>81</xdr:row>
      <xdr:rowOff>9525</xdr:rowOff>
    </xdr:to>
    <xdr:pic>
      <xdr:nvPicPr>
        <xdr:cNvPr id="3109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09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82</xdr:row>
      <xdr:rowOff>0</xdr:rowOff>
    </xdr:from>
    <xdr:to>
      <xdr:col>17</xdr:col>
      <xdr:colOff>9525</xdr:colOff>
      <xdr:row>82</xdr:row>
      <xdr:rowOff>9525</xdr:rowOff>
    </xdr:to>
    <xdr:pic>
      <xdr:nvPicPr>
        <xdr:cNvPr id="3110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259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83</xdr:row>
      <xdr:rowOff>0</xdr:rowOff>
    </xdr:from>
    <xdr:to>
      <xdr:col>17</xdr:col>
      <xdr:colOff>9525</xdr:colOff>
      <xdr:row>83</xdr:row>
      <xdr:rowOff>9525</xdr:rowOff>
    </xdr:to>
    <xdr:pic>
      <xdr:nvPicPr>
        <xdr:cNvPr id="3111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421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84</xdr:row>
      <xdr:rowOff>0</xdr:rowOff>
    </xdr:from>
    <xdr:to>
      <xdr:col>17</xdr:col>
      <xdr:colOff>9525</xdr:colOff>
      <xdr:row>84</xdr:row>
      <xdr:rowOff>9525</xdr:rowOff>
    </xdr:to>
    <xdr:pic>
      <xdr:nvPicPr>
        <xdr:cNvPr id="3112" name="Picture 4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7452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85</xdr:row>
      <xdr:rowOff>0</xdr:rowOff>
    </xdr:from>
    <xdr:to>
      <xdr:col>17</xdr:col>
      <xdr:colOff>9525</xdr:colOff>
      <xdr:row>85</xdr:row>
      <xdr:rowOff>9525</xdr:rowOff>
    </xdr:to>
    <xdr:pic>
      <xdr:nvPicPr>
        <xdr:cNvPr id="3113" name="Picture 4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90690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771524</xdr:colOff>
      <xdr:row>364</xdr:row>
      <xdr:rowOff>10583</xdr:rowOff>
    </xdr:from>
    <xdr:to>
      <xdr:col>13</xdr:col>
      <xdr:colOff>772583</xdr:colOff>
      <xdr:row>384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772583</xdr:colOff>
      <xdr:row>385</xdr:row>
      <xdr:rowOff>113241</xdr:rowOff>
    </xdr:from>
    <xdr:to>
      <xdr:col>13</xdr:col>
      <xdr:colOff>783166</xdr:colOff>
      <xdr:row>406</xdr:row>
      <xdr:rowOff>63500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601133</xdr:colOff>
      <xdr:row>0</xdr:row>
      <xdr:rowOff>49742</xdr:rowOff>
    </xdr:from>
    <xdr:to>
      <xdr:col>2</xdr:col>
      <xdr:colOff>583140</xdr:colOff>
      <xdr:row>0</xdr:row>
      <xdr:rowOff>545042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2897716" y="49742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="110" zoomScaleNormal="110" workbookViewId="0">
      <selection sqref="A1:A34"/>
    </sheetView>
  </sheetViews>
  <sheetFormatPr defaultRowHeight="12.75" x14ac:dyDescent="0.2"/>
  <cols>
    <col min="2" max="2" width="76.375" customWidth="1"/>
    <col min="3" max="3" width="5.25" customWidth="1"/>
  </cols>
  <sheetData>
    <row r="1" spans="1:10" ht="15" x14ac:dyDescent="0.2">
      <c r="A1" s="396"/>
      <c r="B1" s="348" t="s">
        <v>206</v>
      </c>
      <c r="C1" s="349"/>
      <c r="D1" s="350"/>
      <c r="E1" s="350"/>
      <c r="F1" s="350"/>
      <c r="G1" s="350"/>
      <c r="H1" s="350"/>
      <c r="I1" s="350"/>
      <c r="J1" s="351"/>
    </row>
    <row r="2" spans="1:10" ht="9" customHeight="1" thickBot="1" x14ac:dyDescent="0.25">
      <c r="A2" s="397"/>
      <c r="B2" s="228"/>
      <c r="C2" s="352"/>
      <c r="D2" s="353"/>
      <c r="E2" s="353"/>
      <c r="F2" s="353"/>
      <c r="G2" s="353"/>
      <c r="H2" s="353"/>
      <c r="I2" s="353"/>
      <c r="J2" s="354"/>
    </row>
    <row r="3" spans="1:10" ht="15.75" thickBot="1" x14ac:dyDescent="0.25">
      <c r="A3" s="397"/>
      <c r="B3" s="229" t="s">
        <v>205</v>
      </c>
      <c r="C3" s="352"/>
      <c r="D3" s="353"/>
      <c r="E3" s="353"/>
      <c r="F3" s="399" t="s">
        <v>333</v>
      </c>
      <c r="G3" s="400"/>
      <c r="H3" s="353"/>
      <c r="I3" s="353"/>
      <c r="J3" s="354"/>
    </row>
    <row r="4" spans="1:10" ht="6" customHeight="1" thickBot="1" x14ac:dyDescent="0.25">
      <c r="A4" s="397"/>
      <c r="B4" s="228"/>
      <c r="C4" s="352"/>
      <c r="D4" s="353"/>
      <c r="E4" s="353"/>
      <c r="F4" s="353"/>
      <c r="G4" s="353"/>
      <c r="H4" s="353"/>
      <c r="I4" s="353"/>
      <c r="J4" s="354"/>
    </row>
    <row r="5" spans="1:10" ht="15.75" thickBot="1" x14ac:dyDescent="0.25">
      <c r="A5" s="397"/>
      <c r="B5" s="229" t="s">
        <v>204</v>
      </c>
      <c r="C5" s="352"/>
      <c r="D5" s="353"/>
      <c r="E5" s="353"/>
      <c r="F5" s="399" t="s">
        <v>333</v>
      </c>
      <c r="G5" s="400"/>
      <c r="H5" s="353"/>
      <c r="I5" s="353"/>
      <c r="J5" s="354"/>
    </row>
    <row r="6" spans="1:10" ht="8.25" customHeight="1" thickBot="1" x14ac:dyDescent="0.25">
      <c r="A6" s="397"/>
      <c r="B6" s="228"/>
      <c r="C6" s="352"/>
      <c r="D6" s="353"/>
      <c r="E6" s="353"/>
      <c r="F6" s="353"/>
      <c r="G6" s="353"/>
      <c r="H6" s="353"/>
      <c r="I6" s="353"/>
      <c r="J6" s="354"/>
    </row>
    <row r="7" spans="1:10" ht="15.75" thickBot="1" x14ac:dyDescent="0.25">
      <c r="A7" s="397"/>
      <c r="B7" s="229" t="s">
        <v>21</v>
      </c>
      <c r="C7" s="352"/>
      <c r="D7" s="353"/>
      <c r="E7" s="353"/>
      <c r="F7" s="399" t="s">
        <v>341</v>
      </c>
      <c r="G7" s="400"/>
      <c r="H7" s="353"/>
      <c r="I7" s="353"/>
      <c r="J7" s="354"/>
    </row>
    <row r="8" spans="1:10" ht="5.25" customHeight="1" x14ac:dyDescent="0.2">
      <c r="A8" s="397"/>
      <c r="B8" s="228"/>
      <c r="C8" s="352"/>
      <c r="D8" s="353"/>
      <c r="E8" s="353"/>
      <c r="F8" s="353"/>
      <c r="G8" s="353"/>
      <c r="H8" s="353"/>
      <c r="I8" s="353"/>
      <c r="J8" s="354"/>
    </row>
    <row r="9" spans="1:10" ht="15" x14ac:dyDescent="0.2">
      <c r="A9" s="397"/>
      <c r="B9" s="229" t="s">
        <v>202</v>
      </c>
      <c r="C9" s="352"/>
      <c r="D9" s="353"/>
      <c r="E9" s="353"/>
      <c r="F9" s="353"/>
      <c r="G9" s="353"/>
      <c r="H9" s="353"/>
      <c r="I9" s="353"/>
      <c r="J9" s="354"/>
    </row>
    <row r="10" spans="1:10" ht="9" customHeight="1" x14ac:dyDescent="0.2">
      <c r="A10" s="397"/>
      <c r="B10" s="228"/>
      <c r="C10" s="352"/>
      <c r="D10" s="353"/>
      <c r="E10" s="353"/>
      <c r="F10" s="353"/>
      <c r="G10" s="353"/>
      <c r="H10" s="353"/>
      <c r="I10" s="353"/>
      <c r="J10" s="354"/>
    </row>
    <row r="11" spans="1:10" ht="15" x14ac:dyDescent="0.2">
      <c r="A11" s="397"/>
      <c r="B11" s="229" t="s">
        <v>267</v>
      </c>
      <c r="C11" s="352"/>
      <c r="D11" s="353"/>
      <c r="E11" s="353"/>
      <c r="F11" s="353"/>
      <c r="G11" s="353"/>
      <c r="H11" s="353"/>
      <c r="I11" s="353"/>
      <c r="J11" s="354"/>
    </row>
    <row r="12" spans="1:10" ht="9" customHeight="1" x14ac:dyDescent="0.2">
      <c r="A12" s="397"/>
      <c r="B12" s="228"/>
      <c r="C12" s="352"/>
      <c r="D12" s="353"/>
      <c r="E12" s="353"/>
      <c r="F12" s="353"/>
      <c r="G12" s="353"/>
      <c r="H12" s="353"/>
      <c r="I12" s="353"/>
      <c r="J12" s="354"/>
    </row>
    <row r="13" spans="1:10" ht="15" x14ac:dyDescent="0.2">
      <c r="A13" s="397"/>
      <c r="B13" s="229" t="s">
        <v>163</v>
      </c>
      <c r="C13" s="352"/>
      <c r="D13" s="353"/>
      <c r="E13" s="353"/>
      <c r="F13" s="353"/>
      <c r="G13" s="353"/>
      <c r="H13" s="353"/>
      <c r="I13" s="353"/>
      <c r="J13" s="354"/>
    </row>
    <row r="14" spans="1:10" ht="9.75" customHeight="1" x14ac:dyDescent="0.2">
      <c r="A14" s="397"/>
      <c r="B14" s="228"/>
      <c r="C14" s="352"/>
      <c r="D14" s="353"/>
      <c r="E14" s="353"/>
      <c r="F14" s="353"/>
      <c r="G14" s="353"/>
      <c r="H14" s="353"/>
      <c r="I14" s="353"/>
      <c r="J14" s="354"/>
    </row>
    <row r="15" spans="1:10" ht="15" x14ac:dyDescent="0.2">
      <c r="A15" s="397"/>
      <c r="B15" s="229" t="s">
        <v>259</v>
      </c>
      <c r="C15" s="352"/>
      <c r="D15" s="353"/>
      <c r="E15" s="353"/>
      <c r="F15" s="353"/>
      <c r="G15" s="353"/>
      <c r="H15" s="353"/>
      <c r="I15" s="353"/>
      <c r="J15" s="354"/>
    </row>
    <row r="16" spans="1:10" ht="9.75" customHeight="1" x14ac:dyDescent="0.2">
      <c r="A16" s="397"/>
      <c r="B16" s="228"/>
      <c r="C16" s="352"/>
      <c r="D16" s="353"/>
      <c r="E16" s="353"/>
      <c r="F16" s="353"/>
      <c r="G16" s="353"/>
      <c r="H16" s="353"/>
      <c r="I16" s="353"/>
      <c r="J16" s="354"/>
    </row>
    <row r="17" spans="1:10" ht="15" x14ac:dyDescent="0.2">
      <c r="A17" s="397"/>
      <c r="B17" s="229" t="s">
        <v>260</v>
      </c>
      <c r="C17" s="352"/>
      <c r="D17" s="353"/>
      <c r="E17" s="353"/>
      <c r="F17" s="353"/>
      <c r="G17" s="353"/>
      <c r="H17" s="353"/>
      <c r="I17" s="353"/>
      <c r="J17" s="354"/>
    </row>
    <row r="18" spans="1:10" ht="8.25" customHeight="1" x14ac:dyDescent="0.2">
      <c r="A18" s="397"/>
      <c r="B18" s="228"/>
      <c r="C18" s="352"/>
      <c r="D18" s="353"/>
      <c r="E18" s="353"/>
      <c r="F18" s="353"/>
      <c r="G18" s="353"/>
      <c r="H18" s="353"/>
      <c r="I18" s="353"/>
      <c r="J18" s="354"/>
    </row>
    <row r="19" spans="1:10" ht="15" x14ac:dyDescent="0.2">
      <c r="A19" s="397"/>
      <c r="B19" s="229" t="s">
        <v>261</v>
      </c>
      <c r="C19" s="352"/>
      <c r="D19" s="353"/>
      <c r="E19" s="353"/>
      <c r="F19" s="353"/>
      <c r="G19" s="353"/>
      <c r="H19" s="353"/>
      <c r="I19" s="353"/>
      <c r="J19" s="354"/>
    </row>
    <row r="20" spans="1:10" ht="9.75" customHeight="1" x14ac:dyDescent="0.2">
      <c r="A20" s="397"/>
      <c r="B20" s="228"/>
      <c r="C20" s="352"/>
      <c r="D20" s="353"/>
      <c r="E20" s="353"/>
      <c r="F20" s="353"/>
      <c r="G20" s="353"/>
      <c r="H20" s="353"/>
      <c r="I20" s="353"/>
      <c r="J20" s="354"/>
    </row>
    <row r="21" spans="1:10" ht="15" x14ac:dyDescent="0.2">
      <c r="A21" s="397"/>
      <c r="B21" s="229" t="s">
        <v>262</v>
      </c>
      <c r="C21" s="352"/>
      <c r="D21" s="353"/>
      <c r="E21" s="353"/>
      <c r="F21" s="353"/>
      <c r="G21" s="353"/>
      <c r="H21" s="353"/>
      <c r="I21" s="353"/>
      <c r="J21" s="354"/>
    </row>
    <row r="22" spans="1:10" ht="8.25" customHeight="1" x14ac:dyDescent="0.2">
      <c r="A22" s="397"/>
      <c r="B22" s="228"/>
      <c r="C22" s="352"/>
      <c r="D22" s="353"/>
      <c r="E22" s="353"/>
      <c r="F22" s="353"/>
      <c r="G22" s="353"/>
      <c r="H22" s="353"/>
      <c r="I22" s="353"/>
      <c r="J22" s="354"/>
    </row>
    <row r="23" spans="1:10" ht="15" x14ac:dyDescent="0.2">
      <c r="A23" s="397"/>
      <c r="B23" s="229" t="s">
        <v>263</v>
      </c>
      <c r="C23" s="352"/>
      <c r="D23" s="355" t="s">
        <v>268</v>
      </c>
      <c r="E23" s="355"/>
      <c r="F23" s="353"/>
      <c r="G23" s="353"/>
      <c r="H23" s="353"/>
      <c r="I23" s="353"/>
      <c r="J23" s="354"/>
    </row>
    <row r="24" spans="1:10" ht="8.25" customHeight="1" x14ac:dyDescent="0.2">
      <c r="A24" s="397"/>
      <c r="B24" s="228"/>
      <c r="C24" s="352"/>
      <c r="D24" s="353"/>
      <c r="E24" s="353"/>
      <c r="F24" s="353"/>
      <c r="G24" s="353"/>
      <c r="H24" s="353"/>
      <c r="I24" s="353"/>
      <c r="J24" s="354"/>
    </row>
    <row r="25" spans="1:10" ht="15" x14ac:dyDescent="0.2">
      <c r="A25" s="397"/>
      <c r="B25" s="229" t="s">
        <v>264</v>
      </c>
      <c r="C25" s="352"/>
      <c r="D25" s="353" t="s">
        <v>270</v>
      </c>
      <c r="E25" s="353"/>
      <c r="F25" s="353"/>
      <c r="G25" s="353"/>
      <c r="H25" s="353"/>
      <c r="I25" s="353"/>
      <c r="J25" s="354"/>
    </row>
    <row r="26" spans="1:10" ht="9.75" customHeight="1" x14ac:dyDescent="0.2">
      <c r="A26" s="397"/>
      <c r="B26" s="229"/>
      <c r="C26" s="352"/>
      <c r="D26" s="353"/>
      <c r="E26" s="353"/>
      <c r="F26" s="353"/>
      <c r="G26" s="353"/>
      <c r="H26" s="353"/>
      <c r="I26" s="353"/>
      <c r="J26" s="354"/>
    </row>
    <row r="27" spans="1:10" ht="15" x14ac:dyDescent="0.2">
      <c r="A27" s="397"/>
      <c r="B27" s="229" t="s">
        <v>274</v>
      </c>
      <c r="C27" s="352"/>
      <c r="D27" s="353" t="s">
        <v>269</v>
      </c>
      <c r="E27" s="353"/>
      <c r="F27" s="353"/>
      <c r="G27" s="353"/>
      <c r="H27" s="353"/>
      <c r="I27" s="353"/>
      <c r="J27" s="354"/>
    </row>
    <row r="28" spans="1:10" ht="9.75" customHeight="1" x14ac:dyDescent="0.2">
      <c r="A28" s="397"/>
      <c r="B28" s="312"/>
      <c r="C28" s="347"/>
      <c r="D28" s="353"/>
      <c r="E28" s="353"/>
      <c r="F28" s="353"/>
      <c r="G28" s="353"/>
      <c r="H28" s="353"/>
      <c r="I28" s="353"/>
      <c r="J28" s="354"/>
    </row>
    <row r="29" spans="1:10" ht="15" x14ac:dyDescent="0.2">
      <c r="A29" s="397"/>
      <c r="B29" s="313" t="s">
        <v>266</v>
      </c>
      <c r="C29" s="347"/>
      <c r="D29" s="353" t="s">
        <v>271</v>
      </c>
      <c r="E29" s="353"/>
      <c r="F29" s="353"/>
      <c r="G29" s="353"/>
      <c r="H29" s="353"/>
      <c r="I29" s="353"/>
      <c r="J29" s="354"/>
    </row>
    <row r="30" spans="1:10" ht="7.5" customHeight="1" x14ac:dyDescent="0.2">
      <c r="A30" s="397"/>
      <c r="B30" s="312"/>
      <c r="C30" s="347"/>
      <c r="D30" s="353"/>
      <c r="E30" s="353"/>
      <c r="F30" s="353"/>
      <c r="G30" s="353"/>
      <c r="H30" s="353"/>
      <c r="I30" s="353"/>
      <c r="J30" s="354"/>
    </row>
    <row r="31" spans="1:10" ht="15" x14ac:dyDescent="0.2">
      <c r="A31" s="397"/>
      <c r="B31" s="311" t="s">
        <v>265</v>
      </c>
      <c r="C31" s="347"/>
      <c r="D31" s="353"/>
      <c r="E31" s="353"/>
      <c r="F31" s="353"/>
      <c r="G31" s="353"/>
      <c r="H31" s="353"/>
      <c r="I31" s="353"/>
      <c r="J31" s="354"/>
    </row>
    <row r="32" spans="1:10" ht="20.25" customHeight="1" thickBot="1" x14ac:dyDescent="0.25">
      <c r="A32" s="397"/>
      <c r="B32" s="314" t="s">
        <v>401</v>
      </c>
      <c r="C32" s="347"/>
      <c r="D32" s="353"/>
      <c r="E32" s="353"/>
      <c r="F32" s="353"/>
      <c r="G32" s="353"/>
      <c r="H32" s="353"/>
      <c r="I32" s="353"/>
      <c r="J32" s="354"/>
    </row>
    <row r="33" spans="1:10" ht="13.5" thickTop="1" x14ac:dyDescent="0.2">
      <c r="A33" s="397"/>
      <c r="B33" s="202"/>
      <c r="C33" s="202"/>
      <c r="D33" s="353"/>
      <c r="E33" s="353"/>
      <c r="F33" s="353"/>
      <c r="G33" s="353"/>
      <c r="H33" s="353"/>
      <c r="I33" s="353"/>
      <c r="J33" s="354"/>
    </row>
    <row r="34" spans="1:10" ht="13.5" thickBot="1" x14ac:dyDescent="0.25">
      <c r="A34" s="398"/>
      <c r="B34" s="356"/>
      <c r="C34" s="356"/>
      <c r="D34" s="357"/>
      <c r="E34" s="357"/>
      <c r="F34" s="357"/>
      <c r="G34" s="357"/>
      <c r="H34" s="357"/>
      <c r="I34" s="357"/>
      <c r="J34" s="358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2"/>
  <sheetViews>
    <sheetView workbookViewId="0">
      <selection sqref="A1:L1"/>
    </sheetView>
  </sheetViews>
  <sheetFormatPr defaultRowHeight="12.75" x14ac:dyDescent="0.2"/>
  <cols>
    <col min="1" max="1" width="38.875" customWidth="1"/>
  </cols>
  <sheetData>
    <row r="1" spans="1:12" ht="39" customHeight="1" thickBot="1" x14ac:dyDescent="0.25">
      <c r="A1" s="404" t="s">
        <v>333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6"/>
    </row>
    <row r="2" spans="1:12" ht="13.5" thickBot="1" x14ac:dyDescent="0.25"/>
    <row r="3" spans="1:12" ht="23.25" thickBot="1" x14ac:dyDescent="0.35">
      <c r="A3" s="246" t="s">
        <v>206</v>
      </c>
    </row>
    <row r="34" spans="1:1" ht="13.5" thickBot="1" x14ac:dyDescent="0.25"/>
    <row r="35" spans="1:1" ht="23.25" thickBot="1" x14ac:dyDescent="0.35">
      <c r="A35" s="246" t="s">
        <v>205</v>
      </c>
    </row>
    <row r="102" spans="1:8" ht="13.5" thickBot="1" x14ac:dyDescent="0.25"/>
    <row r="103" spans="1:8" ht="23.25" thickBot="1" x14ac:dyDescent="0.35">
      <c r="A103" s="401" t="s">
        <v>204</v>
      </c>
      <c r="B103" s="402"/>
      <c r="C103" s="402"/>
      <c r="D103" s="402"/>
      <c r="E103" s="402"/>
      <c r="F103" s="402"/>
      <c r="G103" s="402"/>
      <c r="H103" s="403"/>
    </row>
    <row r="162" spans="1:1" ht="13.5" thickBot="1" x14ac:dyDescent="0.25"/>
    <row r="163" spans="1:1" ht="23.25" thickBot="1" x14ac:dyDescent="0.35">
      <c r="A163" s="246" t="s">
        <v>232</v>
      </c>
    </row>
    <row r="195" spans="1:1" ht="13.5" thickBot="1" x14ac:dyDescent="0.25"/>
    <row r="196" spans="1:1" ht="23.25" thickBot="1" x14ac:dyDescent="0.35">
      <c r="A196" s="246" t="s">
        <v>233</v>
      </c>
    </row>
    <row r="229" spans="1:1" ht="13.5" thickBot="1" x14ac:dyDescent="0.25"/>
    <row r="230" spans="1:1" ht="23.25" thickBot="1" x14ac:dyDescent="0.35">
      <c r="A230" s="246" t="s">
        <v>238</v>
      </c>
    </row>
    <row r="265" spans="1:2" ht="13.5" thickBot="1" x14ac:dyDescent="0.25"/>
    <row r="266" spans="1:2" ht="23.25" thickBot="1" x14ac:dyDescent="0.35">
      <c r="A266" s="401" t="s">
        <v>243</v>
      </c>
      <c r="B266" s="403"/>
    </row>
    <row r="301" spans="1:2" ht="13.5" thickBot="1" x14ac:dyDescent="0.25"/>
    <row r="302" spans="1:2" ht="23.25" thickBot="1" x14ac:dyDescent="0.35">
      <c r="A302" s="247" t="s">
        <v>251</v>
      </c>
      <c r="B302" s="248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L1"/>
    </sheetView>
  </sheetViews>
  <sheetFormatPr defaultRowHeight="12.75" x14ac:dyDescent="0.2"/>
  <cols>
    <col min="1" max="1" width="45.25" customWidth="1"/>
    <col min="9" max="9" width="9.5" customWidth="1"/>
    <col min="10" max="10" width="11" customWidth="1"/>
  </cols>
  <sheetData>
    <row r="1" spans="1:12" ht="48" customHeight="1" thickBot="1" x14ac:dyDescent="0.25">
      <c r="A1" s="404" t="s">
        <v>333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6"/>
    </row>
    <row r="2" spans="1:12" ht="13.5" thickBot="1" x14ac:dyDescent="0.25"/>
    <row r="3" spans="1:12" ht="15" x14ac:dyDescent="0.2">
      <c r="A3" s="253" t="s">
        <v>334</v>
      </c>
    </row>
    <row r="4" spans="1:12" ht="15" x14ac:dyDescent="0.2">
      <c r="A4" s="254" t="s">
        <v>335</v>
      </c>
    </row>
    <row r="5" spans="1:12" ht="15.75" thickBot="1" x14ac:dyDescent="0.25">
      <c r="A5" s="255" t="s">
        <v>336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1"/>
  <sheetViews>
    <sheetView zoomScale="80" zoomScaleNormal="80" workbookViewId="0">
      <selection sqref="A1:U1"/>
    </sheetView>
  </sheetViews>
  <sheetFormatPr defaultRowHeight="12.75" x14ac:dyDescent="0.2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1" width="10.25" style="250" customWidth="1"/>
    <col min="22" max="28" width="9" style="250"/>
  </cols>
  <sheetData>
    <row r="1" spans="1:44" s="332" customFormat="1" ht="45" customHeight="1" thickBot="1" x14ac:dyDescent="0.25">
      <c r="A1" s="407" t="s">
        <v>206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9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1"/>
      <c r="AH1" s="331"/>
      <c r="AI1" s="331"/>
      <c r="AJ1" s="331"/>
      <c r="AK1" s="331"/>
      <c r="AL1" s="331"/>
      <c r="AM1" s="331"/>
      <c r="AN1" s="331"/>
      <c r="AO1" s="331"/>
      <c r="AP1" s="331"/>
      <c r="AQ1" s="331"/>
      <c r="AR1" s="331"/>
    </row>
    <row r="3" spans="1:44" ht="18" x14ac:dyDescent="0.25">
      <c r="A3" s="410" t="s">
        <v>211</v>
      </c>
      <c r="B3" s="410"/>
      <c r="C3" s="410"/>
      <c r="D3" s="410"/>
      <c r="E3" s="410"/>
      <c r="F3" s="410"/>
      <c r="G3" s="411"/>
      <c r="H3" s="411"/>
      <c r="I3" s="411"/>
      <c r="J3" s="411"/>
      <c r="K3" s="411"/>
      <c r="L3" s="411"/>
      <c r="M3" s="411"/>
      <c r="N3" s="411"/>
      <c r="O3" s="412"/>
      <c r="P3" s="412"/>
    </row>
    <row r="4" spans="1:44" x14ac:dyDescent="0.2">
      <c r="A4" s="1" t="s">
        <v>436</v>
      </c>
      <c r="B4" s="1"/>
      <c r="C4" s="1"/>
      <c r="D4" s="1"/>
      <c r="E4" s="1"/>
      <c r="F4" s="1"/>
      <c r="O4" s="7"/>
    </row>
    <row r="5" spans="1:44" ht="13.5" thickBot="1" x14ac:dyDescent="0.25">
      <c r="A5" s="99" t="s">
        <v>166</v>
      </c>
      <c r="B5" s="92" t="s">
        <v>276</v>
      </c>
      <c r="C5" s="93" t="s">
        <v>277</v>
      </c>
      <c r="D5" s="93" t="s">
        <v>278</v>
      </c>
      <c r="E5" s="93" t="s">
        <v>279</v>
      </c>
      <c r="F5" s="93" t="s">
        <v>280</v>
      </c>
      <c r="G5" s="93" t="s">
        <v>16</v>
      </c>
      <c r="H5" s="93" t="s">
        <v>17</v>
      </c>
      <c r="I5" s="93" t="s">
        <v>18</v>
      </c>
      <c r="J5" s="94">
        <v>2003</v>
      </c>
      <c r="K5" s="94">
        <v>2004</v>
      </c>
      <c r="L5" s="94">
        <v>2005</v>
      </c>
      <c r="M5" s="94">
        <v>2006</v>
      </c>
      <c r="N5" s="94">
        <v>2007</v>
      </c>
      <c r="O5" s="94">
        <v>2008</v>
      </c>
      <c r="P5" s="94">
        <v>2009</v>
      </c>
      <c r="Q5" s="94">
        <v>2010</v>
      </c>
      <c r="R5" s="94">
        <v>2011</v>
      </c>
      <c r="S5" s="94">
        <v>2012</v>
      </c>
      <c r="T5" s="94">
        <v>2013</v>
      </c>
      <c r="U5" s="94">
        <v>2014</v>
      </c>
    </row>
    <row r="6" spans="1:44" ht="13.5" thickTop="1" x14ac:dyDescent="0.2">
      <c r="A6" s="2" t="s">
        <v>0</v>
      </c>
      <c r="B6" s="95">
        <f t="shared" ref="B6:G6" si="0">SUM(B7:B8)</f>
        <v>275336.39105673844</v>
      </c>
      <c r="C6" s="89">
        <f t="shared" si="0"/>
        <v>283235.13565802621</v>
      </c>
      <c r="D6" s="89">
        <f t="shared" si="0"/>
        <v>287646.075535023</v>
      </c>
      <c r="E6" s="89">
        <f t="shared" si="0"/>
        <v>284708.41881014756</v>
      </c>
      <c r="F6" s="89">
        <f t="shared" si="0"/>
        <v>284390.31953246571</v>
      </c>
      <c r="G6" s="89">
        <f t="shared" si="0"/>
        <v>284234.69645974442</v>
      </c>
      <c r="H6" s="89">
        <f t="shared" ref="H6:O6" si="1">SUM(H7:H8)</f>
        <v>282233.28330650332</v>
      </c>
      <c r="I6" s="89">
        <f t="shared" si="1"/>
        <v>287909.6203965657</v>
      </c>
      <c r="J6" s="89">
        <f t="shared" si="1"/>
        <v>296187.53819151514</v>
      </c>
      <c r="K6" s="89">
        <f t="shared" si="1"/>
        <v>300297.48148315871</v>
      </c>
      <c r="L6" s="89">
        <f t="shared" si="1"/>
        <v>304380.06216036715</v>
      </c>
      <c r="M6" s="89">
        <f t="shared" si="1"/>
        <v>299767.51966941281</v>
      </c>
      <c r="N6" s="89">
        <f t="shared" si="1"/>
        <v>299830.94472516421</v>
      </c>
      <c r="O6" s="89">
        <f t="shared" si="1"/>
        <v>297734.4369264876</v>
      </c>
      <c r="P6" s="89">
        <f>SUM(P7:P8)</f>
        <v>284632.78841127979</v>
      </c>
      <c r="Q6" s="89">
        <f>SUM(Q7:Q8)</f>
        <v>295954.93531721306</v>
      </c>
      <c r="R6" s="89">
        <f>SUM(R7:R8)</f>
        <v>295108.79234704695</v>
      </c>
      <c r="S6" s="89">
        <f>SUM(S7:S8)</f>
        <v>288832.31619893451</v>
      </c>
      <c r="T6" s="89">
        <f t="shared" ref="T6:U6" si="2">SUM(T7:T8)</f>
        <v>298788.01258994406</v>
      </c>
      <c r="U6" s="89">
        <f t="shared" si="2"/>
        <v>298919.34065419284</v>
      </c>
    </row>
    <row r="7" spans="1:44" x14ac:dyDescent="0.2">
      <c r="A7" s="3" t="s">
        <v>1</v>
      </c>
      <c r="B7" s="85">
        <v>40731.595684442116</v>
      </c>
      <c r="C7" s="86">
        <v>50507.178648708228</v>
      </c>
      <c r="D7" s="86">
        <v>50961.743256546601</v>
      </c>
      <c r="E7" s="86">
        <v>48260.77086394962</v>
      </c>
      <c r="F7" s="86">
        <v>51252.938657514496</v>
      </c>
      <c r="G7" s="86">
        <v>53661.826774417677</v>
      </c>
      <c r="H7" s="86">
        <v>51890.986490861898</v>
      </c>
      <c r="I7" s="86">
        <v>55263.900612767917</v>
      </c>
      <c r="J7" s="86">
        <v>55640.286247488941</v>
      </c>
      <c r="K7" s="86">
        <v>56118.481111273846</v>
      </c>
      <c r="L7" s="86">
        <v>57695.290110502654</v>
      </c>
      <c r="M7" s="86">
        <v>54543.523188937106</v>
      </c>
      <c r="N7" s="86">
        <v>56168.463120215543</v>
      </c>
      <c r="O7" s="86">
        <v>67071.608873337274</v>
      </c>
      <c r="P7" s="86">
        <v>65802.425094642182</v>
      </c>
      <c r="Q7" s="86">
        <v>65604.793157076201</v>
      </c>
      <c r="R7" s="86">
        <v>66463.568071040136</v>
      </c>
      <c r="S7" s="86">
        <v>66860.64462180635</v>
      </c>
      <c r="T7" s="86">
        <v>67880.345160809258</v>
      </c>
      <c r="U7" s="86">
        <v>71659.16</v>
      </c>
    </row>
    <row r="8" spans="1:44" x14ac:dyDescent="0.2">
      <c r="A8" s="4" t="s">
        <v>2</v>
      </c>
      <c r="B8" s="87">
        <v>234604.79537229636</v>
      </c>
      <c r="C8" s="88">
        <v>232727.95700931799</v>
      </c>
      <c r="D8" s="88">
        <v>236684.33227847639</v>
      </c>
      <c r="E8" s="88">
        <v>236447.64794619795</v>
      </c>
      <c r="F8" s="88">
        <v>233137.3808749512</v>
      </c>
      <c r="G8" s="88">
        <v>230572.86968532673</v>
      </c>
      <c r="H8" s="88">
        <v>230342.2968156414</v>
      </c>
      <c r="I8" s="88">
        <v>232645.7197837978</v>
      </c>
      <c r="J8" s="88">
        <v>240547.25194402621</v>
      </c>
      <c r="K8" s="88">
        <v>244179.00037188485</v>
      </c>
      <c r="L8" s="88">
        <v>246684.77204986446</v>
      </c>
      <c r="M8" s="88">
        <v>245223.9964804757</v>
      </c>
      <c r="N8" s="88">
        <v>243662.4816049487</v>
      </c>
      <c r="O8" s="88">
        <v>230662.82805315033</v>
      </c>
      <c r="P8" s="329">
        <v>218830.36331663764</v>
      </c>
      <c r="Q8" s="329">
        <v>230350.14216013683</v>
      </c>
      <c r="R8" s="86">
        <v>228645.22427600683</v>
      </c>
      <c r="S8" s="86">
        <v>221971.67157712817</v>
      </c>
      <c r="T8" s="86">
        <v>230907.66742913483</v>
      </c>
      <c r="U8" s="86">
        <v>227260.18065419281</v>
      </c>
    </row>
    <row r="9" spans="1:44" x14ac:dyDescent="0.2">
      <c r="A9" s="2" t="s">
        <v>3</v>
      </c>
      <c r="B9" s="90">
        <f t="shared" ref="B9:G9" si="3">SUM(B10:B12)</f>
        <v>343514.26384734153</v>
      </c>
      <c r="C9" s="91">
        <f t="shared" si="3"/>
        <v>353393.94148308609</v>
      </c>
      <c r="D9" s="91">
        <f t="shared" si="3"/>
        <v>363929.18243377336</v>
      </c>
      <c r="E9" s="91">
        <f t="shared" si="3"/>
        <v>357126.11967751163</v>
      </c>
      <c r="F9" s="91">
        <f t="shared" si="3"/>
        <v>357859.66658879456</v>
      </c>
      <c r="G9" s="91">
        <f t="shared" si="3"/>
        <v>383106.9430718458</v>
      </c>
      <c r="H9" s="91">
        <f t="shared" ref="H9:O9" si="4">SUM(H10:H12)</f>
        <v>392190.16773789504</v>
      </c>
      <c r="I9" s="91">
        <f t="shared" si="4"/>
        <v>404900.6994210073</v>
      </c>
      <c r="J9" s="91">
        <f t="shared" si="4"/>
        <v>405680.78962081479</v>
      </c>
      <c r="K9" s="91">
        <f t="shared" si="4"/>
        <v>428786.36662349926</v>
      </c>
      <c r="L9" s="91">
        <f t="shared" si="4"/>
        <v>458037.27737109322</v>
      </c>
      <c r="M9" s="91">
        <f t="shared" si="4"/>
        <v>488040.86082341347</v>
      </c>
      <c r="N9" s="91">
        <f t="shared" si="4"/>
        <v>519844.16569877136</v>
      </c>
      <c r="O9" s="91">
        <f t="shared" si="4"/>
        <v>533786.45641112025</v>
      </c>
      <c r="P9" s="91">
        <f>SUM(P10:P12)</f>
        <v>499787.77971789666</v>
      </c>
      <c r="Q9" s="91">
        <f>SUM(Q10:Q12)</f>
        <v>522091.64236783999</v>
      </c>
      <c r="R9" s="91">
        <f>SUM(R10:R12)</f>
        <v>533949.29960113997</v>
      </c>
      <c r="S9" s="91">
        <f>SUM(S10:S12)</f>
        <v>542731.04076135624</v>
      </c>
      <c r="T9" s="91">
        <f t="shared" ref="T9:U9" si="5">SUM(T10:T12)</f>
        <v>547776.40001599537</v>
      </c>
      <c r="U9" s="91">
        <f t="shared" si="5"/>
        <v>550212.13827047986</v>
      </c>
    </row>
    <row r="10" spans="1:44" x14ac:dyDescent="0.2">
      <c r="A10" s="3" t="s">
        <v>4</v>
      </c>
      <c r="B10" s="85">
        <v>251055.09965697603</v>
      </c>
      <c r="C10" s="86">
        <v>254569.87105217369</v>
      </c>
      <c r="D10" s="86">
        <v>261443.25757058235</v>
      </c>
      <c r="E10" s="86">
        <v>260920.37105544118</v>
      </c>
      <c r="F10" s="86">
        <v>262485.89328177384</v>
      </c>
      <c r="G10" s="86">
        <v>283747.25063759752</v>
      </c>
      <c r="H10" s="86">
        <v>292827.16265800066</v>
      </c>
      <c r="I10" s="86">
        <v>301026.3232124247</v>
      </c>
      <c r="J10" s="86">
        <v>296498.17382182478</v>
      </c>
      <c r="K10" s="86">
        <v>311010.68864800432</v>
      </c>
      <c r="L10" s="86">
        <v>330306.31623137149</v>
      </c>
      <c r="M10" s="86">
        <v>351572.04574836302</v>
      </c>
      <c r="N10" s="86">
        <v>370389.34208896081</v>
      </c>
      <c r="O10" s="86">
        <v>378964.08532158681</v>
      </c>
      <c r="P10" s="86">
        <v>338691.69669896946</v>
      </c>
      <c r="Q10" s="86">
        <v>358699.34236784</v>
      </c>
      <c r="R10" s="86">
        <v>369260.89477019454</v>
      </c>
      <c r="S10" s="86">
        <v>376126.43390966626</v>
      </c>
      <c r="T10" s="86">
        <v>378933.21322322334</v>
      </c>
      <c r="U10" s="86">
        <v>379089.02548083011</v>
      </c>
    </row>
    <row r="11" spans="1:44" x14ac:dyDescent="0.2">
      <c r="A11" s="3" t="s">
        <v>5</v>
      </c>
      <c r="B11" s="85">
        <v>51240.214692989299</v>
      </c>
      <c r="C11" s="86">
        <v>56774.15787983215</v>
      </c>
      <c r="D11" s="86">
        <v>58988.350037145603</v>
      </c>
      <c r="E11" s="86">
        <v>55272.083984805424</v>
      </c>
      <c r="F11" s="86">
        <v>54995.723564881395</v>
      </c>
      <c r="G11" s="86">
        <v>56700.590995392711</v>
      </c>
      <c r="H11" s="86">
        <v>54602.669128563182</v>
      </c>
      <c r="I11" s="86">
        <v>56513.762548062892</v>
      </c>
      <c r="J11" s="86">
        <v>58181.238754178768</v>
      </c>
      <c r="K11" s="86">
        <v>62128.854837860948</v>
      </c>
      <c r="L11" s="86">
        <v>65450.324683860126</v>
      </c>
      <c r="M11" s="86">
        <v>67688.430678466073</v>
      </c>
      <c r="N11" s="86">
        <v>70000</v>
      </c>
      <c r="O11" s="86">
        <v>67522</v>
      </c>
      <c r="P11" s="86">
        <v>66337</v>
      </c>
      <c r="Q11" s="86">
        <v>67939.600000000006</v>
      </c>
      <c r="R11" s="86">
        <v>68879</v>
      </c>
      <c r="S11" s="86">
        <v>68801</v>
      </c>
      <c r="T11" s="86">
        <v>68375</v>
      </c>
      <c r="U11" s="86">
        <v>67765.112789649764</v>
      </c>
    </row>
    <row r="12" spans="1:44" x14ac:dyDescent="0.2">
      <c r="A12" s="4" t="s">
        <v>6</v>
      </c>
      <c r="B12" s="87">
        <v>41218.949497376219</v>
      </c>
      <c r="C12" s="88">
        <v>42049.912551080197</v>
      </c>
      <c r="D12" s="88">
        <v>43497.574826045355</v>
      </c>
      <c r="E12" s="88">
        <v>40933.664637265036</v>
      </c>
      <c r="F12" s="88">
        <v>40378.049742139272</v>
      </c>
      <c r="G12" s="88">
        <v>42659.10143885557</v>
      </c>
      <c r="H12" s="88">
        <v>44760.335951331173</v>
      </c>
      <c r="I12" s="88">
        <v>47360.613660519724</v>
      </c>
      <c r="J12" s="88">
        <v>51001.377044811241</v>
      </c>
      <c r="K12" s="88">
        <v>55646.823137633954</v>
      </c>
      <c r="L12" s="88">
        <v>62280.636455861626</v>
      </c>
      <c r="M12" s="88">
        <v>68780.384396584384</v>
      </c>
      <c r="N12" s="88">
        <v>79454.823609810555</v>
      </c>
      <c r="O12" s="86">
        <v>87300.371089533379</v>
      </c>
      <c r="P12" s="86">
        <v>94759.083018927195</v>
      </c>
      <c r="Q12" s="86">
        <v>95452.7</v>
      </c>
      <c r="R12" s="86">
        <v>95809.404830945481</v>
      </c>
      <c r="S12" s="86">
        <v>97803.606851690041</v>
      </c>
      <c r="T12" s="86">
        <v>100468.18679277197</v>
      </c>
      <c r="U12" s="86">
        <v>103358</v>
      </c>
    </row>
    <row r="13" spans="1:44" x14ac:dyDescent="0.2">
      <c r="A13" s="2" t="s">
        <v>7</v>
      </c>
      <c r="B13" s="90">
        <f t="shared" ref="B13:G13" si="6">SUM(B14:B18)</f>
        <v>960953.41043970303</v>
      </c>
      <c r="C13" s="91">
        <f t="shared" si="6"/>
        <v>1000115.884952276</v>
      </c>
      <c r="D13" s="91">
        <f t="shared" si="6"/>
        <v>1024062.7082055047</v>
      </c>
      <c r="E13" s="91">
        <f t="shared" si="6"/>
        <v>1043337.0608367439</v>
      </c>
      <c r="F13" s="91">
        <f t="shared" si="6"/>
        <v>1082416.5502316263</v>
      </c>
      <c r="G13" s="91">
        <f t="shared" si="6"/>
        <v>1124445.8034976877</v>
      </c>
      <c r="H13" s="91">
        <f t="shared" ref="H13:O13" si="7">SUM(H14:H18)</f>
        <v>1162130.1169533352</v>
      </c>
      <c r="I13" s="91">
        <f t="shared" si="7"/>
        <v>1207339.9534597639</v>
      </c>
      <c r="J13" s="91">
        <f t="shared" si="7"/>
        <v>1256672.0750420478</v>
      </c>
      <c r="K13" s="91">
        <f t="shared" si="7"/>
        <v>1314177.3884106535</v>
      </c>
      <c r="L13" s="91">
        <f t="shared" si="7"/>
        <v>1385492.4888812508</v>
      </c>
      <c r="M13" s="91">
        <f t="shared" si="7"/>
        <v>1470948.3252971242</v>
      </c>
      <c r="N13" s="91">
        <f t="shared" si="7"/>
        <v>1561303.8552989881</v>
      </c>
      <c r="O13" s="91">
        <f t="shared" si="7"/>
        <v>1627716.8995192621</v>
      </c>
      <c r="P13" s="91">
        <f>SUM(P14:P18)</f>
        <v>1639632.5302369581</v>
      </c>
      <c r="Q13" s="91">
        <f>SUM(Q14:Q18)</f>
        <v>1676813.7545864701</v>
      </c>
      <c r="R13" s="91">
        <f>SUM(R14:R18)</f>
        <v>1741062.6822803393</v>
      </c>
      <c r="S13" s="91">
        <f>SUM(S14:S18)</f>
        <v>1794925.9919096064</v>
      </c>
      <c r="T13" s="91">
        <f t="shared" ref="T13:U13" si="8">SUM(T14:T18)</f>
        <v>1840552.5635177016</v>
      </c>
      <c r="U13" s="91">
        <f t="shared" si="8"/>
        <v>1880071.8363847118</v>
      </c>
    </row>
    <row r="14" spans="1:44" x14ac:dyDescent="0.2">
      <c r="A14" s="3" t="s">
        <v>8</v>
      </c>
      <c r="B14" s="85">
        <v>212794.60991611172</v>
      </c>
      <c r="C14" s="86">
        <v>220668.01048300782</v>
      </c>
      <c r="D14" s="86">
        <v>221550.68252493985</v>
      </c>
      <c r="E14" s="86">
        <v>224430.84139776404</v>
      </c>
      <c r="F14" s="86">
        <v>241487.58534399411</v>
      </c>
      <c r="G14" s="86">
        <v>261048.07975685762</v>
      </c>
      <c r="H14" s="86">
        <v>266007.99327223789</v>
      </c>
      <c r="I14" s="86">
        <v>272126.17711749935</v>
      </c>
      <c r="J14" s="86">
        <v>279380.40968315938</v>
      </c>
      <c r="K14" s="86">
        <v>294460.74368295772</v>
      </c>
      <c r="L14" s="86">
        <v>315210.30569095473</v>
      </c>
      <c r="M14" s="86">
        <v>333998.57407257665</v>
      </c>
      <c r="N14" s="86">
        <v>352697.82759909879</v>
      </c>
      <c r="O14" s="86">
        <v>358880.33671139332</v>
      </c>
      <c r="P14" s="86">
        <v>354870.48396406078</v>
      </c>
      <c r="Q14" s="86">
        <v>370580.72832153481</v>
      </c>
      <c r="R14" s="86">
        <v>384768.35892133118</v>
      </c>
      <c r="S14" s="86">
        <v>398584.62379101897</v>
      </c>
      <c r="T14" s="86">
        <v>405982.71427390707</v>
      </c>
      <c r="U14" s="86">
        <v>411082.85527723585</v>
      </c>
    </row>
    <row r="15" spans="1:44" x14ac:dyDescent="0.2">
      <c r="A15" s="3" t="s">
        <v>9</v>
      </c>
      <c r="B15" s="85">
        <v>103921.26465987075</v>
      </c>
      <c r="C15" s="86">
        <v>110260.46180412285</v>
      </c>
      <c r="D15" s="86">
        <v>118640.25690123619</v>
      </c>
      <c r="E15" s="86">
        <v>125165.47103080418</v>
      </c>
      <c r="F15" s="86">
        <v>131674.07552440601</v>
      </c>
      <c r="G15" s="86">
        <v>142603.02379293169</v>
      </c>
      <c r="H15" s="86">
        <v>151016.60219671467</v>
      </c>
      <c r="I15" s="86">
        <v>164608.096394419</v>
      </c>
      <c r="J15" s="86">
        <v>175057.15980228878</v>
      </c>
      <c r="K15" s="86">
        <v>183612.69434107526</v>
      </c>
      <c r="L15" s="86">
        <v>193333.73332578063</v>
      </c>
      <c r="M15" s="86">
        <v>203224.44136874063</v>
      </c>
      <c r="N15" s="86">
        <v>218488.4348461121</v>
      </c>
      <c r="O15" s="86">
        <v>226135.87304740559</v>
      </c>
      <c r="P15" s="86">
        <v>225711.73607138239</v>
      </c>
      <c r="Q15" s="86">
        <v>229499</v>
      </c>
      <c r="R15" s="86">
        <v>236439.08165029812</v>
      </c>
      <c r="S15" s="86">
        <v>242233.18115125893</v>
      </c>
      <c r="T15" s="86">
        <v>247062.11058313114</v>
      </c>
      <c r="U15" s="86">
        <v>252647.99941938202</v>
      </c>
    </row>
    <row r="16" spans="1:44" x14ac:dyDescent="0.2">
      <c r="A16" s="3" t="s">
        <v>10</v>
      </c>
      <c r="B16" s="85">
        <v>243687.76506937167</v>
      </c>
      <c r="C16" s="86">
        <v>260222.88371636931</v>
      </c>
      <c r="D16" s="86">
        <v>272469.1981189283</v>
      </c>
      <c r="E16" s="86">
        <v>278741.5917605834</v>
      </c>
      <c r="F16" s="86">
        <v>292986.83762432274</v>
      </c>
      <c r="G16" s="86">
        <v>302304.49148949241</v>
      </c>
      <c r="H16" s="86">
        <v>326995.31186636159</v>
      </c>
      <c r="I16" s="86">
        <v>347518.66977741529</v>
      </c>
      <c r="J16" s="86">
        <v>364196.88803920301</v>
      </c>
      <c r="K16" s="86">
        <v>389889.26624629379</v>
      </c>
      <c r="L16" s="86">
        <v>412148.50895820226</v>
      </c>
      <c r="M16" s="86">
        <v>451896.30985580687</v>
      </c>
      <c r="N16" s="86">
        <v>484674.59285377711</v>
      </c>
      <c r="O16" s="86">
        <v>511716.48300091189</v>
      </c>
      <c r="P16" s="86">
        <v>517114.31020151486</v>
      </c>
      <c r="Q16" s="86">
        <v>523525.82626493537</v>
      </c>
      <c r="R16" s="86">
        <v>544997.24170871009</v>
      </c>
      <c r="S16" s="86">
        <v>561079.46911751537</v>
      </c>
      <c r="T16" s="86">
        <v>578127.13516470091</v>
      </c>
      <c r="U16" s="86">
        <v>591019</v>
      </c>
    </row>
    <row r="17" spans="1:26" x14ac:dyDescent="0.2">
      <c r="A17" s="3" t="s">
        <v>11</v>
      </c>
      <c r="B17" s="85">
        <v>93458.786406771018</v>
      </c>
      <c r="C17" s="86">
        <v>95943.108265729752</v>
      </c>
      <c r="D17" s="86">
        <v>95911.717823691841</v>
      </c>
      <c r="E17" s="86">
        <v>101869.00625806111</v>
      </c>
      <c r="F17" s="86">
        <v>105810.45655740467</v>
      </c>
      <c r="G17" s="86">
        <v>110908.43975400357</v>
      </c>
      <c r="H17" s="86">
        <v>113401.95748992999</v>
      </c>
      <c r="I17" s="86">
        <v>116195.9011528585</v>
      </c>
      <c r="J17" s="86">
        <v>122653.99512210845</v>
      </c>
      <c r="K17" s="86">
        <v>124796.4421690501</v>
      </c>
      <c r="L17" s="86">
        <v>129534.86726118208</v>
      </c>
      <c r="M17" s="86">
        <v>136298</v>
      </c>
      <c r="N17" s="86">
        <v>143807</v>
      </c>
      <c r="O17" s="86">
        <v>149216.20675955122</v>
      </c>
      <c r="P17" s="86">
        <v>148015</v>
      </c>
      <c r="Q17" s="86">
        <v>148561.20000000001</v>
      </c>
      <c r="R17" s="86">
        <v>152163</v>
      </c>
      <c r="S17" s="86">
        <v>155294.71784981288</v>
      </c>
      <c r="T17" s="86">
        <v>158166.60349596254</v>
      </c>
      <c r="U17" s="86">
        <v>160410.98168809398</v>
      </c>
    </row>
    <row r="18" spans="1:26" x14ac:dyDescent="0.2">
      <c r="A18" s="4" t="s">
        <v>12</v>
      </c>
      <c r="B18" s="87">
        <v>307090.98438757786</v>
      </c>
      <c r="C18" s="88">
        <v>313021.42068304628</v>
      </c>
      <c r="D18" s="88">
        <v>315490.85283670842</v>
      </c>
      <c r="E18" s="88">
        <v>313130.15038953105</v>
      </c>
      <c r="F18" s="88">
        <v>310457.59518149862</v>
      </c>
      <c r="G18" s="88">
        <v>307581.76870440244</v>
      </c>
      <c r="H18" s="88">
        <v>304708.25212809094</v>
      </c>
      <c r="I18" s="88">
        <v>306891.10901757178</v>
      </c>
      <c r="J18" s="88">
        <v>315383.62239528814</v>
      </c>
      <c r="K18" s="88">
        <v>321418.24197127664</v>
      </c>
      <c r="L18" s="88">
        <v>335265.07364513114</v>
      </c>
      <c r="M18" s="88">
        <v>345531</v>
      </c>
      <c r="N18" s="88">
        <v>361636</v>
      </c>
      <c r="O18" s="88">
        <v>381768</v>
      </c>
      <c r="P18" s="329">
        <v>393921</v>
      </c>
      <c r="Q18" s="329">
        <v>404647</v>
      </c>
      <c r="R18" s="86">
        <v>422695</v>
      </c>
      <c r="S18" s="86">
        <v>437734</v>
      </c>
      <c r="T18" s="86">
        <v>451214</v>
      </c>
      <c r="U18" s="86">
        <v>464911</v>
      </c>
    </row>
    <row r="19" spans="1:26" x14ac:dyDescent="0.2">
      <c r="A19" s="2" t="s">
        <v>13</v>
      </c>
      <c r="B19" s="90">
        <f t="shared" ref="B19:G19" si="9">B13+B9+B6</f>
        <v>1579804.0653437828</v>
      </c>
      <c r="C19" s="91">
        <f t="shared" si="9"/>
        <v>1636744.9620933882</v>
      </c>
      <c r="D19" s="91">
        <f t="shared" si="9"/>
        <v>1675637.9661743012</v>
      </c>
      <c r="E19" s="91">
        <f t="shared" si="9"/>
        <v>1685171.5993244031</v>
      </c>
      <c r="F19" s="91">
        <f t="shared" si="9"/>
        <v>1724666.5363528864</v>
      </c>
      <c r="G19" s="91">
        <f t="shared" si="9"/>
        <v>1791787.4430292777</v>
      </c>
      <c r="H19" s="91">
        <f t="shared" ref="H19:O19" si="10">H13+H9+H6</f>
        <v>1836553.5679977336</v>
      </c>
      <c r="I19" s="91">
        <f t="shared" si="10"/>
        <v>1900150.2732773367</v>
      </c>
      <c r="J19" s="91">
        <f t="shared" si="10"/>
        <v>1958540.4028543779</v>
      </c>
      <c r="K19" s="91">
        <f t="shared" si="10"/>
        <v>2043261.2365173113</v>
      </c>
      <c r="L19" s="91">
        <f t="shared" si="10"/>
        <v>2147909.8284127112</v>
      </c>
      <c r="M19" s="91">
        <f t="shared" si="10"/>
        <v>2258756.7057899502</v>
      </c>
      <c r="N19" s="91">
        <f t="shared" si="10"/>
        <v>2380978.9657229236</v>
      </c>
      <c r="O19" s="91">
        <f t="shared" si="10"/>
        <v>2459237.7928568702</v>
      </c>
      <c r="P19" s="91">
        <f>P13+P9+P6</f>
        <v>2424053.0983661343</v>
      </c>
      <c r="Q19" s="91">
        <f>Q13+Q9+Q6</f>
        <v>2494860.3322715233</v>
      </c>
      <c r="R19" s="91">
        <f>R13+R9+R6</f>
        <v>2570120.7742285263</v>
      </c>
      <c r="S19" s="91">
        <f>S13+S9+S6</f>
        <v>2626489.348869897</v>
      </c>
      <c r="T19" s="91">
        <f t="shared" ref="T19:U19" si="11">T13+T9+T6</f>
        <v>2687116.9761236408</v>
      </c>
      <c r="U19" s="91">
        <f t="shared" si="11"/>
        <v>2729203.3153093844</v>
      </c>
    </row>
    <row r="20" spans="1:26" x14ac:dyDescent="0.2">
      <c r="A20" s="3" t="s">
        <v>14</v>
      </c>
      <c r="B20" s="85">
        <v>172092.39741822789</v>
      </c>
      <c r="C20" s="86">
        <v>180501.72369760007</v>
      </c>
      <c r="D20" s="86">
        <v>185774.78529666169</v>
      </c>
      <c r="E20" s="86">
        <v>183658.73974476499</v>
      </c>
      <c r="F20" s="86">
        <v>182665.91034534632</v>
      </c>
      <c r="G20" s="86">
        <v>185548.64044328852</v>
      </c>
      <c r="H20" s="86">
        <v>188216.11110841055</v>
      </c>
      <c r="I20" s="86">
        <v>193319.04409566519</v>
      </c>
      <c r="J20" s="86">
        <v>198504.60071416711</v>
      </c>
      <c r="K20" s="86">
        <v>208477.91429995018</v>
      </c>
      <c r="L20" s="86">
        <v>218873.48770968278</v>
      </c>
      <c r="M20" s="86">
        <v>232539</v>
      </c>
      <c r="N20" s="86">
        <v>243862</v>
      </c>
      <c r="O20" s="86">
        <v>249363</v>
      </c>
      <c r="P20" s="86">
        <v>242887</v>
      </c>
      <c r="Q20" s="86">
        <v>253148</v>
      </c>
      <c r="R20" s="86">
        <v>266166</v>
      </c>
      <c r="S20" s="86">
        <v>272758</v>
      </c>
      <c r="T20" s="86">
        <v>276272</v>
      </c>
      <c r="U20" s="86">
        <v>279373</v>
      </c>
    </row>
    <row r="21" spans="1:26" ht="13.5" thickBot="1" x14ac:dyDescent="0.25">
      <c r="A21" s="96" t="s">
        <v>439</v>
      </c>
      <c r="B21" s="97">
        <f t="shared" ref="B21:H21" si="12">B19+B20</f>
        <v>1751896.4627620107</v>
      </c>
      <c r="C21" s="98">
        <f t="shared" si="12"/>
        <v>1817246.6857909882</v>
      </c>
      <c r="D21" s="98">
        <f t="shared" si="12"/>
        <v>1861412.751470963</v>
      </c>
      <c r="E21" s="98">
        <f t="shared" si="12"/>
        <v>1868830.3390691681</v>
      </c>
      <c r="F21" s="98">
        <f t="shared" si="12"/>
        <v>1907332.4466982326</v>
      </c>
      <c r="G21" s="98">
        <f t="shared" si="12"/>
        <v>1977336.0834725662</v>
      </c>
      <c r="H21" s="98">
        <f t="shared" si="12"/>
        <v>2024769.6791061442</v>
      </c>
      <c r="I21" s="98">
        <f t="shared" ref="I21:O21" si="13">I19+I20</f>
        <v>2093469.3173730019</v>
      </c>
      <c r="J21" s="98">
        <f t="shared" si="13"/>
        <v>2157045.003568545</v>
      </c>
      <c r="K21" s="98">
        <f t="shared" si="13"/>
        <v>2251739.1508172615</v>
      </c>
      <c r="L21" s="98">
        <f t="shared" si="13"/>
        <v>2366783.3161223941</v>
      </c>
      <c r="M21" s="98">
        <f t="shared" si="13"/>
        <v>2491295.7057899502</v>
      </c>
      <c r="N21" s="98">
        <f t="shared" si="13"/>
        <v>2624840.9657229236</v>
      </c>
      <c r="O21" s="98">
        <f t="shared" si="13"/>
        <v>2708600.7928568702</v>
      </c>
      <c r="P21" s="98">
        <f>P19+P20</f>
        <v>2666940.0983661343</v>
      </c>
      <c r="Q21" s="98">
        <f>Q19+Q20</f>
        <v>2748008.3322715233</v>
      </c>
      <c r="R21" s="98">
        <f>R19+R20</f>
        <v>2836286.7742285263</v>
      </c>
      <c r="S21" s="98">
        <f>S19+S20</f>
        <v>2899247.348869897</v>
      </c>
      <c r="T21" s="98">
        <f t="shared" ref="T21:U21" si="14">T19+T20</f>
        <v>2963388.9761236408</v>
      </c>
      <c r="U21" s="98">
        <f t="shared" si="14"/>
        <v>3008576.3153093844</v>
      </c>
    </row>
    <row r="22" spans="1:26" x14ac:dyDescent="0.2">
      <c r="U22"/>
    </row>
    <row r="23" spans="1:26" ht="18" x14ac:dyDescent="0.25">
      <c r="A23" s="410" t="s">
        <v>168</v>
      </c>
      <c r="B23" s="410"/>
      <c r="C23" s="410"/>
      <c r="D23" s="410"/>
      <c r="E23" s="410"/>
      <c r="F23" s="410"/>
      <c r="G23" s="411"/>
      <c r="H23" s="411"/>
      <c r="I23" s="411"/>
      <c r="J23" s="411"/>
      <c r="K23" s="411"/>
      <c r="L23" s="411"/>
      <c r="M23" s="411"/>
      <c r="N23" s="411"/>
      <c r="O23" s="412"/>
      <c r="P23" s="412"/>
      <c r="U23"/>
      <c r="V23" s="362"/>
      <c r="W23" s="362"/>
      <c r="X23" s="362"/>
      <c r="Y23" s="362"/>
      <c r="Z23" s="362"/>
    </row>
    <row r="24" spans="1:26" x14ac:dyDescent="0.2">
      <c r="A24" s="1" t="s">
        <v>436</v>
      </c>
      <c r="B24" s="1"/>
      <c r="C24" s="1"/>
      <c r="D24" s="1"/>
      <c r="E24" s="1"/>
      <c r="F24" s="1"/>
      <c r="U24"/>
      <c r="V24" s="362"/>
      <c r="W24" s="362"/>
      <c r="X24" s="362"/>
      <c r="Y24" s="362"/>
      <c r="Z24" s="362"/>
    </row>
    <row r="25" spans="1:26" ht="13.5" thickBot="1" x14ac:dyDescent="0.25">
      <c r="A25" s="99" t="s">
        <v>167</v>
      </c>
      <c r="B25" s="92" t="s">
        <v>276</v>
      </c>
      <c r="C25" s="93" t="s">
        <v>277</v>
      </c>
      <c r="D25" s="93" t="s">
        <v>278</v>
      </c>
      <c r="E25" s="93" t="s">
        <v>279</v>
      </c>
      <c r="F25" s="93" t="s">
        <v>280</v>
      </c>
      <c r="G25" s="93" t="s">
        <v>16</v>
      </c>
      <c r="H25" s="93" t="s">
        <v>17</v>
      </c>
      <c r="I25" s="93" t="s">
        <v>18</v>
      </c>
      <c r="J25" s="100" t="s">
        <v>360</v>
      </c>
      <c r="K25" s="100" t="s">
        <v>361</v>
      </c>
      <c r="L25" s="100" t="s">
        <v>362</v>
      </c>
      <c r="M25" s="100" t="s">
        <v>363</v>
      </c>
      <c r="N25" s="100" t="s">
        <v>364</v>
      </c>
      <c r="O25" s="100" t="s">
        <v>365</v>
      </c>
      <c r="P25" s="100" t="s">
        <v>386</v>
      </c>
      <c r="Q25" s="100" t="s">
        <v>387</v>
      </c>
      <c r="R25" s="100" t="s">
        <v>418</v>
      </c>
      <c r="S25" s="100" t="s">
        <v>428</v>
      </c>
      <c r="T25" s="100" t="s">
        <v>437</v>
      </c>
      <c r="U25" s="100" t="s">
        <v>441</v>
      </c>
      <c r="V25" s="362"/>
      <c r="W25" s="362"/>
      <c r="X25" s="362"/>
      <c r="Y25" s="362"/>
      <c r="Z25" s="362"/>
    </row>
    <row r="26" spans="1:26" ht="13.5" thickTop="1" x14ac:dyDescent="0.2">
      <c r="A26" s="5" t="s">
        <v>0</v>
      </c>
      <c r="B26" s="95">
        <v>20167.498176697234</v>
      </c>
      <c r="C26" s="89">
        <v>22116.96213384498</v>
      </c>
      <c r="D26" s="89">
        <v>22153.700350519612</v>
      </c>
      <c r="E26" s="89">
        <v>22209.589601712112</v>
      </c>
      <c r="F26" s="89">
        <v>21212.448873946749</v>
      </c>
      <c r="G26" s="89">
        <v>21605.740921433251</v>
      </c>
      <c r="H26" s="89">
        <f t="shared" ref="H26:U26" si="15">SUM(H27:H28)</f>
        <v>21677.505856142543</v>
      </c>
      <c r="I26" s="89">
        <f t="shared" si="15"/>
        <v>22276.896567241525</v>
      </c>
      <c r="J26" s="89">
        <f t="shared" si="15"/>
        <v>23593.860525163349</v>
      </c>
      <c r="K26" s="89">
        <f t="shared" si="15"/>
        <v>23827.20902925673</v>
      </c>
      <c r="L26" s="89">
        <f t="shared" si="15"/>
        <v>22341.13387314208</v>
      </c>
      <c r="M26" s="89">
        <f t="shared" si="15"/>
        <v>22185.098687814352</v>
      </c>
      <c r="N26" s="89">
        <f t="shared" si="15"/>
        <v>23141.895649085724</v>
      </c>
      <c r="O26" s="89">
        <f t="shared" si="15"/>
        <v>25838.245242359502</v>
      </c>
      <c r="P26" s="89">
        <f t="shared" si="15"/>
        <v>25020.916589930552</v>
      </c>
      <c r="Q26" s="89">
        <f t="shared" si="15"/>
        <v>25676.075714452043</v>
      </c>
      <c r="R26" s="89">
        <f t="shared" si="15"/>
        <v>27228.731498994406</v>
      </c>
      <c r="S26" s="89">
        <f t="shared" si="15"/>
        <v>27618.825393109739</v>
      </c>
      <c r="T26" s="89">
        <f t="shared" si="15"/>
        <v>28310.146542950897</v>
      </c>
      <c r="U26" s="89">
        <f t="shared" si="15"/>
        <v>29356.448618312133</v>
      </c>
      <c r="V26" s="362"/>
      <c r="W26" s="362"/>
      <c r="X26" s="362"/>
      <c r="Y26" s="362"/>
      <c r="Z26" s="362"/>
    </row>
    <row r="27" spans="1:26" x14ac:dyDescent="0.2">
      <c r="A27" s="6" t="s">
        <v>1</v>
      </c>
      <c r="B27" s="103">
        <v>11602.031514573424</v>
      </c>
      <c r="C27" s="101">
        <v>13392.522613191622</v>
      </c>
      <c r="D27" s="101">
        <v>13332.881861030346</v>
      </c>
      <c r="E27" s="101">
        <v>13507.960878355092</v>
      </c>
      <c r="F27" s="101">
        <v>13096.251411479376</v>
      </c>
      <c r="G27" s="101">
        <v>13552.800634017543</v>
      </c>
      <c r="H27" s="101">
        <v>13561.703558239476</v>
      </c>
      <c r="I27" s="101">
        <v>14133.223235149513</v>
      </c>
      <c r="J27" s="101">
        <v>14971.995743788373</v>
      </c>
      <c r="K27" s="101">
        <v>15032.651354294025</v>
      </c>
      <c r="L27" s="101">
        <v>14096.89413934868</v>
      </c>
      <c r="M27" s="101">
        <v>14216.398834978447</v>
      </c>
      <c r="N27" s="101">
        <v>14974.58897361422</v>
      </c>
      <c r="O27" s="101">
        <v>18204.779334720261</v>
      </c>
      <c r="P27" s="101">
        <v>17594.831191273868</v>
      </c>
      <c r="Q27" s="101">
        <v>17713.824025868824</v>
      </c>
      <c r="R27" s="101">
        <v>19337.738130050915</v>
      </c>
      <c r="S27" s="101">
        <v>19560.594754881335</v>
      </c>
      <c r="T27" s="101">
        <v>19906.252289164127</v>
      </c>
      <c r="U27" s="101">
        <f>U7*Z27/100</f>
        <v>21064.380197010567</v>
      </c>
      <c r="V27" s="366"/>
      <c r="W27" s="394">
        <f>R27/R7*100</f>
        <v>29.095245246811928</v>
      </c>
      <c r="X27" s="394">
        <f t="shared" ref="X27:Y41" si="16">S27/S7*100</f>
        <v>29.255767522919935</v>
      </c>
      <c r="Y27" s="394">
        <f t="shared" si="16"/>
        <v>29.325502458783916</v>
      </c>
      <c r="Z27" s="394">
        <f>Y27+(Y27-X27)</f>
        <v>29.395237394647896</v>
      </c>
    </row>
    <row r="28" spans="1:26" x14ac:dyDescent="0.2">
      <c r="A28" s="102" t="s">
        <v>2</v>
      </c>
      <c r="B28" s="104">
        <v>8565.4666621238121</v>
      </c>
      <c r="C28" s="105">
        <v>8724.4395206533554</v>
      </c>
      <c r="D28" s="105">
        <v>8820.8184894892638</v>
      </c>
      <c r="E28" s="105">
        <v>8701.6287233570183</v>
      </c>
      <c r="F28" s="105">
        <v>8116.197462467373</v>
      </c>
      <c r="G28" s="105">
        <v>8052.9402874157076</v>
      </c>
      <c r="H28" s="105">
        <v>8115.8022979030666</v>
      </c>
      <c r="I28" s="105">
        <v>8143.6733320920112</v>
      </c>
      <c r="J28" s="105">
        <v>8621.8647813749776</v>
      </c>
      <c r="K28" s="105">
        <v>8794.5576749627035</v>
      </c>
      <c r="L28" s="105">
        <v>8244.2397337933999</v>
      </c>
      <c r="M28" s="105">
        <v>7968.6998528359036</v>
      </c>
      <c r="N28" s="105">
        <v>8167.3066754715046</v>
      </c>
      <c r="O28" s="105">
        <v>7633.4659076392436</v>
      </c>
      <c r="P28" s="330">
        <v>7426.0853986566835</v>
      </c>
      <c r="Q28" s="101">
        <v>7962.2516885832192</v>
      </c>
      <c r="R28" s="101">
        <v>7890.9933689434911</v>
      </c>
      <c r="S28" s="101">
        <v>8058.2306382284041</v>
      </c>
      <c r="T28" s="101">
        <v>8403.8942537867697</v>
      </c>
      <c r="U28" s="101">
        <f>U8*Z28/100</f>
        <v>8292.0684213015666</v>
      </c>
      <c r="V28" s="362"/>
      <c r="W28" s="394">
        <f t="shared" ref="W28:W41" si="17">R28/R8*100</f>
        <v>3.4511953590677038</v>
      </c>
      <c r="X28" s="394">
        <f t="shared" si="16"/>
        <v>3.6302968667010389</v>
      </c>
      <c r="Y28" s="394">
        <f t="shared" si="16"/>
        <v>3.6395041998187052</v>
      </c>
      <c r="Z28" s="394">
        <f t="shared" ref="Z28:Z41" si="18">Y28+(Y28-X28)</f>
        <v>3.6487115329363715</v>
      </c>
    </row>
    <row r="29" spans="1:26" x14ac:dyDescent="0.2">
      <c r="A29" s="5" t="s">
        <v>3</v>
      </c>
      <c r="B29" s="232">
        <v>69285.762083130074</v>
      </c>
      <c r="C29" s="108">
        <v>70795.440498345779</v>
      </c>
      <c r="D29" s="108">
        <v>73035.072939385369</v>
      </c>
      <c r="E29" s="108">
        <v>71100.016252104571</v>
      </c>
      <c r="F29" s="108">
        <v>71454.01124734724</v>
      </c>
      <c r="G29" s="108">
        <v>76997.415006360665</v>
      </c>
      <c r="H29" s="91">
        <f t="shared" ref="H29:U29" si="19">SUM(H30:H32)</f>
        <v>80906.161514568623</v>
      </c>
      <c r="I29" s="91">
        <f t="shared" si="19"/>
        <v>80824.987357916834</v>
      </c>
      <c r="J29" s="91">
        <f t="shared" si="19"/>
        <v>80892.814426142228</v>
      </c>
      <c r="K29" s="91">
        <f t="shared" si="19"/>
        <v>85470.665812613472</v>
      </c>
      <c r="L29" s="91">
        <f t="shared" si="19"/>
        <v>91567.794707163383</v>
      </c>
      <c r="M29" s="91">
        <f t="shared" si="19"/>
        <v>97054.098169092846</v>
      </c>
      <c r="N29" s="91">
        <f t="shared" si="19"/>
        <v>103343.50013083626</v>
      </c>
      <c r="O29" s="91">
        <f t="shared" si="19"/>
        <v>106066.21027486706</v>
      </c>
      <c r="P29" s="91">
        <f t="shared" si="19"/>
        <v>98959.624987681062</v>
      </c>
      <c r="Q29" s="91">
        <f t="shared" si="19"/>
        <v>103840.01569215853</v>
      </c>
      <c r="R29" s="91">
        <f t="shared" si="19"/>
        <v>106138.59900959046</v>
      </c>
      <c r="S29" s="91">
        <f t="shared" si="19"/>
        <v>108037.28793587012</v>
      </c>
      <c r="T29" s="91">
        <f t="shared" si="19"/>
        <v>109318.301179859</v>
      </c>
      <c r="U29" s="91">
        <f t="shared" si="19"/>
        <v>110063.48519510818</v>
      </c>
      <c r="V29" s="362"/>
      <c r="W29" s="394">
        <f t="shared" si="17"/>
        <v>19.878029447529187</v>
      </c>
      <c r="X29" s="394">
        <f t="shared" si="16"/>
        <v>19.906229756881565</v>
      </c>
      <c r="Y29" s="394">
        <f t="shared" si="16"/>
        <v>19.956738037028767</v>
      </c>
      <c r="Z29" s="394">
        <f t="shared" si="18"/>
        <v>20.007246317175969</v>
      </c>
    </row>
    <row r="30" spans="1:26" x14ac:dyDescent="0.2">
      <c r="A30" s="6" t="s">
        <v>4</v>
      </c>
      <c r="B30" s="103">
        <v>51545.599558572787</v>
      </c>
      <c r="C30" s="101">
        <v>52446.609685376519</v>
      </c>
      <c r="D30" s="101">
        <v>53836.959404731351</v>
      </c>
      <c r="E30" s="101">
        <v>53594.605518970122</v>
      </c>
      <c r="F30" s="101">
        <v>54474.16356178515</v>
      </c>
      <c r="G30" s="101">
        <v>59186.043561582555</v>
      </c>
      <c r="H30" s="101">
        <v>60968.246046666296</v>
      </c>
      <c r="I30" s="101">
        <v>62583.338925685923</v>
      </c>
      <c r="J30" s="101">
        <v>62019.949690852627</v>
      </c>
      <c r="K30" s="101">
        <v>64930.808488903291</v>
      </c>
      <c r="L30" s="101">
        <v>68936.254648133137</v>
      </c>
      <c r="M30" s="101">
        <v>73097.363189177791</v>
      </c>
      <c r="N30" s="101">
        <v>77062.172268467431</v>
      </c>
      <c r="O30" s="101">
        <v>78786.466967789922</v>
      </c>
      <c r="P30" s="101">
        <v>70587.779772741691</v>
      </c>
      <c r="Q30" s="101">
        <v>75045.498245945797</v>
      </c>
      <c r="R30" s="101">
        <v>77155.106686383369</v>
      </c>
      <c r="S30" s="101">
        <v>78616.102949353837</v>
      </c>
      <c r="T30" s="101">
        <v>79313.466970157227</v>
      </c>
      <c r="U30" s="101">
        <f>U10*Z30/100</f>
        <v>79456.829896088631</v>
      </c>
      <c r="V30" s="362"/>
      <c r="W30" s="394">
        <f t="shared" si="17"/>
        <v>20.894469947704593</v>
      </c>
      <c r="X30" s="394">
        <f t="shared" si="16"/>
        <v>20.901509668484227</v>
      </c>
      <c r="Y30" s="394">
        <f t="shared" si="16"/>
        <v>20.930724518844158</v>
      </c>
      <c r="Z30" s="394">
        <f t="shared" si="18"/>
        <v>20.95993936920409</v>
      </c>
    </row>
    <row r="31" spans="1:26" x14ac:dyDescent="0.2">
      <c r="A31" s="6" t="s">
        <v>5</v>
      </c>
      <c r="B31" s="103">
        <v>8019.0639452470696</v>
      </c>
      <c r="C31" s="101">
        <v>8795.955342949268</v>
      </c>
      <c r="D31" s="101">
        <v>9098.886795290553</v>
      </c>
      <c r="E31" s="101">
        <v>8542.8029702593758</v>
      </c>
      <c r="F31" s="101">
        <v>8527.8091104245923</v>
      </c>
      <c r="G31" s="101">
        <v>8922.2867598151279</v>
      </c>
      <c r="H31" s="101">
        <v>8808.6057956280529</v>
      </c>
      <c r="I31" s="101">
        <v>9165.8123685865339</v>
      </c>
      <c r="J31" s="101">
        <v>9261.2050601725605</v>
      </c>
      <c r="K31" s="101">
        <v>9985.8244296172998</v>
      </c>
      <c r="L31" s="101">
        <v>10635.998982199164</v>
      </c>
      <c r="M31" s="101">
        <v>11028.501829217919</v>
      </c>
      <c r="N31" s="101">
        <v>11396.124242247144</v>
      </c>
      <c r="O31" s="101">
        <v>10885.071681998708</v>
      </c>
      <c r="P31" s="101">
        <v>10419.777399474629</v>
      </c>
      <c r="Q31" s="101">
        <v>10543.898215022</v>
      </c>
      <c r="R31" s="101">
        <v>10650.509360069209</v>
      </c>
      <c r="S31" s="101">
        <v>10670.830634386373</v>
      </c>
      <c r="T31" s="101">
        <v>10664.17168164437</v>
      </c>
      <c r="U31" s="101">
        <f t="shared" ref="U31:U32" si="20">U11*Z31/100</f>
        <v>10627.93248309453</v>
      </c>
      <c r="V31" s="362"/>
      <c r="W31" s="394">
        <f t="shared" si="17"/>
        <v>15.462636449526284</v>
      </c>
      <c r="X31" s="394">
        <f t="shared" si="16"/>
        <v>15.509702815927637</v>
      </c>
      <c r="Y31" s="394">
        <f t="shared" si="16"/>
        <v>15.596594781198348</v>
      </c>
      <c r="Z31" s="394">
        <f t="shared" si="18"/>
        <v>15.683486746469059</v>
      </c>
    </row>
    <row r="32" spans="1:26" x14ac:dyDescent="0.2">
      <c r="A32" s="102" t="s">
        <v>6</v>
      </c>
      <c r="B32" s="104">
        <v>9721.0985793102191</v>
      </c>
      <c r="C32" s="105">
        <v>9552.8754700199879</v>
      </c>
      <c r="D32" s="105">
        <v>10099.226739363472</v>
      </c>
      <c r="E32" s="105">
        <v>8962.6077628750791</v>
      </c>
      <c r="F32" s="105">
        <v>8452.0385751374943</v>
      </c>
      <c r="G32" s="105">
        <v>8889.0846849629688</v>
      </c>
      <c r="H32" s="105">
        <v>11129.309672274274</v>
      </c>
      <c r="I32" s="105">
        <v>9075.8360636443867</v>
      </c>
      <c r="J32" s="105">
        <v>9611.6596751170382</v>
      </c>
      <c r="K32" s="105">
        <v>10554.032894092867</v>
      </c>
      <c r="L32" s="105">
        <v>11995.541076831089</v>
      </c>
      <c r="M32" s="105">
        <v>12928.233150697131</v>
      </c>
      <c r="N32" s="105">
        <v>14885.20362012168</v>
      </c>
      <c r="O32" s="105">
        <v>16394.671625078423</v>
      </c>
      <c r="P32" s="330">
        <v>17952.067815464747</v>
      </c>
      <c r="Q32" s="101">
        <v>18250.619231190736</v>
      </c>
      <c r="R32" s="101">
        <v>18332.982963137874</v>
      </c>
      <c r="S32" s="101">
        <v>18750.354352129922</v>
      </c>
      <c r="T32" s="101">
        <v>19340.662528057415</v>
      </c>
      <c r="U32" s="101">
        <f t="shared" si="20"/>
        <v>19978.722815925026</v>
      </c>
      <c r="V32" s="362"/>
      <c r="W32" s="394">
        <f t="shared" si="17"/>
        <v>19.134846934375805</v>
      </c>
      <c r="X32" s="394">
        <f t="shared" si="16"/>
        <v>19.17143442425704</v>
      </c>
      <c r="Y32" s="394">
        <f t="shared" si="16"/>
        <v>19.250534070003589</v>
      </c>
      <c r="Z32" s="394">
        <f t="shared" si="18"/>
        <v>19.329633715750138</v>
      </c>
    </row>
    <row r="33" spans="1:28" x14ac:dyDescent="0.2">
      <c r="A33" s="5" t="s">
        <v>7</v>
      </c>
      <c r="B33" s="232">
        <v>150024.34921526551</v>
      </c>
      <c r="C33" s="108">
        <v>156252.26872814307</v>
      </c>
      <c r="D33" s="108">
        <v>158118.66716480741</v>
      </c>
      <c r="E33" s="108">
        <v>162648.79964855622</v>
      </c>
      <c r="F33" s="108">
        <v>167415.54658274754</v>
      </c>
      <c r="G33" s="108">
        <v>173291.0615855401</v>
      </c>
      <c r="H33" s="91">
        <f t="shared" ref="H33:U33" si="21">SUM(H34:H38)</f>
        <v>180595.6416435671</v>
      </c>
      <c r="I33" s="91">
        <f t="shared" si="21"/>
        <v>187323.85091671828</v>
      </c>
      <c r="J33" s="91">
        <f t="shared" si="21"/>
        <v>195795.91442502834</v>
      </c>
      <c r="K33" s="91">
        <f t="shared" si="21"/>
        <v>204281.19780488947</v>
      </c>
      <c r="L33" s="91">
        <f t="shared" si="21"/>
        <v>217831.45186082812</v>
      </c>
      <c r="M33" s="91">
        <f t="shared" si="21"/>
        <v>230093.13077813303</v>
      </c>
      <c r="N33" s="91">
        <f t="shared" si="21"/>
        <v>245043.76867322694</v>
      </c>
      <c r="O33" s="91">
        <f t="shared" si="21"/>
        <v>255164.02834253217</v>
      </c>
      <c r="P33" s="91">
        <f t="shared" si="21"/>
        <v>258300.19122820944</v>
      </c>
      <c r="Q33" s="91">
        <f t="shared" si="21"/>
        <v>264974.11018433515</v>
      </c>
      <c r="R33" s="91">
        <f t="shared" si="21"/>
        <v>275025.13669957162</v>
      </c>
      <c r="S33" s="91">
        <f t="shared" si="21"/>
        <v>282999.23787036666</v>
      </c>
      <c r="T33" s="91">
        <f t="shared" si="21"/>
        <v>290040.45612041076</v>
      </c>
      <c r="U33" s="91">
        <f t="shared" si="21"/>
        <v>296237.44164656673</v>
      </c>
      <c r="V33" s="362"/>
      <c r="W33" s="394">
        <f t="shared" si="17"/>
        <v>15.796394897130311</v>
      </c>
      <c r="X33" s="394">
        <f t="shared" si="16"/>
        <v>15.766624314648551</v>
      </c>
      <c r="Y33" s="394">
        <f t="shared" si="16"/>
        <v>15.758335940489498</v>
      </c>
      <c r="Z33" s="394">
        <f t="shared" si="18"/>
        <v>15.750047566330446</v>
      </c>
    </row>
    <row r="34" spans="1:28" x14ac:dyDescent="0.2">
      <c r="A34" s="3" t="s">
        <v>8</v>
      </c>
      <c r="B34" s="103">
        <v>32820.343490761057</v>
      </c>
      <c r="C34" s="101">
        <v>33557.830675655408</v>
      </c>
      <c r="D34" s="101">
        <v>33743.815653430254</v>
      </c>
      <c r="E34" s="101">
        <v>34041.073110284917</v>
      </c>
      <c r="F34" s="101">
        <v>36529.756926482245</v>
      </c>
      <c r="G34" s="101">
        <v>39634.687393333283</v>
      </c>
      <c r="H34" s="101">
        <v>42730.801614722055</v>
      </c>
      <c r="I34" s="101">
        <v>43777.415776493232</v>
      </c>
      <c r="J34" s="101">
        <v>45296.032659060184</v>
      </c>
      <c r="K34" s="101">
        <v>47758.661823277595</v>
      </c>
      <c r="L34" s="101">
        <v>50847.928348125555</v>
      </c>
      <c r="M34" s="101">
        <v>54102.587574594327</v>
      </c>
      <c r="N34" s="101">
        <v>57397.931317936192</v>
      </c>
      <c r="O34" s="101">
        <v>58237.694822733727</v>
      </c>
      <c r="P34" s="101">
        <v>58357.948715390376</v>
      </c>
      <c r="Q34" s="101">
        <v>60988.3</v>
      </c>
      <c r="R34" s="101">
        <v>63884.746007381065</v>
      </c>
      <c r="S34" s="101">
        <v>66085.258761960285</v>
      </c>
      <c r="T34" s="101">
        <v>67060.637950043631</v>
      </c>
      <c r="U34" s="101">
        <f>U14*Z34/100</f>
        <v>67648.705574706997</v>
      </c>
      <c r="V34" s="362"/>
      <c r="W34" s="394">
        <f t="shared" si="17"/>
        <v>16.60343022655945</v>
      </c>
      <c r="X34" s="394">
        <f t="shared" si="16"/>
        <v>16.579981970556222</v>
      </c>
      <c r="Y34" s="394">
        <f t="shared" si="16"/>
        <v>16.51810177927905</v>
      </c>
      <c r="Z34" s="394">
        <f t="shared" si="18"/>
        <v>16.456221588001878</v>
      </c>
    </row>
    <row r="35" spans="1:28" x14ac:dyDescent="0.2">
      <c r="A35" s="3" t="s">
        <v>9</v>
      </c>
      <c r="B35" s="103">
        <v>23058.407114625359</v>
      </c>
      <c r="C35" s="101">
        <v>24111.45425873627</v>
      </c>
      <c r="D35" s="101">
        <v>25473.135070353786</v>
      </c>
      <c r="E35" s="101">
        <v>26678.987813223081</v>
      </c>
      <c r="F35" s="101">
        <v>27639.442092980033</v>
      </c>
      <c r="G35" s="101">
        <v>29407.246094994571</v>
      </c>
      <c r="H35" s="101">
        <v>30839.483753165525</v>
      </c>
      <c r="I35" s="101">
        <v>33724.561182556652</v>
      </c>
      <c r="J35" s="101">
        <v>36082.260528515093</v>
      </c>
      <c r="K35" s="101">
        <v>37698.350601843566</v>
      </c>
      <c r="L35" s="101">
        <v>39928.426364389394</v>
      </c>
      <c r="M35" s="101">
        <v>42004.794545470286</v>
      </c>
      <c r="N35" s="101">
        <v>45492.472719436715</v>
      </c>
      <c r="O35" s="101">
        <v>47186.182533020576</v>
      </c>
      <c r="P35" s="101">
        <v>47236.527134894088</v>
      </c>
      <c r="Q35" s="101">
        <v>48276.674871489144</v>
      </c>
      <c r="R35" s="101">
        <v>49619.061042189816</v>
      </c>
      <c r="S35" s="101">
        <v>50879.972721009945</v>
      </c>
      <c r="T35" s="101">
        <v>52026.041114410706</v>
      </c>
      <c r="U35" s="101">
        <f t="shared" ref="U35:U38" si="22">U15*Z35/100</f>
        <v>53337.06398638698</v>
      </c>
      <c r="V35" s="362"/>
      <c r="W35" s="394">
        <f t="shared" si="17"/>
        <v>20.985981122857762</v>
      </c>
      <c r="X35" s="394">
        <f t="shared" si="16"/>
        <v>21.004543010661571</v>
      </c>
      <c r="Y35" s="394">
        <f t="shared" si="16"/>
        <v>21.057879329054405</v>
      </c>
      <c r="Z35" s="394">
        <f t="shared" si="18"/>
        <v>21.111215647447239</v>
      </c>
    </row>
    <row r="36" spans="1:28" x14ac:dyDescent="0.2">
      <c r="A36" s="3" t="s">
        <v>10</v>
      </c>
      <c r="B36" s="103">
        <v>33151.750428372507</v>
      </c>
      <c r="C36" s="101">
        <v>35456.920187705029</v>
      </c>
      <c r="D36" s="101">
        <v>36929.465441785738</v>
      </c>
      <c r="E36" s="101">
        <v>38086.6478835733</v>
      </c>
      <c r="F36" s="101">
        <v>40426.162675663792</v>
      </c>
      <c r="G36" s="101">
        <v>40738.05723654219</v>
      </c>
      <c r="H36" s="101">
        <v>42677.415787857622</v>
      </c>
      <c r="I36" s="101">
        <v>44833.625324171167</v>
      </c>
      <c r="J36" s="101">
        <v>47366.039696459724</v>
      </c>
      <c r="K36" s="101">
        <v>50788.272622151046</v>
      </c>
      <c r="L36" s="101">
        <v>56196.798156961166</v>
      </c>
      <c r="M36" s="101">
        <v>60501.027359571264</v>
      </c>
      <c r="N36" s="101">
        <v>64929.225626981875</v>
      </c>
      <c r="O36" s="101">
        <v>68718.743964784662</v>
      </c>
      <c r="P36" s="101">
        <v>69848.420065383456</v>
      </c>
      <c r="Q36" s="101">
        <v>70712.528707452206</v>
      </c>
      <c r="R36" s="101">
        <v>73637.859368840058</v>
      </c>
      <c r="S36" s="101">
        <v>75095.52107971799</v>
      </c>
      <c r="T36" s="101">
        <v>77490.773025455768</v>
      </c>
      <c r="U36" s="101">
        <f t="shared" si="22"/>
        <v>79334.872958228618</v>
      </c>
      <c r="V36" s="362"/>
      <c r="W36" s="394">
        <f t="shared" si="17"/>
        <v>13.511602212511379</v>
      </c>
      <c r="X36" s="394">
        <f t="shared" si="16"/>
        <v>13.384114945041697</v>
      </c>
      <c r="Y36" s="394">
        <f t="shared" si="16"/>
        <v>13.403759884645384</v>
      </c>
      <c r="Z36" s="394">
        <f t="shared" si="18"/>
        <v>13.42340482424907</v>
      </c>
    </row>
    <row r="37" spans="1:28" x14ac:dyDescent="0.2">
      <c r="A37" s="3" t="s">
        <v>11</v>
      </c>
      <c r="B37" s="103">
        <v>15453.661807124092</v>
      </c>
      <c r="C37" s="101">
        <v>15862.824471577753</v>
      </c>
      <c r="D37" s="101">
        <v>15852.001980877953</v>
      </c>
      <c r="E37" s="101">
        <v>16837.176204822223</v>
      </c>
      <c r="F37" s="101">
        <v>17452.425147256989</v>
      </c>
      <c r="G37" s="101">
        <v>18273.871754649474</v>
      </c>
      <c r="H37" s="101">
        <v>18689.76194958793</v>
      </c>
      <c r="I37" s="101">
        <v>19140.229596877467</v>
      </c>
      <c r="J37" s="101">
        <v>20196.054529625257</v>
      </c>
      <c r="K37" s="101">
        <v>20548.089991144832</v>
      </c>
      <c r="L37" s="101">
        <v>21231.658694627342</v>
      </c>
      <c r="M37" s="101">
        <v>22379.180163657962</v>
      </c>
      <c r="N37" s="101">
        <v>23589.02409267471</v>
      </c>
      <c r="O37" s="101">
        <v>24430.519392843613</v>
      </c>
      <c r="P37" s="101">
        <v>24410.586908017456</v>
      </c>
      <c r="Q37" s="101">
        <v>24557.940460333404</v>
      </c>
      <c r="R37" s="101">
        <v>25219.5347087113</v>
      </c>
      <c r="S37" s="101">
        <v>25793.173133077285</v>
      </c>
      <c r="T37" s="101">
        <v>26310.580679524035</v>
      </c>
      <c r="U37" s="101">
        <f>U17*Z37/100</f>
        <v>26724.91126924134</v>
      </c>
      <c r="V37" s="362"/>
      <c r="W37" s="394">
        <f t="shared" si="17"/>
        <v>16.574025688709675</v>
      </c>
      <c r="X37" s="394">
        <f t="shared" si="16"/>
        <v>16.609176081585808</v>
      </c>
      <c r="Y37" s="394">
        <f t="shared" si="16"/>
        <v>16.634725724634819</v>
      </c>
      <c r="Z37" s="394">
        <f t="shared" si="18"/>
        <v>16.66027536768383</v>
      </c>
    </row>
    <row r="38" spans="1:28" x14ac:dyDescent="0.2">
      <c r="A38" s="102" t="s">
        <v>12</v>
      </c>
      <c r="B38" s="104">
        <v>45540.186374382487</v>
      </c>
      <c r="C38" s="105">
        <v>47263.239134468633</v>
      </c>
      <c r="D38" s="105">
        <v>46120.249018359675</v>
      </c>
      <c r="E38" s="105">
        <v>47004.914636652677</v>
      </c>
      <c r="F38" s="105">
        <v>45367.759740364469</v>
      </c>
      <c r="G38" s="105">
        <v>45237.199106020584</v>
      </c>
      <c r="H38" s="105">
        <v>45658.178538233973</v>
      </c>
      <c r="I38" s="105">
        <v>45848.019036619778</v>
      </c>
      <c r="J38" s="105">
        <v>46855.527011368096</v>
      </c>
      <c r="K38" s="105">
        <v>47487.822766472425</v>
      </c>
      <c r="L38" s="105">
        <v>49626.640296724647</v>
      </c>
      <c r="M38" s="105">
        <v>51105.541134839179</v>
      </c>
      <c r="N38" s="105">
        <v>53635.114916197432</v>
      </c>
      <c r="O38" s="105">
        <v>56590.887629149576</v>
      </c>
      <c r="P38" s="330">
        <v>58446.708404524048</v>
      </c>
      <c r="Q38" s="101">
        <v>60438.666145060393</v>
      </c>
      <c r="R38" s="101">
        <v>62663.935572449351</v>
      </c>
      <c r="S38" s="101">
        <v>65145.312174601189</v>
      </c>
      <c r="T38" s="101">
        <v>67152.42335097662</v>
      </c>
      <c r="U38" s="101">
        <f t="shared" si="22"/>
        <v>69191.887858002796</v>
      </c>
      <c r="V38" s="362"/>
      <c r="W38" s="394">
        <f t="shared" si="17"/>
        <v>14.824858484829335</v>
      </c>
      <c r="X38" s="394">
        <f t="shared" si="16"/>
        <v>14.882397112082039</v>
      </c>
      <c r="Y38" s="394">
        <f t="shared" si="16"/>
        <v>14.882610768056093</v>
      </c>
      <c r="Z38" s="394">
        <f t="shared" si="18"/>
        <v>14.882824424030147</v>
      </c>
    </row>
    <row r="39" spans="1:28" x14ac:dyDescent="0.2">
      <c r="A39" s="5" t="s">
        <v>13</v>
      </c>
      <c r="B39" s="232">
        <v>239477.60947509279</v>
      </c>
      <c r="C39" s="108">
        <v>249164.67136033383</v>
      </c>
      <c r="D39" s="108">
        <v>253307.4404547124</v>
      </c>
      <c r="E39" s="108">
        <v>255958.40550237292</v>
      </c>
      <c r="F39" s="108">
        <v>260082.00670404153</v>
      </c>
      <c r="G39" s="108">
        <v>271894.21751333401</v>
      </c>
      <c r="H39" s="91">
        <f t="shared" ref="H39:U39" si="23">H33+H29+H26</f>
        <v>283179.30901427829</v>
      </c>
      <c r="I39" s="91">
        <f t="shared" si="23"/>
        <v>290425.73484187666</v>
      </c>
      <c r="J39" s="91">
        <f t="shared" si="23"/>
        <v>300282.58937633393</v>
      </c>
      <c r="K39" s="91">
        <f t="shared" si="23"/>
        <v>313579.07264675968</v>
      </c>
      <c r="L39" s="91">
        <f t="shared" si="23"/>
        <v>331740.38044113357</v>
      </c>
      <c r="M39" s="91">
        <f t="shared" si="23"/>
        <v>349332.32763504022</v>
      </c>
      <c r="N39" s="91">
        <f t="shared" si="23"/>
        <v>371529.16445314896</v>
      </c>
      <c r="O39" s="91">
        <f t="shared" si="23"/>
        <v>387068.48385975877</v>
      </c>
      <c r="P39" s="91">
        <f t="shared" si="23"/>
        <v>382280.73280582106</v>
      </c>
      <c r="Q39" s="91">
        <f t="shared" si="23"/>
        <v>394490.20159094571</v>
      </c>
      <c r="R39" s="91">
        <f t="shared" si="23"/>
        <v>408392.46720815648</v>
      </c>
      <c r="S39" s="91">
        <f t="shared" si="23"/>
        <v>418655.35119934654</v>
      </c>
      <c r="T39" s="91">
        <f t="shared" si="23"/>
        <v>427668.90384322067</v>
      </c>
      <c r="U39" s="91">
        <f t="shared" si="23"/>
        <v>435657.37545998703</v>
      </c>
      <c r="V39" s="362"/>
      <c r="W39" s="394">
        <f t="shared" si="17"/>
        <v>15.890010745924721</v>
      </c>
      <c r="X39" s="394">
        <f t="shared" si="16"/>
        <v>15.939731542390678</v>
      </c>
      <c r="Y39" s="394">
        <f t="shared" si="16"/>
        <v>15.915529827814337</v>
      </c>
      <c r="Z39" s="394">
        <f t="shared" si="18"/>
        <v>15.891328113237996</v>
      </c>
    </row>
    <row r="40" spans="1:28" x14ac:dyDescent="0.2">
      <c r="A40" s="6" t="s">
        <v>14</v>
      </c>
      <c r="B40" s="103">
        <v>26163.977307902707</v>
      </c>
      <c r="C40" s="101">
        <v>27538.346684050717</v>
      </c>
      <c r="D40" s="101">
        <v>28298.199898920742</v>
      </c>
      <c r="E40" s="101">
        <v>28096.494799564935</v>
      </c>
      <c r="F40" s="101">
        <v>27568.441206122065</v>
      </c>
      <c r="G40" s="101">
        <v>28373.697272141901</v>
      </c>
      <c r="H40" s="101">
        <v>30140.848785915834</v>
      </c>
      <c r="I40" s="101">
        <v>29999.216355517889</v>
      </c>
      <c r="J40" s="101">
        <v>30494.694600320261</v>
      </c>
      <c r="K40" s="101">
        <v>31950.45761636208</v>
      </c>
      <c r="L40" s="101">
        <v>33393.030163467745</v>
      </c>
      <c r="M40" s="101">
        <v>35532.700307022649</v>
      </c>
      <c r="N40" s="101">
        <v>37152.158713476827</v>
      </c>
      <c r="O40" s="101">
        <v>38027.117901983198</v>
      </c>
      <c r="P40" s="101">
        <v>37162.926753616463</v>
      </c>
      <c r="Q40" s="101">
        <v>39355.987815469518</v>
      </c>
      <c r="R40" s="101">
        <v>40809.79086131134</v>
      </c>
      <c r="S40" s="101">
        <v>42021.667097854719</v>
      </c>
      <c r="T40" s="101">
        <v>42672.169891409532</v>
      </c>
      <c r="U40" s="101">
        <f>U20*Z40/100</f>
        <v>43261.494858848695</v>
      </c>
      <c r="V40" s="362"/>
      <c r="W40" s="394">
        <f t="shared" si="17"/>
        <v>15.332458263381252</v>
      </c>
      <c r="X40" s="394">
        <f t="shared" si="16"/>
        <v>15.406208836351167</v>
      </c>
      <c r="Y40" s="394">
        <f t="shared" si="16"/>
        <v>15.445709261673111</v>
      </c>
      <c r="Z40" s="394">
        <f t="shared" si="18"/>
        <v>15.485209686995054</v>
      </c>
    </row>
    <row r="41" spans="1:28" ht="13.5" thickBot="1" x14ac:dyDescent="0.25">
      <c r="A41" s="160" t="s">
        <v>440</v>
      </c>
      <c r="B41" s="231">
        <v>265641.5867829955</v>
      </c>
      <c r="C41" s="117">
        <v>276703.01804438455</v>
      </c>
      <c r="D41" s="117">
        <v>281605.64035363315</v>
      </c>
      <c r="E41" s="117">
        <v>284054.90030193783</v>
      </c>
      <c r="F41" s="117">
        <v>287650.44791016361</v>
      </c>
      <c r="G41" s="117">
        <v>300267.91478547594</v>
      </c>
      <c r="H41" s="98">
        <f t="shared" ref="H41:U41" si="24">H39+H40</f>
        <v>313320.15780019411</v>
      </c>
      <c r="I41" s="98">
        <f t="shared" si="24"/>
        <v>320424.95119739458</v>
      </c>
      <c r="J41" s="98">
        <f t="shared" si="24"/>
        <v>330777.28397665417</v>
      </c>
      <c r="K41" s="98">
        <f t="shared" si="24"/>
        <v>345529.53026312176</v>
      </c>
      <c r="L41" s="98">
        <f t="shared" si="24"/>
        <v>365133.41060460132</v>
      </c>
      <c r="M41" s="98">
        <f t="shared" si="24"/>
        <v>384865.02794206288</v>
      </c>
      <c r="N41" s="98">
        <f t="shared" si="24"/>
        <v>408681.32316662581</v>
      </c>
      <c r="O41" s="98">
        <f t="shared" si="24"/>
        <v>425095.60176174197</v>
      </c>
      <c r="P41" s="98">
        <f t="shared" si="24"/>
        <v>419443.65955943754</v>
      </c>
      <c r="Q41" s="98">
        <f t="shared" si="24"/>
        <v>433846.18940641521</v>
      </c>
      <c r="R41" s="98">
        <f t="shared" si="24"/>
        <v>449202.25806946785</v>
      </c>
      <c r="S41" s="98">
        <f t="shared" si="24"/>
        <v>460677.01829720126</v>
      </c>
      <c r="T41" s="98">
        <f t="shared" si="24"/>
        <v>470341.07373463019</v>
      </c>
      <c r="U41" s="98">
        <f t="shared" si="24"/>
        <v>478918.87031883572</v>
      </c>
      <c r="V41" s="362"/>
      <c r="W41" s="394">
        <f t="shared" si="17"/>
        <v>15.837688281420395</v>
      </c>
      <c r="X41" s="394">
        <f t="shared" si="16"/>
        <v>15.889538313340854</v>
      </c>
      <c r="Y41" s="394">
        <f t="shared" si="16"/>
        <v>15.871729210178659</v>
      </c>
      <c r="Z41" s="394">
        <f t="shared" si="18"/>
        <v>15.853920107016464</v>
      </c>
      <c r="AA41" s="362"/>
      <c r="AB41" s="362"/>
    </row>
    <row r="42" spans="1:28" x14ac:dyDescent="0.2">
      <c r="U42"/>
      <c r="V42" s="362"/>
      <c r="W42" s="362"/>
      <c r="X42" s="362"/>
      <c r="Y42" s="362"/>
      <c r="Z42" s="362"/>
      <c r="AA42" s="362"/>
      <c r="AB42" s="362"/>
    </row>
    <row r="43" spans="1:28" ht="18" x14ac:dyDescent="0.25">
      <c r="A43" s="410" t="s">
        <v>169</v>
      </c>
      <c r="B43" s="410"/>
      <c r="C43" s="410"/>
      <c r="D43" s="410"/>
      <c r="E43" s="410"/>
      <c r="F43" s="410"/>
      <c r="G43" s="411"/>
      <c r="H43" s="411"/>
      <c r="I43" s="411"/>
      <c r="J43" s="411"/>
      <c r="K43" s="411"/>
      <c r="L43" s="411"/>
      <c r="M43" s="411"/>
      <c r="N43" s="411"/>
      <c r="O43" s="412"/>
      <c r="P43" s="412"/>
      <c r="U43"/>
      <c r="V43" s="362"/>
      <c r="W43" s="362"/>
      <c r="X43" s="362"/>
      <c r="Y43" s="362"/>
      <c r="Z43" s="362"/>
      <c r="AA43" s="362"/>
      <c r="AB43" s="362"/>
    </row>
    <row r="44" spans="1:28" ht="13.5" thickBot="1" x14ac:dyDescent="0.25">
      <c r="A44" s="118" t="s">
        <v>170</v>
      </c>
      <c r="B44" s="92" t="s">
        <v>276</v>
      </c>
      <c r="C44" s="93" t="s">
        <v>277</v>
      </c>
      <c r="D44" s="93" t="s">
        <v>278</v>
      </c>
      <c r="E44" s="93" t="s">
        <v>279</v>
      </c>
      <c r="F44" s="93" t="s">
        <v>280</v>
      </c>
      <c r="G44" s="93" t="s">
        <v>16</v>
      </c>
      <c r="H44" s="93" t="s">
        <v>17</v>
      </c>
      <c r="I44" s="93" t="s">
        <v>18</v>
      </c>
      <c r="J44" s="100">
        <v>2003</v>
      </c>
      <c r="K44" s="100">
        <v>2004</v>
      </c>
      <c r="L44" s="100">
        <v>2005</v>
      </c>
      <c r="M44" s="100">
        <v>2006</v>
      </c>
      <c r="N44" s="100">
        <v>2007</v>
      </c>
      <c r="O44" s="100">
        <v>2008</v>
      </c>
      <c r="P44" s="100">
        <v>2009</v>
      </c>
      <c r="Q44" s="100">
        <v>2010</v>
      </c>
      <c r="R44" s="100">
        <v>2011</v>
      </c>
      <c r="S44" s="100">
        <v>2012</v>
      </c>
      <c r="T44" s="100">
        <v>2013</v>
      </c>
      <c r="U44" s="100">
        <v>2014</v>
      </c>
      <c r="V44" s="362"/>
      <c r="W44" s="362"/>
      <c r="X44" s="362"/>
      <c r="Y44" s="362"/>
      <c r="Z44" s="362"/>
      <c r="AA44" s="362"/>
      <c r="AB44" s="362"/>
    </row>
    <row r="45" spans="1:28" ht="13.5" thickTop="1" x14ac:dyDescent="0.2">
      <c r="A45" s="119" t="s">
        <v>0</v>
      </c>
      <c r="B45" s="128">
        <f t="shared" ref="B45:F54" si="25">B26/B6*100</f>
        <v>7.3246758626037662</v>
      </c>
      <c r="C45" s="129">
        <f t="shared" si="25"/>
        <v>7.8086929725232475</v>
      </c>
      <c r="D45" s="129">
        <f t="shared" si="25"/>
        <v>7.7017217458342264</v>
      </c>
      <c r="E45" s="129">
        <f t="shared" si="25"/>
        <v>7.8008194118496226</v>
      </c>
      <c r="F45" s="129">
        <f t="shared" si="25"/>
        <v>7.4589208622922758</v>
      </c>
      <c r="G45" s="129">
        <f t="shared" ref="G45:N54" si="26">G26/G6*100</f>
        <v>7.6013735094769563</v>
      </c>
      <c r="H45" s="129">
        <f t="shared" si="26"/>
        <v>7.6807049835440306</v>
      </c>
      <c r="I45" s="129">
        <f t="shared" si="26"/>
        <v>7.7374616855655622</v>
      </c>
      <c r="J45" s="129">
        <f t="shared" si="26"/>
        <v>7.9658518617037615</v>
      </c>
      <c r="K45" s="129">
        <f t="shared" si="26"/>
        <v>7.9345350855341774</v>
      </c>
      <c r="L45" s="129">
        <f t="shared" si="26"/>
        <v>7.339880843237137</v>
      </c>
      <c r="M45" s="129">
        <f t="shared" si="26"/>
        <v>7.4007680059134966</v>
      </c>
      <c r="N45" s="129">
        <f t="shared" si="26"/>
        <v>7.7183146223610821</v>
      </c>
      <c r="O45" s="129">
        <f t="shared" ref="O45:U45" si="27">O26/O6*100</f>
        <v>8.6782857599838596</v>
      </c>
      <c r="P45" s="129">
        <f t="shared" si="27"/>
        <v>8.7905953244489208</v>
      </c>
      <c r="Q45" s="129">
        <f t="shared" si="27"/>
        <v>8.6756707357935028</v>
      </c>
      <c r="R45" s="129">
        <f t="shared" si="27"/>
        <v>9.2266757904567989</v>
      </c>
      <c r="S45" s="129">
        <f t="shared" si="27"/>
        <v>9.5622351946543098</v>
      </c>
      <c r="T45" s="129">
        <f t="shared" si="27"/>
        <v>9.4749940928198058</v>
      </c>
      <c r="U45" s="129">
        <f t="shared" si="27"/>
        <v>9.8208595516318127</v>
      </c>
      <c r="V45" s="363">
        <f>U45+(U45-T45)</f>
        <v>10.16672501044382</v>
      </c>
      <c r="W45" s="363">
        <f t="shared" ref="W45:Y45" si="28">V45</f>
        <v>10.16672501044382</v>
      </c>
      <c r="X45" s="363">
        <f t="shared" si="28"/>
        <v>10.16672501044382</v>
      </c>
      <c r="Y45" s="363">
        <f t="shared" si="28"/>
        <v>10.16672501044382</v>
      </c>
      <c r="Z45" s="362"/>
      <c r="AA45" s="362"/>
      <c r="AB45" s="362"/>
    </row>
    <row r="46" spans="1:28" x14ac:dyDescent="0.2">
      <c r="A46" s="120" t="s">
        <v>1</v>
      </c>
      <c r="B46" s="122">
        <f t="shared" si="25"/>
        <v>28.484107532779397</v>
      </c>
      <c r="C46" s="123">
        <f t="shared" si="25"/>
        <v>26.516077459682357</v>
      </c>
      <c r="D46" s="123">
        <f t="shared" si="25"/>
        <v>26.162530967418562</v>
      </c>
      <c r="E46" s="123">
        <f t="shared" si="25"/>
        <v>27.989525729779469</v>
      </c>
      <c r="F46" s="123">
        <f t="shared" si="25"/>
        <v>25.552196136482912</v>
      </c>
      <c r="G46" s="123">
        <f t="shared" si="26"/>
        <v>25.25594346795253</v>
      </c>
      <c r="H46" s="123">
        <f t="shared" si="26"/>
        <v>26.134988897595377</v>
      </c>
      <c r="I46" s="123">
        <f t="shared" si="26"/>
        <v>25.574060242653662</v>
      </c>
      <c r="J46" s="123">
        <f t="shared" si="26"/>
        <v>26.90855269362325</v>
      </c>
      <c r="K46" s="123">
        <f t="shared" si="26"/>
        <v>26.78734537466671</v>
      </c>
      <c r="L46" s="123">
        <f t="shared" si="26"/>
        <v>24.433353419922451</v>
      </c>
      <c r="M46" s="123">
        <f t="shared" si="26"/>
        <v>26.064320754882797</v>
      </c>
      <c r="N46" s="123">
        <f t="shared" si="26"/>
        <v>26.660136563759263</v>
      </c>
      <c r="O46" s="123">
        <f t="shared" ref="O46:U46" si="29">O27/O7*100</f>
        <v>27.142303040768624</v>
      </c>
      <c r="P46" s="123">
        <f t="shared" si="29"/>
        <v>26.738879556441287</v>
      </c>
      <c r="Q46" s="123">
        <f t="shared" si="29"/>
        <v>27.000807674916345</v>
      </c>
      <c r="R46" s="123">
        <f t="shared" si="29"/>
        <v>29.095245246811928</v>
      </c>
      <c r="S46" s="123">
        <f t="shared" si="29"/>
        <v>29.255767522919935</v>
      </c>
      <c r="T46" s="123">
        <f t="shared" si="29"/>
        <v>29.325502458783916</v>
      </c>
      <c r="U46" s="123">
        <f t="shared" si="29"/>
        <v>29.395237394647893</v>
      </c>
      <c r="V46" s="363">
        <f t="shared" ref="V46:V60" si="30">U46+(U46-T46)</f>
        <v>29.46497233051187</v>
      </c>
      <c r="W46" s="363">
        <f t="shared" ref="W46:Y46" si="31">V46</f>
        <v>29.46497233051187</v>
      </c>
      <c r="X46" s="363">
        <f t="shared" si="31"/>
        <v>29.46497233051187</v>
      </c>
      <c r="Y46" s="363">
        <f t="shared" si="31"/>
        <v>29.46497233051187</v>
      </c>
      <c r="Z46" s="362"/>
      <c r="AA46" s="362"/>
      <c r="AB46" s="362"/>
    </row>
    <row r="47" spans="1:28" x14ac:dyDescent="0.2">
      <c r="A47" s="121" t="s">
        <v>2</v>
      </c>
      <c r="B47" s="124">
        <f t="shared" si="25"/>
        <v>3.6510194297312637</v>
      </c>
      <c r="C47" s="125">
        <f t="shared" si="25"/>
        <v>3.7487715841135687</v>
      </c>
      <c r="D47" s="125">
        <f t="shared" si="25"/>
        <v>3.7268282207674508</v>
      </c>
      <c r="E47" s="125">
        <f t="shared" si="25"/>
        <v>3.6801502569131137</v>
      </c>
      <c r="F47" s="125">
        <f t="shared" si="25"/>
        <v>3.481293918636192</v>
      </c>
      <c r="G47" s="125">
        <f t="shared" si="26"/>
        <v>3.4925792867157011</v>
      </c>
      <c r="H47" s="125">
        <f t="shared" si="26"/>
        <v>3.5233660556917581</v>
      </c>
      <c r="I47" s="125">
        <f t="shared" si="26"/>
        <v>3.5004612763390126</v>
      </c>
      <c r="J47" s="125">
        <f t="shared" si="26"/>
        <v>3.584270745849647</v>
      </c>
      <c r="K47" s="125">
        <f t="shared" si="26"/>
        <v>3.6016846909720264</v>
      </c>
      <c r="L47" s="125">
        <f t="shared" si="26"/>
        <v>3.3420140470312139</v>
      </c>
      <c r="M47" s="125">
        <f t="shared" si="26"/>
        <v>3.2495595729638791</v>
      </c>
      <c r="N47" s="125">
        <f t="shared" si="26"/>
        <v>3.351893414889044</v>
      </c>
      <c r="O47" s="125">
        <f t="shared" ref="O47:U47" si="32">O28/O8*100</f>
        <v>3.3093611016857505</v>
      </c>
      <c r="P47" s="125">
        <f t="shared" si="32"/>
        <v>3.3935351959871651</v>
      </c>
      <c r="Q47" s="125">
        <f t="shared" si="32"/>
        <v>3.4565864009964233</v>
      </c>
      <c r="R47" s="125">
        <f t="shared" si="32"/>
        <v>3.4511953590677038</v>
      </c>
      <c r="S47" s="125">
        <f t="shared" si="32"/>
        <v>3.6302968667010389</v>
      </c>
      <c r="T47" s="125">
        <f t="shared" si="32"/>
        <v>3.6395041998187052</v>
      </c>
      <c r="U47" s="125">
        <f t="shared" si="32"/>
        <v>3.648711532936372</v>
      </c>
      <c r="V47" s="363">
        <f t="shared" si="30"/>
        <v>3.6579188660540387</v>
      </c>
      <c r="W47" s="363">
        <f t="shared" ref="W47:Y47" si="33">V47</f>
        <v>3.6579188660540387</v>
      </c>
      <c r="X47" s="363">
        <f t="shared" si="33"/>
        <v>3.6579188660540387</v>
      </c>
      <c r="Y47" s="363">
        <f t="shared" si="33"/>
        <v>3.6579188660540387</v>
      </c>
      <c r="Z47" s="362"/>
      <c r="AA47" s="362"/>
      <c r="AB47" s="362"/>
    </row>
    <row r="48" spans="1:28" x14ac:dyDescent="0.2">
      <c r="A48" s="119" t="s">
        <v>3</v>
      </c>
      <c r="B48" s="126">
        <f t="shared" si="25"/>
        <v>20.169689988163288</v>
      </c>
      <c r="C48" s="127">
        <f t="shared" si="25"/>
        <v>20.03300911193865</v>
      </c>
      <c r="D48" s="127">
        <f t="shared" si="25"/>
        <v>20.068484876910372</v>
      </c>
      <c r="E48" s="127">
        <f t="shared" si="25"/>
        <v>19.908937581017199</v>
      </c>
      <c r="F48" s="127">
        <f t="shared" si="25"/>
        <v>19.967047957224203</v>
      </c>
      <c r="G48" s="127">
        <f t="shared" si="26"/>
        <v>20.098151808206978</v>
      </c>
      <c r="H48" s="127">
        <f t="shared" si="26"/>
        <v>20.629319184931504</v>
      </c>
      <c r="I48" s="127">
        <f t="shared" si="26"/>
        <v>19.961681339027944</v>
      </c>
      <c r="J48" s="127">
        <f t="shared" si="26"/>
        <v>19.940016016472413</v>
      </c>
      <c r="K48" s="127">
        <f t="shared" si="26"/>
        <v>19.933158436369308</v>
      </c>
      <c r="L48" s="127">
        <f t="shared" si="26"/>
        <v>19.991341148632511</v>
      </c>
      <c r="M48" s="127">
        <f t="shared" si="26"/>
        <v>19.886469752828681</v>
      </c>
      <c r="N48" s="127">
        <f t="shared" si="26"/>
        <v>19.879707602743323</v>
      </c>
      <c r="O48" s="127">
        <f t="shared" ref="O48:U48" si="34">O29/O9*100</f>
        <v>19.87053230761915</v>
      </c>
      <c r="P48" s="127">
        <f t="shared" si="34"/>
        <v>19.800329060374075</v>
      </c>
      <c r="Q48" s="127">
        <f t="shared" si="34"/>
        <v>19.889231557359039</v>
      </c>
      <c r="R48" s="127">
        <f t="shared" si="34"/>
        <v>19.878029447529187</v>
      </c>
      <c r="S48" s="127">
        <f t="shared" si="34"/>
        <v>19.906229756881565</v>
      </c>
      <c r="T48" s="127">
        <f t="shared" si="34"/>
        <v>19.956738037028767</v>
      </c>
      <c r="U48" s="127">
        <f t="shared" si="34"/>
        <v>20.003827167659079</v>
      </c>
      <c r="V48" s="363">
        <f t="shared" si="30"/>
        <v>20.05091629828939</v>
      </c>
      <c r="W48" s="363">
        <f t="shared" ref="W48:Y48" si="35">V48</f>
        <v>20.05091629828939</v>
      </c>
      <c r="X48" s="363">
        <f t="shared" si="35"/>
        <v>20.05091629828939</v>
      </c>
      <c r="Y48" s="363">
        <f t="shared" si="35"/>
        <v>20.05091629828939</v>
      </c>
      <c r="Z48" s="362"/>
      <c r="AA48" s="362"/>
      <c r="AB48" s="362"/>
    </row>
    <row r="49" spans="1:28" x14ac:dyDescent="0.2">
      <c r="A49" s="120" t="s">
        <v>4</v>
      </c>
      <c r="B49" s="122">
        <f t="shared" si="25"/>
        <v>20.531588336186381</v>
      </c>
      <c r="C49" s="123">
        <f t="shared" si="25"/>
        <v>20.602049043984341</v>
      </c>
      <c r="D49" s="123">
        <f t="shared" si="25"/>
        <v>20.592215651305096</v>
      </c>
      <c r="E49" s="123">
        <f t="shared" si="25"/>
        <v>20.540598383398041</v>
      </c>
      <c r="F49" s="123">
        <f t="shared" si="25"/>
        <v>20.753177582502737</v>
      </c>
      <c r="G49" s="123">
        <f t="shared" si="26"/>
        <v>20.858719662864704</v>
      </c>
      <c r="H49" s="123">
        <f t="shared" si="26"/>
        <v>20.820556909152742</v>
      </c>
      <c r="I49" s="123">
        <f t="shared" si="26"/>
        <v>20.789988814872796</v>
      </c>
      <c r="J49" s="123">
        <f t="shared" si="26"/>
        <v>20.917481174141191</v>
      </c>
      <c r="K49" s="123">
        <f t="shared" si="26"/>
        <v>20.877355942705456</v>
      </c>
      <c r="L49" s="123">
        <f t="shared" si="26"/>
        <v>20.870401581980339</v>
      </c>
      <c r="M49" s="123">
        <f t="shared" si="26"/>
        <v>20.791574322577706</v>
      </c>
      <c r="N49" s="123">
        <f t="shared" si="26"/>
        <v>20.805720767731621</v>
      </c>
      <c r="O49" s="123">
        <f t="shared" ref="O49:U49" si="36">O30/O10*100</f>
        <v>20.789956098592342</v>
      </c>
      <c r="P49" s="123">
        <f t="shared" si="36"/>
        <v>20.841308027542343</v>
      </c>
      <c r="Q49" s="123">
        <f t="shared" si="36"/>
        <v>20.921560031461649</v>
      </c>
      <c r="R49" s="123">
        <f t="shared" si="36"/>
        <v>20.894469947704593</v>
      </c>
      <c r="S49" s="123">
        <f t="shared" si="36"/>
        <v>20.901509668484227</v>
      </c>
      <c r="T49" s="123">
        <f t="shared" si="36"/>
        <v>20.930724518844158</v>
      </c>
      <c r="U49" s="123">
        <f t="shared" si="36"/>
        <v>20.95993936920409</v>
      </c>
      <c r="V49" s="363">
        <f t="shared" si="30"/>
        <v>20.989154219564021</v>
      </c>
      <c r="W49" s="363">
        <f t="shared" ref="W49:Y49" si="37">V49</f>
        <v>20.989154219564021</v>
      </c>
      <c r="X49" s="363">
        <f t="shared" si="37"/>
        <v>20.989154219564021</v>
      </c>
      <c r="Y49" s="363">
        <f t="shared" si="37"/>
        <v>20.989154219564021</v>
      </c>
      <c r="Z49" s="362"/>
      <c r="AA49" s="362"/>
      <c r="AB49" s="362"/>
    </row>
    <row r="50" spans="1:28" x14ac:dyDescent="0.2">
      <c r="A50" s="120" t="s">
        <v>5</v>
      </c>
      <c r="B50" s="122">
        <f t="shared" si="25"/>
        <v>15.649942127085273</v>
      </c>
      <c r="C50" s="123">
        <f t="shared" si="25"/>
        <v>15.492885621600475</v>
      </c>
      <c r="D50" s="123">
        <f t="shared" si="25"/>
        <v>15.424887777944093</v>
      </c>
      <c r="E50" s="123">
        <f t="shared" si="25"/>
        <v>15.45590894059257</v>
      </c>
      <c r="F50" s="123">
        <f t="shared" si="25"/>
        <v>15.506313141537051</v>
      </c>
      <c r="G50" s="123">
        <f t="shared" si="26"/>
        <v>15.735791467394266</v>
      </c>
      <c r="H50" s="123">
        <f t="shared" si="26"/>
        <v>16.132189023375389</v>
      </c>
      <c r="I50" s="123">
        <f t="shared" si="26"/>
        <v>16.218726121431651</v>
      </c>
      <c r="J50" s="123">
        <f t="shared" si="26"/>
        <v>15.917854721694782</v>
      </c>
      <c r="K50" s="123">
        <f t="shared" si="26"/>
        <v>16.072764347061486</v>
      </c>
      <c r="L50" s="123">
        <f t="shared" si="26"/>
        <v>16.250490786063239</v>
      </c>
      <c r="M50" s="123">
        <f t="shared" si="26"/>
        <v>16.293038143557446</v>
      </c>
      <c r="N50" s="123">
        <f t="shared" si="26"/>
        <v>16.28017748892449</v>
      </c>
      <c r="O50" s="123">
        <f t="shared" ref="O50:U50" si="38">O31/O11*100</f>
        <v>16.120777942002174</v>
      </c>
      <c r="P50" s="123">
        <f t="shared" si="38"/>
        <v>15.707338890023109</v>
      </c>
      <c r="Q50" s="123">
        <f t="shared" si="38"/>
        <v>15.519517652476612</v>
      </c>
      <c r="R50" s="123">
        <f t="shared" si="38"/>
        <v>15.462636449526284</v>
      </c>
      <c r="S50" s="123">
        <f t="shared" si="38"/>
        <v>15.509702815927637</v>
      </c>
      <c r="T50" s="123">
        <f t="shared" si="38"/>
        <v>15.596594781198348</v>
      </c>
      <c r="U50" s="123">
        <f t="shared" si="38"/>
        <v>15.683486746469057</v>
      </c>
      <c r="V50" s="363">
        <f t="shared" si="30"/>
        <v>15.770378711739767</v>
      </c>
      <c r="W50" s="363">
        <f t="shared" ref="W50:Y50" si="39">V50</f>
        <v>15.770378711739767</v>
      </c>
      <c r="X50" s="363">
        <f t="shared" si="39"/>
        <v>15.770378711739767</v>
      </c>
      <c r="Y50" s="363">
        <f t="shared" si="39"/>
        <v>15.770378711739767</v>
      </c>
      <c r="Z50" s="362"/>
      <c r="AA50" s="362"/>
      <c r="AB50" s="362"/>
    </row>
    <row r="51" spans="1:28" x14ac:dyDescent="0.2">
      <c r="A51" s="121" t="s">
        <v>6</v>
      </c>
      <c r="B51" s="124">
        <f t="shared" si="25"/>
        <v>23.584052232891121</v>
      </c>
      <c r="C51" s="125">
        <f t="shared" si="25"/>
        <v>22.71794372560375</v>
      </c>
      <c r="D51" s="125">
        <f t="shared" si="25"/>
        <v>23.217907618418039</v>
      </c>
      <c r="E51" s="125">
        <f t="shared" si="25"/>
        <v>21.895444354414664</v>
      </c>
      <c r="F51" s="125">
        <f t="shared" si="25"/>
        <v>20.93226054530512</v>
      </c>
      <c r="G51" s="125">
        <f t="shared" si="26"/>
        <v>20.83748692574768</v>
      </c>
      <c r="H51" s="125">
        <f t="shared" si="26"/>
        <v>24.864222834197221</v>
      </c>
      <c r="I51" s="125">
        <f t="shared" si="26"/>
        <v>19.163256896753627</v>
      </c>
      <c r="J51" s="125">
        <f t="shared" si="26"/>
        <v>18.845882664446421</v>
      </c>
      <c r="K51" s="125">
        <f t="shared" si="26"/>
        <v>18.966101385498813</v>
      </c>
      <c r="L51" s="125">
        <f t="shared" si="26"/>
        <v>19.260466429774436</v>
      </c>
      <c r="M51" s="125">
        <f t="shared" si="26"/>
        <v>18.796395606272803</v>
      </c>
      <c r="N51" s="125">
        <f t="shared" si="26"/>
        <v>18.734172381050701</v>
      </c>
      <c r="O51" s="125">
        <f t="shared" ref="O51:U51" si="40">O32/O12*100</f>
        <v>18.77961275590043</v>
      </c>
      <c r="P51" s="125">
        <f t="shared" si="40"/>
        <v>18.944957299638492</v>
      </c>
      <c r="Q51" s="125">
        <f t="shared" si="40"/>
        <v>19.120065992047095</v>
      </c>
      <c r="R51" s="125">
        <f t="shared" si="40"/>
        <v>19.134846934375805</v>
      </c>
      <c r="S51" s="125">
        <f t="shared" si="40"/>
        <v>19.17143442425704</v>
      </c>
      <c r="T51" s="125">
        <f t="shared" si="40"/>
        <v>19.250534070003589</v>
      </c>
      <c r="U51" s="125">
        <f t="shared" si="40"/>
        <v>19.329633715750134</v>
      </c>
      <c r="V51" s="363">
        <f t="shared" si="30"/>
        <v>19.408733361496679</v>
      </c>
      <c r="W51" s="363">
        <f t="shared" ref="W51:Y51" si="41">V51</f>
        <v>19.408733361496679</v>
      </c>
      <c r="X51" s="363">
        <f t="shared" si="41"/>
        <v>19.408733361496679</v>
      </c>
      <c r="Y51" s="363">
        <f t="shared" si="41"/>
        <v>19.408733361496679</v>
      </c>
      <c r="Z51" s="362"/>
      <c r="AA51" s="362"/>
      <c r="AB51" s="362"/>
    </row>
    <row r="52" spans="1:28" x14ac:dyDescent="0.2">
      <c r="A52" s="119" t="s">
        <v>7</v>
      </c>
      <c r="B52" s="126">
        <f t="shared" si="25"/>
        <v>15.612031508022739</v>
      </c>
      <c r="C52" s="127">
        <f t="shared" si="25"/>
        <v>15.62341635395574</v>
      </c>
      <c r="D52" s="127">
        <f t="shared" si="25"/>
        <v>15.440330547909847</v>
      </c>
      <c r="E52" s="127">
        <f t="shared" si="25"/>
        <v>15.589286123710952</v>
      </c>
      <c r="F52" s="127">
        <f t="shared" si="25"/>
        <v>15.466831743003404</v>
      </c>
      <c r="G52" s="127">
        <f t="shared" si="26"/>
        <v>15.411241790978542</v>
      </c>
      <c r="H52" s="127">
        <f t="shared" si="26"/>
        <v>15.540053476715709</v>
      </c>
      <c r="I52" s="127">
        <f t="shared" si="26"/>
        <v>15.515418866071764</v>
      </c>
      <c r="J52" s="127">
        <f t="shared" si="26"/>
        <v>15.580509690125572</v>
      </c>
      <c r="K52" s="127">
        <f t="shared" si="26"/>
        <v>15.544415815276208</v>
      </c>
      <c r="L52" s="127">
        <f t="shared" si="26"/>
        <v>15.722312001613329</v>
      </c>
      <c r="M52" s="127">
        <f t="shared" si="26"/>
        <v>15.642502650910961</v>
      </c>
      <c r="N52" s="127">
        <f t="shared" si="26"/>
        <v>15.694816088589066</v>
      </c>
      <c r="O52" s="127">
        <f t="shared" ref="O52:U52" si="42">O33/O13*100</f>
        <v>15.676192120257127</v>
      </c>
      <c r="P52" s="127">
        <f t="shared" si="42"/>
        <v>15.75354150791825</v>
      </c>
      <c r="Q52" s="127">
        <f t="shared" si="42"/>
        <v>15.802238588487851</v>
      </c>
      <c r="R52" s="127">
        <f t="shared" si="42"/>
        <v>15.796394897130311</v>
      </c>
      <c r="S52" s="127">
        <f t="shared" si="42"/>
        <v>15.766624314648551</v>
      </c>
      <c r="T52" s="127">
        <f t="shared" si="42"/>
        <v>15.758335940489498</v>
      </c>
      <c r="U52" s="127">
        <f t="shared" si="42"/>
        <v>15.756708648761908</v>
      </c>
      <c r="V52" s="363">
        <f t="shared" si="30"/>
        <v>15.755081357034317</v>
      </c>
      <c r="W52" s="363">
        <f t="shared" ref="W52:Y52" si="43">V52</f>
        <v>15.755081357034317</v>
      </c>
      <c r="X52" s="363">
        <f t="shared" si="43"/>
        <v>15.755081357034317</v>
      </c>
      <c r="Y52" s="363">
        <f t="shared" si="43"/>
        <v>15.755081357034317</v>
      </c>
      <c r="Z52" s="362"/>
      <c r="AA52" s="362"/>
      <c r="AB52" s="362"/>
    </row>
    <row r="53" spans="1:28" x14ac:dyDescent="0.2">
      <c r="A53" s="120" t="s">
        <v>8</v>
      </c>
      <c r="B53" s="122">
        <f t="shared" si="25"/>
        <v>15.423484412363431</v>
      </c>
      <c r="C53" s="123">
        <f t="shared" si="25"/>
        <v>15.207383527047059</v>
      </c>
      <c r="D53" s="123">
        <f t="shared" si="25"/>
        <v>15.23074326328547</v>
      </c>
      <c r="E53" s="123">
        <f t="shared" si="25"/>
        <v>15.167734032575819</v>
      </c>
      <c r="F53" s="123">
        <f t="shared" si="25"/>
        <v>15.126970968071237</v>
      </c>
      <c r="G53" s="123">
        <f t="shared" si="26"/>
        <v>15.182907083725484</v>
      </c>
      <c r="H53" s="123">
        <f t="shared" si="26"/>
        <v>16.063728419991687</v>
      </c>
      <c r="I53" s="123">
        <f t="shared" si="26"/>
        <v>16.087175530191978</v>
      </c>
      <c r="J53" s="123">
        <f t="shared" si="26"/>
        <v>16.213031082039596</v>
      </c>
      <c r="K53" s="123">
        <f t="shared" si="26"/>
        <v>16.219025064576609</v>
      </c>
      <c r="L53" s="123">
        <f t="shared" si="26"/>
        <v>16.131429534533993</v>
      </c>
      <c r="M53" s="123">
        <f t="shared" si="26"/>
        <v>16.198448668477859</v>
      </c>
      <c r="N53" s="123">
        <f t="shared" si="26"/>
        <v>16.273967919977871</v>
      </c>
      <c r="O53" s="123">
        <f t="shared" ref="O53:U53" si="44">O34/O14*100</f>
        <v>16.227608164993359</v>
      </c>
      <c r="P53" s="123">
        <f t="shared" si="44"/>
        <v>16.444858434972158</v>
      </c>
      <c r="Q53" s="123">
        <f t="shared" si="44"/>
        <v>16.457493695431307</v>
      </c>
      <c r="R53" s="123">
        <f t="shared" si="44"/>
        <v>16.60343022655945</v>
      </c>
      <c r="S53" s="123">
        <f t="shared" si="44"/>
        <v>16.579981970556222</v>
      </c>
      <c r="T53" s="123">
        <f t="shared" si="44"/>
        <v>16.51810177927905</v>
      </c>
      <c r="U53" s="123">
        <f t="shared" si="44"/>
        <v>16.456221588001878</v>
      </c>
      <c r="V53" s="363">
        <f t="shared" si="30"/>
        <v>16.394341396724705</v>
      </c>
      <c r="W53" s="363">
        <f t="shared" ref="W53:Y53" si="45">V53</f>
        <v>16.394341396724705</v>
      </c>
      <c r="X53" s="363">
        <f t="shared" si="45"/>
        <v>16.394341396724705</v>
      </c>
      <c r="Y53" s="363">
        <f t="shared" si="45"/>
        <v>16.394341396724705</v>
      </c>
      <c r="Z53" s="362"/>
      <c r="AA53" s="362"/>
      <c r="AB53" s="362"/>
    </row>
    <row r="54" spans="1:28" x14ac:dyDescent="0.2">
      <c r="A54" s="120" t="s">
        <v>9</v>
      </c>
      <c r="B54" s="122">
        <f t="shared" si="25"/>
        <v>22.18834344452447</v>
      </c>
      <c r="C54" s="123">
        <f t="shared" si="25"/>
        <v>21.867724716744018</v>
      </c>
      <c r="D54" s="123">
        <f t="shared" si="25"/>
        <v>21.470903499104242</v>
      </c>
      <c r="E54" s="123">
        <f t="shared" si="25"/>
        <v>21.314974164605811</v>
      </c>
      <c r="F54" s="123">
        <f t="shared" si="25"/>
        <v>20.990800188194232</v>
      </c>
      <c r="G54" s="123">
        <f t="shared" si="26"/>
        <v>20.621754933959668</v>
      </c>
      <c r="H54" s="123">
        <f t="shared" si="26"/>
        <v>20.421253891670744</v>
      </c>
      <c r="I54" s="123">
        <f t="shared" si="26"/>
        <v>20.487790042689586</v>
      </c>
      <c r="J54" s="123">
        <f t="shared" si="26"/>
        <v>20.611702240152155</v>
      </c>
      <c r="K54" s="123">
        <f t="shared" si="26"/>
        <v>20.531451127129515</v>
      </c>
      <c r="L54" s="123">
        <f t="shared" si="26"/>
        <v>20.652591597715258</v>
      </c>
      <c r="M54" s="123">
        <f t="shared" si="26"/>
        <v>20.669164723771917</v>
      </c>
      <c r="N54" s="123">
        <f t="shared" si="26"/>
        <v>20.82145572212022</v>
      </c>
      <c r="O54" s="123">
        <f t="shared" ref="O54:U54" si="46">O35/O15*100</f>
        <v>20.86629684054099</v>
      </c>
      <c r="P54" s="123">
        <f t="shared" si="46"/>
        <v>20.927811711108951</v>
      </c>
      <c r="Q54" s="123">
        <f t="shared" si="46"/>
        <v>21.035679838033779</v>
      </c>
      <c r="R54" s="123">
        <f t="shared" si="46"/>
        <v>20.985981122857762</v>
      </c>
      <c r="S54" s="123">
        <f t="shared" si="46"/>
        <v>21.004543010661571</v>
      </c>
      <c r="T54" s="123">
        <f t="shared" si="46"/>
        <v>21.057879329054405</v>
      </c>
      <c r="U54" s="123">
        <f t="shared" si="46"/>
        <v>21.111215647447239</v>
      </c>
      <c r="V54" s="363">
        <f t="shared" si="30"/>
        <v>21.164551965840072</v>
      </c>
      <c r="W54" s="363">
        <f t="shared" ref="W54:Y54" si="47">V54</f>
        <v>21.164551965840072</v>
      </c>
      <c r="X54" s="363">
        <f t="shared" si="47"/>
        <v>21.164551965840072</v>
      </c>
      <c r="Y54" s="363">
        <f t="shared" si="47"/>
        <v>21.164551965840072</v>
      </c>
      <c r="Z54" s="362"/>
      <c r="AA54" s="362"/>
      <c r="AB54" s="362"/>
    </row>
    <row r="55" spans="1:28" x14ac:dyDescent="0.2">
      <c r="A55" s="120" t="s">
        <v>10</v>
      </c>
      <c r="B55" s="122">
        <f t="shared" ref="B55:F60" si="48">B36/B16*100</f>
        <v>13.60419158464318</v>
      </c>
      <c r="C55" s="123">
        <f t="shared" si="48"/>
        <v>13.62559651992459</v>
      </c>
      <c r="D55" s="123">
        <f t="shared" si="48"/>
        <v>13.553629436552544</v>
      </c>
      <c r="E55" s="123">
        <f t="shared" si="48"/>
        <v>13.663783593618373</v>
      </c>
      <c r="F55" s="123">
        <f t="shared" si="48"/>
        <v>13.797944987378422</v>
      </c>
      <c r="G55" s="123">
        <f t="shared" ref="G55:N60" si="49">G36/G16*100</f>
        <v>13.475835914915004</v>
      </c>
      <c r="H55" s="123">
        <f t="shared" si="49"/>
        <v>13.051384603733796</v>
      </c>
      <c r="I55" s="123">
        <f t="shared" si="49"/>
        <v>12.901069560633097</v>
      </c>
      <c r="J55" s="123">
        <f t="shared" si="49"/>
        <v>13.00561351621465</v>
      </c>
      <c r="K55" s="123">
        <f t="shared" si="49"/>
        <v>13.026332607491685</v>
      </c>
      <c r="L55" s="123">
        <f t="shared" si="49"/>
        <v>13.635084668633443</v>
      </c>
      <c r="M55" s="123">
        <f t="shared" si="49"/>
        <v>13.388254349515757</v>
      </c>
      <c r="N55" s="123">
        <f t="shared" si="49"/>
        <v>13.396457455027061</v>
      </c>
      <c r="O55" s="123">
        <f t="shared" ref="O55:U55" si="50">O36/O16*100</f>
        <v>13.429065947180405</v>
      </c>
      <c r="P55" s="123">
        <f t="shared" si="50"/>
        <v>13.507346187763424</v>
      </c>
      <c r="Q55" s="123">
        <f t="shared" si="50"/>
        <v>13.506980011272155</v>
      </c>
      <c r="R55" s="123">
        <f t="shared" si="50"/>
        <v>13.511602212511379</v>
      </c>
      <c r="S55" s="123">
        <f t="shared" si="50"/>
        <v>13.384114945041697</v>
      </c>
      <c r="T55" s="123">
        <f t="shared" si="50"/>
        <v>13.403759884645384</v>
      </c>
      <c r="U55" s="123">
        <f t="shared" si="50"/>
        <v>13.423404824249072</v>
      </c>
      <c r="V55" s="363">
        <f t="shared" si="30"/>
        <v>13.443049763852761</v>
      </c>
      <c r="W55" s="363">
        <f t="shared" ref="W55:Y55" si="51">V55</f>
        <v>13.443049763852761</v>
      </c>
      <c r="X55" s="363">
        <f t="shared" si="51"/>
        <v>13.443049763852761</v>
      </c>
      <c r="Y55" s="363">
        <f t="shared" si="51"/>
        <v>13.443049763852761</v>
      </c>
      <c r="Z55" s="362"/>
      <c r="AA55" s="362"/>
      <c r="AB55" s="362"/>
    </row>
    <row r="56" spans="1:28" x14ac:dyDescent="0.2">
      <c r="A56" s="120" t="s">
        <v>11</v>
      </c>
      <c r="B56" s="122">
        <f>B37/B17*100</f>
        <v>16.535269075572423</v>
      </c>
      <c r="C56" s="123">
        <f t="shared" si="48"/>
        <v>16.533573654548618</v>
      </c>
      <c r="D56" s="123">
        <f t="shared" si="48"/>
        <v>16.527701036506965</v>
      </c>
      <c r="E56" s="123">
        <f t="shared" si="48"/>
        <v>16.528261954543076</v>
      </c>
      <c r="F56" s="123">
        <f t="shared" si="48"/>
        <v>16.494045782506035</v>
      </c>
      <c r="G56" s="123">
        <f t="shared" si="49"/>
        <v>16.476538480913781</v>
      </c>
      <c r="H56" s="123">
        <f t="shared" si="49"/>
        <v>16.480987068717546</v>
      </c>
      <c r="I56" s="123">
        <f t="shared" si="49"/>
        <v>16.472379324033156</v>
      </c>
      <c r="J56" s="123">
        <f t="shared" si="49"/>
        <v>16.465875823709641</v>
      </c>
      <c r="K56" s="123">
        <f t="shared" si="49"/>
        <v>16.465285094674613</v>
      </c>
      <c r="L56" s="123">
        <f t="shared" si="49"/>
        <v>16.390690123469071</v>
      </c>
      <c r="M56" s="123">
        <f t="shared" si="49"/>
        <v>16.419301944018226</v>
      </c>
      <c r="N56" s="123">
        <f t="shared" si="49"/>
        <v>16.403251644686776</v>
      </c>
      <c r="O56" s="123">
        <f t="shared" ref="O56:U56" si="52">O37/O17*100</f>
        <v>16.372564296726321</v>
      </c>
      <c r="P56" s="123">
        <f t="shared" si="52"/>
        <v>16.491968319438879</v>
      </c>
      <c r="Q56" s="123">
        <f t="shared" si="52"/>
        <v>16.530521064943876</v>
      </c>
      <c r="R56" s="123">
        <f t="shared" si="52"/>
        <v>16.574025688709675</v>
      </c>
      <c r="S56" s="123">
        <f t="shared" si="52"/>
        <v>16.609176081585808</v>
      </c>
      <c r="T56" s="123">
        <f t="shared" si="52"/>
        <v>16.634725724634819</v>
      </c>
      <c r="U56" s="123">
        <f t="shared" si="52"/>
        <v>16.66027536768383</v>
      </c>
      <c r="V56" s="363">
        <f t="shared" si="30"/>
        <v>16.685825010732842</v>
      </c>
      <c r="W56" s="363">
        <f t="shared" ref="W56:Y56" si="53">V56</f>
        <v>16.685825010732842</v>
      </c>
      <c r="X56" s="363">
        <f t="shared" si="53"/>
        <v>16.685825010732842</v>
      </c>
      <c r="Y56" s="363">
        <f t="shared" si="53"/>
        <v>16.685825010732842</v>
      </c>
      <c r="Z56" s="362"/>
      <c r="AA56" s="362"/>
      <c r="AB56" s="362"/>
    </row>
    <row r="57" spans="1:28" x14ac:dyDescent="0.2">
      <c r="A57" s="121" t="s">
        <v>12</v>
      </c>
      <c r="B57" s="124">
        <f t="shared" si="48"/>
        <v>14.829541956499273</v>
      </c>
      <c r="C57" s="125">
        <f t="shared" si="48"/>
        <v>15.099043072303225</v>
      </c>
      <c r="D57" s="125">
        <f t="shared" si="48"/>
        <v>14.618569319418768</v>
      </c>
      <c r="E57" s="125">
        <f t="shared" si="48"/>
        <v>15.011302673402415</v>
      </c>
      <c r="F57" s="125">
        <f t="shared" si="48"/>
        <v>14.613190478990127</v>
      </c>
      <c r="G57" s="125">
        <f t="shared" si="49"/>
        <v>14.707373358495515</v>
      </c>
      <c r="H57" s="125">
        <f t="shared" si="49"/>
        <v>14.984227771763967</v>
      </c>
      <c r="I57" s="125">
        <f t="shared" si="49"/>
        <v>14.939507105106339</v>
      </c>
      <c r="J57" s="125">
        <f t="shared" si="49"/>
        <v>14.856677292088873</v>
      </c>
      <c r="K57" s="125">
        <f t="shared" si="49"/>
        <v>14.774464098623296</v>
      </c>
      <c r="L57" s="125">
        <f t="shared" si="49"/>
        <v>14.802210011667688</v>
      </c>
      <c r="M57" s="125">
        <f t="shared" si="49"/>
        <v>14.790435918872454</v>
      </c>
      <c r="N57" s="125">
        <f t="shared" si="49"/>
        <v>14.831243271189104</v>
      </c>
      <c r="O57" s="125">
        <f t="shared" ref="O57:U57" si="54">O38/O18*100</f>
        <v>14.823371164987526</v>
      </c>
      <c r="P57" s="125">
        <f t="shared" si="54"/>
        <v>14.837164914925594</v>
      </c>
      <c r="Q57" s="125">
        <f t="shared" si="54"/>
        <v>14.936145861716604</v>
      </c>
      <c r="R57" s="125">
        <f t="shared" si="54"/>
        <v>14.824858484829335</v>
      </c>
      <c r="S57" s="125">
        <f t="shared" si="54"/>
        <v>14.882397112082039</v>
      </c>
      <c r="T57" s="125">
        <f t="shared" si="54"/>
        <v>14.882610768056093</v>
      </c>
      <c r="U57" s="125">
        <f t="shared" si="54"/>
        <v>14.882824424030147</v>
      </c>
      <c r="V57" s="363">
        <f t="shared" si="30"/>
        <v>14.883038080004201</v>
      </c>
      <c r="W57" s="363">
        <f t="shared" ref="W57:Y57" si="55">V57</f>
        <v>14.883038080004201</v>
      </c>
      <c r="X57" s="363">
        <f t="shared" si="55"/>
        <v>14.883038080004201</v>
      </c>
      <c r="Y57" s="363">
        <f t="shared" si="55"/>
        <v>14.883038080004201</v>
      </c>
      <c r="Z57" s="362"/>
      <c r="AA57" s="362"/>
      <c r="AB57" s="362"/>
    </row>
    <row r="58" spans="1:28" x14ac:dyDescent="0.2">
      <c r="A58" s="119" t="s">
        <v>13</v>
      </c>
      <c r="B58" s="126">
        <f t="shared" si="48"/>
        <v>15.158690544512545</v>
      </c>
      <c r="C58" s="127">
        <f t="shared" si="48"/>
        <v>15.223182421875519</v>
      </c>
      <c r="D58" s="127">
        <f t="shared" si="48"/>
        <v>15.117074545228057</v>
      </c>
      <c r="E58" s="127">
        <f t="shared" si="48"/>
        <v>15.188862997987174</v>
      </c>
      <c r="F58" s="127">
        <f t="shared" si="48"/>
        <v>15.080132954514855</v>
      </c>
      <c r="G58" s="127">
        <f t="shared" si="49"/>
        <v>15.174468298184813</v>
      </c>
      <c r="H58" s="127">
        <f t="shared" si="49"/>
        <v>15.419060676950958</v>
      </c>
      <c r="I58" s="127">
        <f t="shared" si="49"/>
        <v>15.284356133631308</v>
      </c>
      <c r="J58" s="127">
        <f t="shared" si="49"/>
        <v>15.331957867129109</v>
      </c>
      <c r="K58" s="127">
        <f t="shared" si="49"/>
        <v>15.346988776689541</v>
      </c>
      <c r="L58" s="127">
        <f t="shared" si="49"/>
        <v>15.444800151889391</v>
      </c>
      <c r="M58" s="127">
        <f t="shared" si="49"/>
        <v>15.465690781994557</v>
      </c>
      <c r="N58" s="127">
        <f t="shared" si="49"/>
        <v>15.60405067838739</v>
      </c>
      <c r="O58" s="127">
        <f t="shared" ref="O58:U58" si="56">O39/O19*100</f>
        <v>15.739367904317437</v>
      </c>
      <c r="P58" s="127">
        <f t="shared" si="56"/>
        <v>15.770311841084951</v>
      </c>
      <c r="Q58" s="127">
        <f t="shared" si="56"/>
        <v>15.812115671892935</v>
      </c>
      <c r="R58" s="127">
        <f t="shared" si="56"/>
        <v>15.890010745924721</v>
      </c>
      <c r="S58" s="127">
        <f t="shared" si="56"/>
        <v>15.939731542390678</v>
      </c>
      <c r="T58" s="127">
        <f t="shared" si="56"/>
        <v>15.915529827814337</v>
      </c>
      <c r="U58" s="127">
        <f t="shared" si="56"/>
        <v>15.96280398078736</v>
      </c>
      <c r="V58" s="363">
        <f t="shared" si="30"/>
        <v>16.010078133760381</v>
      </c>
      <c r="W58" s="363">
        <f t="shared" ref="W58:Y58" si="57">V58</f>
        <v>16.010078133760381</v>
      </c>
      <c r="X58" s="363">
        <f t="shared" si="57"/>
        <v>16.010078133760381</v>
      </c>
      <c r="Y58" s="363">
        <f t="shared" si="57"/>
        <v>16.010078133760381</v>
      </c>
      <c r="Z58" s="362"/>
      <c r="AA58" s="362"/>
      <c r="AB58" s="362"/>
    </row>
    <row r="59" spans="1:28" x14ac:dyDescent="0.2">
      <c r="A59" s="120" t="s">
        <v>14</v>
      </c>
      <c r="B59" s="122">
        <f t="shared" si="48"/>
        <v>15.203447508676197</v>
      </c>
      <c r="C59" s="123">
        <f t="shared" si="48"/>
        <v>15.256556070448685</v>
      </c>
      <c r="D59" s="123">
        <f t="shared" si="48"/>
        <v>15.23252999793899</v>
      </c>
      <c r="E59" s="123">
        <f t="shared" si="48"/>
        <v>15.298207337484357</v>
      </c>
      <c r="F59" s="123">
        <f t="shared" si="48"/>
        <v>15.092274827854551</v>
      </c>
      <c r="G59" s="123">
        <f t="shared" si="49"/>
        <v>15.29178397877515</v>
      </c>
      <c r="H59" s="123">
        <f t="shared" si="49"/>
        <v>16.013957895748369</v>
      </c>
      <c r="I59" s="123">
        <f t="shared" si="49"/>
        <v>15.517982977751835</v>
      </c>
      <c r="J59" s="123">
        <f t="shared" si="49"/>
        <v>15.362210493161571</v>
      </c>
      <c r="K59" s="123">
        <f t="shared" si="49"/>
        <v>15.325583874747023</v>
      </c>
      <c r="L59" s="123">
        <f t="shared" si="49"/>
        <v>15.256772536909899</v>
      </c>
      <c r="M59" s="123">
        <f t="shared" si="49"/>
        <v>15.280318702248936</v>
      </c>
      <c r="N59" s="123">
        <f t="shared" si="49"/>
        <v>15.234911020772742</v>
      </c>
      <c r="O59" s="123">
        <f t="shared" ref="O59:U59" si="58">O40/O20*100</f>
        <v>15.249703405069395</v>
      </c>
      <c r="P59" s="123">
        <f t="shared" si="58"/>
        <v>15.300500542892975</v>
      </c>
      <c r="Q59" s="123">
        <f t="shared" si="58"/>
        <v>15.546631936839129</v>
      </c>
      <c r="R59" s="123">
        <f t="shared" si="58"/>
        <v>15.332458263381252</v>
      </c>
      <c r="S59" s="123">
        <f t="shared" si="58"/>
        <v>15.406208836351167</v>
      </c>
      <c r="T59" s="123">
        <f t="shared" si="58"/>
        <v>15.445709261673111</v>
      </c>
      <c r="U59" s="123">
        <f t="shared" si="58"/>
        <v>15.485209686995056</v>
      </c>
      <c r="V59" s="363">
        <f t="shared" si="30"/>
        <v>15.524710112317001</v>
      </c>
      <c r="W59" s="363">
        <f t="shared" ref="W59:Y59" si="59">V59</f>
        <v>15.524710112317001</v>
      </c>
      <c r="X59" s="363">
        <f t="shared" si="59"/>
        <v>15.524710112317001</v>
      </c>
      <c r="Y59" s="363">
        <f t="shared" si="59"/>
        <v>15.524710112317001</v>
      </c>
      <c r="Z59" s="362"/>
      <c r="AA59" s="362"/>
      <c r="AB59" s="362"/>
    </row>
    <row r="60" spans="1:28" ht="13.5" thickBot="1" x14ac:dyDescent="0.25">
      <c r="A60" s="161" t="s">
        <v>440</v>
      </c>
      <c r="B60" s="130">
        <f t="shared" si="48"/>
        <v>15.163087113275484</v>
      </c>
      <c r="C60" s="131">
        <f t="shared" si="48"/>
        <v>15.226497327408511</v>
      </c>
      <c r="D60" s="131">
        <f t="shared" si="48"/>
        <v>15.128597358704946</v>
      </c>
      <c r="E60" s="131">
        <f t="shared" si="48"/>
        <v>15.199608780079021</v>
      </c>
      <c r="F60" s="131">
        <f t="shared" si="48"/>
        <v>15.08129578606566</v>
      </c>
      <c r="G60" s="131">
        <f t="shared" si="49"/>
        <v>15.18547693005987</v>
      </c>
      <c r="H60" s="131">
        <f t="shared" si="49"/>
        <v>15.474360419033564</v>
      </c>
      <c r="I60" s="131">
        <f t="shared" si="49"/>
        <v>15.30593013894663</v>
      </c>
      <c r="J60" s="131">
        <f t="shared" si="49"/>
        <v>15.334741900582834</v>
      </c>
      <c r="K60" s="131">
        <f t="shared" si="49"/>
        <v>15.345006997711655</v>
      </c>
      <c r="L60" s="131">
        <f t="shared" si="49"/>
        <v>15.42741188503963</v>
      </c>
      <c r="M60" s="131">
        <f t="shared" si="49"/>
        <v>15.44838804352325</v>
      </c>
      <c r="N60" s="131">
        <f t="shared" si="49"/>
        <v>15.569755596757398</v>
      </c>
      <c r="O60" s="131">
        <f t="shared" ref="O60:U60" si="60">O41/O21*100</f>
        <v>15.694287725337944</v>
      </c>
      <c r="P60" s="131">
        <f t="shared" si="60"/>
        <v>15.727524582063324</v>
      </c>
      <c r="Q60" s="131">
        <f t="shared" si="60"/>
        <v>15.787659167968929</v>
      </c>
      <c r="R60" s="131">
        <f t="shared" si="60"/>
        <v>15.837688281420395</v>
      </c>
      <c r="S60" s="131">
        <f t="shared" si="60"/>
        <v>15.889538313340854</v>
      </c>
      <c r="T60" s="131">
        <f t="shared" si="60"/>
        <v>15.871729210178659</v>
      </c>
      <c r="U60" s="131">
        <f t="shared" si="60"/>
        <v>15.918455113862933</v>
      </c>
      <c r="V60" s="363">
        <f t="shared" si="30"/>
        <v>15.965181017547208</v>
      </c>
      <c r="W60" s="363">
        <f t="shared" ref="W60:Y60" si="61">V60</f>
        <v>15.965181017547208</v>
      </c>
      <c r="X60" s="363">
        <f t="shared" si="61"/>
        <v>15.965181017547208</v>
      </c>
      <c r="Y60" s="363">
        <f t="shared" si="61"/>
        <v>15.965181017547208</v>
      </c>
      <c r="Z60" s="362"/>
      <c r="AA60" s="362"/>
      <c r="AB60" s="362"/>
    </row>
    <row r="61" spans="1:28" x14ac:dyDescent="0.2">
      <c r="U61"/>
      <c r="V61" s="362"/>
      <c r="W61" s="362"/>
      <c r="X61" s="362"/>
      <c r="Y61" s="362"/>
      <c r="Z61" s="362"/>
      <c r="AA61" s="362"/>
      <c r="AB61" s="362"/>
    </row>
    <row r="62" spans="1:28" ht="18" x14ac:dyDescent="0.25">
      <c r="A62" s="410" t="s">
        <v>211</v>
      </c>
      <c r="B62" s="410"/>
      <c r="C62" s="410"/>
      <c r="D62" s="410"/>
      <c r="E62" s="410"/>
      <c r="F62" s="410"/>
      <c r="G62" s="411"/>
      <c r="H62" s="411"/>
      <c r="I62" s="411"/>
      <c r="J62" s="411"/>
      <c r="K62" s="411"/>
      <c r="L62" s="411"/>
      <c r="M62" s="411"/>
      <c r="N62" s="411"/>
      <c r="O62" s="412"/>
      <c r="P62" s="412"/>
      <c r="U62"/>
      <c r="V62" s="362"/>
      <c r="W62" s="362"/>
      <c r="X62" s="362"/>
      <c r="Y62" s="362"/>
      <c r="Z62" s="362"/>
      <c r="AA62" s="362"/>
      <c r="AB62" s="362"/>
    </row>
    <row r="63" spans="1:28" x14ac:dyDescent="0.2">
      <c r="A63" s="1" t="s">
        <v>171</v>
      </c>
      <c r="B63" s="1"/>
      <c r="C63" s="1"/>
      <c r="D63" s="1"/>
      <c r="E63" s="1"/>
      <c r="F63" s="1"/>
      <c r="O63" s="7"/>
      <c r="U63"/>
      <c r="V63" s="362"/>
      <c r="W63" s="362"/>
      <c r="X63" s="362"/>
      <c r="Y63" s="362"/>
      <c r="Z63" s="362"/>
    </row>
    <row r="64" spans="1:28" ht="13.5" thickBot="1" x14ac:dyDescent="0.25">
      <c r="A64" s="99" t="s">
        <v>166</v>
      </c>
      <c r="B64" s="93"/>
      <c r="C64" s="93" t="s">
        <v>277</v>
      </c>
      <c r="D64" s="93" t="s">
        <v>278</v>
      </c>
      <c r="E64" s="93" t="s">
        <v>279</v>
      </c>
      <c r="F64" s="93" t="s">
        <v>280</v>
      </c>
      <c r="G64" s="93" t="s">
        <v>16</v>
      </c>
      <c r="H64" s="93" t="s">
        <v>17</v>
      </c>
      <c r="I64" s="93" t="s">
        <v>18</v>
      </c>
      <c r="J64" s="94">
        <v>2003</v>
      </c>
      <c r="K64" s="94">
        <v>2004</v>
      </c>
      <c r="L64" s="94">
        <v>2005</v>
      </c>
      <c r="M64" s="94">
        <v>2006</v>
      </c>
      <c r="N64" s="94">
        <v>2007</v>
      </c>
      <c r="O64" s="94">
        <v>2008</v>
      </c>
      <c r="P64" s="94">
        <v>2009</v>
      </c>
      <c r="Q64" s="94">
        <v>2010</v>
      </c>
      <c r="R64" s="94">
        <v>2011</v>
      </c>
      <c r="S64" s="94">
        <v>2012</v>
      </c>
      <c r="T64" s="94">
        <v>2013</v>
      </c>
      <c r="U64" s="94">
        <v>2014</v>
      </c>
      <c r="V64" s="362"/>
      <c r="W64" s="362"/>
      <c r="X64" s="362"/>
      <c r="Y64" s="362"/>
      <c r="Z64" s="362"/>
    </row>
    <row r="65" spans="1:21" ht="13.5" thickTop="1" x14ac:dyDescent="0.2">
      <c r="A65" s="2" t="s">
        <v>0</v>
      </c>
      <c r="B65" s="142"/>
      <c r="C65" s="142">
        <f t="shared" ref="C65:G80" si="62">(C6-B6)/B6*100</f>
        <v>2.8687615795981261</v>
      </c>
      <c r="D65" s="142">
        <f t="shared" si="62"/>
        <v>1.5573420531845659</v>
      </c>
      <c r="E65" s="142">
        <f t="shared" si="62"/>
        <v>-1.0212747451573567</v>
      </c>
      <c r="F65" s="142">
        <f t="shared" si="62"/>
        <v>-0.11172808974572832</v>
      </c>
      <c r="G65" s="142">
        <f t="shared" si="62"/>
        <v>-5.4721649097317866E-2</v>
      </c>
      <c r="H65" s="142">
        <f>(H6-G6)/G6*100</f>
        <v>-0.70414104195212268</v>
      </c>
      <c r="I65" s="142">
        <f t="shared" ref="I65:P65" si="63">(I6-H6)/H6*100</f>
        <v>2.0112217182754888</v>
      </c>
      <c r="J65" s="142">
        <f t="shared" si="63"/>
        <v>2.8751792953453443</v>
      </c>
      <c r="K65" s="142">
        <f t="shared" si="63"/>
        <v>1.3876151970263122</v>
      </c>
      <c r="L65" s="142">
        <f t="shared" si="63"/>
        <v>1.3595121267899783</v>
      </c>
      <c r="M65" s="142">
        <f t="shared" si="63"/>
        <v>-1.5153891678109159</v>
      </c>
      <c r="N65" s="142">
        <f t="shared" si="63"/>
        <v>2.1158081376310648E-2</v>
      </c>
      <c r="O65" s="142">
        <f t="shared" si="63"/>
        <v>-0.6992299612697902</v>
      </c>
      <c r="P65" s="142">
        <f t="shared" si="63"/>
        <v>-4.4004478119683155</v>
      </c>
      <c r="Q65" s="142">
        <f t="shared" ref="Q65:Q80" si="64">(Q6-P6)/P6*100</f>
        <v>3.9778083786936564</v>
      </c>
      <c r="R65" s="142">
        <f t="shared" ref="R65:R80" si="65">(R6-Q6)/Q6*100</f>
        <v>-0.28590263894710538</v>
      </c>
      <c r="S65" s="142">
        <f t="shared" ref="S65:S80" si="66">(S6-R6)/R6*100</f>
        <v>-2.1268346829637421</v>
      </c>
      <c r="T65" s="142">
        <f t="shared" ref="T65:T80" si="67">(T6-S6)/S6*100</f>
        <v>3.4468775939021041</v>
      </c>
      <c r="U65" s="142">
        <f t="shared" ref="U65:U80" si="68">(U6-T6)/T6*100</f>
        <v>4.3953592083700838E-2</v>
      </c>
    </row>
    <row r="66" spans="1:21" x14ac:dyDescent="0.2">
      <c r="A66" s="3" t="s">
        <v>1</v>
      </c>
      <c r="B66" s="144"/>
      <c r="C66" s="144">
        <f>(C7-B7)/B7*100</f>
        <v>24.000000000000011</v>
      </c>
      <c r="D66" s="144">
        <f t="shared" si="62"/>
        <v>0.8999999999999968</v>
      </c>
      <c r="E66" s="144">
        <f t="shared" si="62"/>
        <v>-5.300000000000022</v>
      </c>
      <c r="F66" s="144">
        <f t="shared" si="62"/>
        <v>6.2000000000000011</v>
      </c>
      <c r="G66" s="144">
        <f t="shared" si="62"/>
        <v>4.6999999999999993</v>
      </c>
      <c r="H66" s="144">
        <f t="shared" ref="H66:P80" si="69">(H7-G7)/G7*100</f>
        <v>-3.2999999999999918</v>
      </c>
      <c r="I66" s="144">
        <f t="shared" si="69"/>
        <v>6.4999999999999902</v>
      </c>
      <c r="J66" s="144">
        <f t="shared" si="69"/>
        <v>0.68106961424663814</v>
      </c>
      <c r="K66" s="144">
        <f t="shared" si="69"/>
        <v>0.8594399778209022</v>
      </c>
      <c r="L66" s="144">
        <f t="shared" si="69"/>
        <v>2.8097855964815786</v>
      </c>
      <c r="M66" s="144">
        <f t="shared" si="69"/>
        <v>-5.4627802642625261</v>
      </c>
      <c r="N66" s="144">
        <f t="shared" si="69"/>
        <v>2.9791620274504353</v>
      </c>
      <c r="O66" s="144">
        <f t="shared" si="69"/>
        <v>19.411508073108713</v>
      </c>
      <c r="P66" s="144">
        <f t="shared" si="69"/>
        <v>-1.8922816971513361</v>
      </c>
      <c r="Q66" s="144">
        <f t="shared" si="64"/>
        <v>-0.30034141945639664</v>
      </c>
      <c r="R66" s="144">
        <f t="shared" si="65"/>
        <v>1.3090124557024172</v>
      </c>
      <c r="S66" s="144">
        <f t="shared" si="66"/>
        <v>0.59743489898374991</v>
      </c>
      <c r="T66" s="144">
        <f t="shared" si="67"/>
        <v>1.5251132333090556</v>
      </c>
      <c r="U66" s="144">
        <f t="shared" si="68"/>
        <v>5.5668762883257195</v>
      </c>
    </row>
    <row r="67" spans="1:21" x14ac:dyDescent="0.2">
      <c r="A67" s="4" t="s">
        <v>2</v>
      </c>
      <c r="B67" s="145"/>
      <c r="C67" s="145">
        <f t="shared" si="62"/>
        <v>-0.79999999999999705</v>
      </c>
      <c r="D67" s="145">
        <f t="shared" si="62"/>
        <v>1.6999999999999948</v>
      </c>
      <c r="E67" s="145">
        <f t="shared" si="62"/>
        <v>-9.9999999999984934E-2</v>
      </c>
      <c r="F67" s="145">
        <f t="shared" si="62"/>
        <v>-1.3999999999999917</v>
      </c>
      <c r="G67" s="145">
        <f t="shared" si="62"/>
        <v>-1.1000000000000001</v>
      </c>
      <c r="H67" s="145">
        <f t="shared" si="69"/>
        <v>-0.10000000000000271</v>
      </c>
      <c r="I67" s="145">
        <f t="shared" si="69"/>
        <v>0.99999999999999512</v>
      </c>
      <c r="J67" s="145">
        <f t="shared" si="69"/>
        <v>3.3963797690202324</v>
      </c>
      <c r="K67" s="145">
        <f t="shared" si="69"/>
        <v>1.5097858730490585</v>
      </c>
      <c r="L67" s="145">
        <f t="shared" si="69"/>
        <v>1.0262027750802996</v>
      </c>
      <c r="M67" s="145">
        <f t="shared" si="69"/>
        <v>-0.59216284704168143</v>
      </c>
      <c r="N67" s="145">
        <f t="shared" si="69"/>
        <v>-0.63677082909434213</v>
      </c>
      <c r="O67" s="145">
        <f>(O8-N8)/N8*100</f>
        <v>-5.3351067698944235</v>
      </c>
      <c r="P67" s="145">
        <f>(P8-O8)/O8*100</f>
        <v>-5.129766610589809</v>
      </c>
      <c r="Q67" s="145">
        <f t="shared" si="64"/>
        <v>5.2642506592335163</v>
      </c>
      <c r="R67" s="145">
        <f t="shared" si="65"/>
        <v>-0.74014188493305211</v>
      </c>
      <c r="S67" s="145">
        <f t="shared" si="66"/>
        <v>-2.9187369734094011</v>
      </c>
      <c r="T67" s="145">
        <f t="shared" si="67"/>
        <v>4.02573706298449</v>
      </c>
      <c r="U67" s="145">
        <f t="shared" si="68"/>
        <v>-1.5796299947733135</v>
      </c>
    </row>
    <row r="68" spans="1:21" x14ac:dyDescent="0.2">
      <c r="A68" s="2" t="s">
        <v>3</v>
      </c>
      <c r="B68" s="143"/>
      <c r="C68" s="143">
        <f t="shared" si="62"/>
        <v>2.8760603781318128</v>
      </c>
      <c r="D68" s="143">
        <f t="shared" si="62"/>
        <v>2.9811606012468936</v>
      </c>
      <c r="E68" s="143">
        <f t="shared" si="62"/>
        <v>-1.8693369712113508</v>
      </c>
      <c r="F68" s="143">
        <f t="shared" si="62"/>
        <v>0.20540276133969998</v>
      </c>
      <c r="G68" s="143">
        <f t="shared" si="62"/>
        <v>7.0550774061001142</v>
      </c>
      <c r="H68" s="143">
        <f t="shared" si="69"/>
        <v>2.3709371052421306</v>
      </c>
      <c r="I68" s="143">
        <f t="shared" si="69"/>
        <v>3.2409103360303635</v>
      </c>
      <c r="J68" s="143">
        <f t="shared" si="69"/>
        <v>0.19266210231866324</v>
      </c>
      <c r="K68" s="143">
        <f t="shared" si="69"/>
        <v>5.6955068107319029</v>
      </c>
      <c r="L68" s="143">
        <f t="shared" si="69"/>
        <v>6.8217912285625584</v>
      </c>
      <c r="M68" s="143">
        <f t="shared" si="69"/>
        <v>6.5504676004813271</v>
      </c>
      <c r="N68" s="143">
        <f t="shared" si="69"/>
        <v>6.5165250347481036</v>
      </c>
      <c r="O68" s="143">
        <f t="shared" si="69"/>
        <v>2.6820135017977438</v>
      </c>
      <c r="P68" s="143">
        <f t="shared" si="69"/>
        <v>-6.369340451575253</v>
      </c>
      <c r="Q68" s="143">
        <f t="shared" si="64"/>
        <v>4.462666666746566</v>
      </c>
      <c r="R68" s="143">
        <f t="shared" si="65"/>
        <v>2.2711831163437122</v>
      </c>
      <c r="S68" s="143">
        <f t="shared" si="66"/>
        <v>1.6446769696628938</v>
      </c>
      <c r="T68" s="143">
        <f t="shared" si="67"/>
        <v>0.92962422926121535</v>
      </c>
      <c r="U68" s="143">
        <f t="shared" si="68"/>
        <v>0.44465921759560334</v>
      </c>
    </row>
    <row r="69" spans="1:21" x14ac:dyDescent="0.2">
      <c r="A69" s="3" t="s">
        <v>4</v>
      </c>
      <c r="B69" s="144"/>
      <c r="C69" s="144">
        <f t="shared" si="62"/>
        <v>1.399999999999999</v>
      </c>
      <c r="D69" s="144">
        <f t="shared" si="62"/>
        <v>2.6999999999999886</v>
      </c>
      <c r="E69" s="144">
        <f t="shared" si="62"/>
        <v>-0.20000000000000343</v>
      </c>
      <c r="F69" s="144">
        <f t="shared" si="62"/>
        <v>0.60000000000000409</v>
      </c>
      <c r="G69" s="144">
        <f t="shared" si="62"/>
        <v>8.1</v>
      </c>
      <c r="H69" s="144">
        <f t="shared" si="69"/>
        <v>3.2000000000000051</v>
      </c>
      <c r="I69" s="144">
        <f t="shared" si="69"/>
        <v>2.8000000000000091</v>
      </c>
      <c r="J69" s="144">
        <f t="shared" si="69"/>
        <v>-1.5042370189681227</v>
      </c>
      <c r="K69" s="144">
        <f t="shared" si="69"/>
        <v>4.8946388570003716</v>
      </c>
      <c r="L69" s="144">
        <f t="shared" si="69"/>
        <v>6.2041686307461843</v>
      </c>
      <c r="M69" s="144">
        <f t="shared" si="69"/>
        <v>6.4381843373819736</v>
      </c>
      <c r="N69" s="144">
        <f t="shared" si="69"/>
        <v>5.3523300752034864</v>
      </c>
      <c r="O69" s="144">
        <f t="shared" si="69"/>
        <v>2.315062086901654</v>
      </c>
      <c r="P69" s="144">
        <f t="shared" si="69"/>
        <v>-10.62696708804013</v>
      </c>
      <c r="Q69" s="144">
        <f t="shared" si="64"/>
        <v>5.9073327937689051</v>
      </c>
      <c r="R69" s="144">
        <f t="shared" si="65"/>
        <v>2.9444024994960416</v>
      </c>
      <c r="S69" s="144">
        <f t="shared" si="66"/>
        <v>1.8592651528249176</v>
      </c>
      <c r="T69" s="144">
        <f t="shared" si="67"/>
        <v>0.74623293140603431</v>
      </c>
      <c r="U69" s="144">
        <f t="shared" si="68"/>
        <v>4.1118659481290315E-2</v>
      </c>
    </row>
    <row r="70" spans="1:21" x14ac:dyDescent="0.2">
      <c r="A70" s="3" t="s">
        <v>5</v>
      </c>
      <c r="B70" s="144"/>
      <c r="C70" s="144">
        <f t="shared" si="62"/>
        <v>10.800000000000013</v>
      </c>
      <c r="D70" s="144">
        <f t="shared" si="62"/>
        <v>3.8999999999999986</v>
      </c>
      <c r="E70" s="144">
        <f t="shared" si="62"/>
        <v>-6.3000000000000114</v>
      </c>
      <c r="F70" s="144">
        <f t="shared" si="62"/>
        <v>-0.50000000000000344</v>
      </c>
      <c r="G70" s="144">
        <f t="shared" si="62"/>
        <v>3.0999999999999877</v>
      </c>
      <c r="H70" s="144">
        <f t="shared" si="69"/>
        <v>-3.6999999999999975</v>
      </c>
      <c r="I70" s="144">
        <f t="shared" si="69"/>
        <v>3.4999999999999969</v>
      </c>
      <c r="J70" s="144">
        <f t="shared" si="69"/>
        <v>2.9505666070238177</v>
      </c>
      <c r="K70" s="144">
        <f t="shared" si="69"/>
        <v>6.7850327153762242</v>
      </c>
      <c r="L70" s="144">
        <f t="shared" si="69"/>
        <v>5.3460986117759477</v>
      </c>
      <c r="M70" s="144">
        <f t="shared" si="69"/>
        <v>3.4195491090632553</v>
      </c>
      <c r="N70" s="144">
        <f t="shared" si="69"/>
        <v>3.4150139076415518</v>
      </c>
      <c r="O70" s="144">
        <f t="shared" si="69"/>
        <v>-3.54</v>
      </c>
      <c r="P70" s="144">
        <f t="shared" si="69"/>
        <v>-1.7549835609134801</v>
      </c>
      <c r="Q70" s="144">
        <f t="shared" si="64"/>
        <v>2.4158463602514524</v>
      </c>
      <c r="R70" s="144">
        <f t="shared" si="65"/>
        <v>1.3826987500662267</v>
      </c>
      <c r="S70" s="144">
        <f t="shared" si="66"/>
        <v>-0.1132420621669885</v>
      </c>
      <c r="T70" s="144">
        <f t="shared" si="67"/>
        <v>-0.61917704684524932</v>
      </c>
      <c r="U70" s="144">
        <f t="shared" si="68"/>
        <v>-0.89197398223069291</v>
      </c>
    </row>
    <row r="71" spans="1:21" x14ac:dyDescent="0.2">
      <c r="A71" s="4" t="s">
        <v>6</v>
      </c>
      <c r="B71" s="145"/>
      <c r="C71" s="145">
        <f t="shared" si="62"/>
        <v>2.0159733904835981</v>
      </c>
      <c r="D71" s="145">
        <f t="shared" si="62"/>
        <v>3.4427236280375326</v>
      </c>
      <c r="E71" s="145">
        <f t="shared" si="62"/>
        <v>-5.894375029030603</v>
      </c>
      <c r="F71" s="145">
        <f t="shared" si="62"/>
        <v>-1.3573543928924094</v>
      </c>
      <c r="G71" s="145">
        <f t="shared" si="62"/>
        <v>5.6492369276957701</v>
      </c>
      <c r="H71" s="145">
        <f t="shared" si="69"/>
        <v>4.9256417542862652</v>
      </c>
      <c r="I71" s="145">
        <f t="shared" si="69"/>
        <v>5.8093346573982059</v>
      </c>
      <c r="J71" s="145">
        <f t="shared" si="69"/>
        <v>7.6873230790218683</v>
      </c>
      <c r="K71" s="145">
        <f t="shared" si="69"/>
        <v>9.1084718923198746</v>
      </c>
      <c r="L71" s="145">
        <f t="shared" si="69"/>
        <v>11.921279498417986</v>
      </c>
      <c r="M71" s="145">
        <f t="shared" si="69"/>
        <v>10.436225945329152</v>
      </c>
      <c r="N71" s="145">
        <f t="shared" si="69"/>
        <v>15.519598075634281</v>
      </c>
      <c r="O71" s="145">
        <f t="shared" si="69"/>
        <v>9.8742242739736028</v>
      </c>
      <c r="P71" s="145">
        <f t="shared" si="69"/>
        <v>8.5437345068605968</v>
      </c>
      <c r="Q71" s="145">
        <f t="shared" si="64"/>
        <v>0.7319794145055829</v>
      </c>
      <c r="R71" s="145">
        <f t="shared" si="65"/>
        <v>0.37369800010422338</v>
      </c>
      <c r="S71" s="145">
        <f t="shared" si="66"/>
        <v>2.0814261650652202</v>
      </c>
      <c r="T71" s="145">
        <f t="shared" si="67"/>
        <v>2.7244188909336597</v>
      </c>
      <c r="U71" s="145">
        <f t="shared" si="68"/>
        <v>2.8763465326478164</v>
      </c>
    </row>
    <row r="72" spans="1:21" x14ac:dyDescent="0.2">
      <c r="A72" s="2" t="s">
        <v>7</v>
      </c>
      <c r="B72" s="143"/>
      <c r="C72" s="143">
        <f t="shared" si="62"/>
        <v>4.075377025266337</v>
      </c>
      <c r="D72" s="143">
        <f t="shared" si="62"/>
        <v>2.3944048498311159</v>
      </c>
      <c r="E72" s="143">
        <f t="shared" si="62"/>
        <v>1.8821457393965881</v>
      </c>
      <c r="F72" s="143">
        <f t="shared" si="62"/>
        <v>3.7456245792266842</v>
      </c>
      <c r="G72" s="143">
        <f t="shared" si="62"/>
        <v>3.8829093344025076</v>
      </c>
      <c r="H72" s="143">
        <f t="shared" si="69"/>
        <v>3.3513676993970876</v>
      </c>
      <c r="I72" s="143">
        <f t="shared" si="69"/>
        <v>3.8902559917259287</v>
      </c>
      <c r="J72" s="143">
        <f t="shared" si="69"/>
        <v>4.0860174833871197</v>
      </c>
      <c r="K72" s="143">
        <f t="shared" si="69"/>
        <v>4.5759999375080866</v>
      </c>
      <c r="L72" s="143">
        <f t="shared" si="69"/>
        <v>5.4265962190115609</v>
      </c>
      <c r="M72" s="143">
        <f t="shared" si="69"/>
        <v>6.1679032619568179</v>
      </c>
      <c r="N72" s="143">
        <f t="shared" si="69"/>
        <v>6.1426719380922146</v>
      </c>
      <c r="O72" s="143">
        <f t="shared" si="69"/>
        <v>4.2536911693948296</v>
      </c>
      <c r="P72" s="143">
        <f t="shared" si="69"/>
        <v>0.73204564757023438</v>
      </c>
      <c r="Q72" s="143">
        <f t="shared" si="64"/>
        <v>2.2676559328899519</v>
      </c>
      <c r="R72" s="143">
        <f t="shared" si="65"/>
        <v>3.8316078645069362</v>
      </c>
      <c r="S72" s="143">
        <f t="shared" si="66"/>
        <v>3.0937030686752851</v>
      </c>
      <c r="T72" s="143">
        <f t="shared" si="67"/>
        <v>2.5419750905469636</v>
      </c>
      <c r="U72" s="143">
        <f t="shared" si="68"/>
        <v>2.1471417687458034</v>
      </c>
    </row>
    <row r="73" spans="1:21" x14ac:dyDescent="0.2">
      <c r="A73" s="3" t="s">
        <v>8</v>
      </c>
      <c r="B73" s="144"/>
      <c r="C73" s="144">
        <f t="shared" si="62"/>
        <v>3.699999999999986</v>
      </c>
      <c r="D73" s="144">
        <f t="shared" si="62"/>
        <v>0.40000000000000102</v>
      </c>
      <c r="E73" s="144">
        <f t="shared" si="62"/>
        <v>1.2999999999999881</v>
      </c>
      <c r="F73" s="144">
        <f t="shared" si="62"/>
        <v>7.6</v>
      </c>
      <c r="G73" s="144">
        <f t="shared" si="62"/>
        <v>8.0999999999999943</v>
      </c>
      <c r="H73" s="144">
        <f t="shared" si="69"/>
        <v>1.8999999999999881</v>
      </c>
      <c r="I73" s="144">
        <f t="shared" si="69"/>
        <v>2.2999999999999963</v>
      </c>
      <c r="J73" s="144">
        <f t="shared" si="69"/>
        <v>2.6657606565089025</v>
      </c>
      <c r="K73" s="144">
        <f t="shared" si="69"/>
        <v>5.3977778960596039</v>
      </c>
      <c r="L73" s="144">
        <f t="shared" si="69"/>
        <v>7.046630986688605</v>
      </c>
      <c r="M73" s="144">
        <f t="shared" si="69"/>
        <v>5.9605501604515183</v>
      </c>
      <c r="N73" s="144">
        <f t="shared" si="69"/>
        <v>5.598602801956531</v>
      </c>
      <c r="O73" s="144">
        <f t="shared" si="69"/>
        <v>1.7529195329555607</v>
      </c>
      <c r="P73" s="144">
        <f t="shared" si="69"/>
        <v>-1.1173230565031504</v>
      </c>
      <c r="Q73" s="144">
        <f t="shared" si="64"/>
        <v>4.4270360786232859</v>
      </c>
      <c r="R73" s="144">
        <f t="shared" si="65"/>
        <v>3.8284858103809571</v>
      </c>
      <c r="S73" s="144">
        <f t="shared" si="66"/>
        <v>3.5908006854879222</v>
      </c>
      <c r="T73" s="144">
        <f t="shared" si="67"/>
        <v>1.8560902858026405</v>
      </c>
      <c r="U73" s="144">
        <f t="shared" si="68"/>
        <v>1.256245850873305</v>
      </c>
    </row>
    <row r="74" spans="1:21" x14ac:dyDescent="0.2">
      <c r="A74" s="3" t="s">
        <v>9</v>
      </c>
      <c r="B74" s="144"/>
      <c r="C74" s="144">
        <f t="shared" si="62"/>
        <v>6.0999999999999872</v>
      </c>
      <c r="D74" s="144">
        <f t="shared" si="62"/>
        <v>7.6000000000000023</v>
      </c>
      <c r="E74" s="144">
        <f t="shared" si="62"/>
        <v>5.5</v>
      </c>
      <c r="F74" s="144">
        <f t="shared" si="62"/>
        <v>5.2000000000000091</v>
      </c>
      <c r="G74" s="144">
        <f t="shared" si="62"/>
        <v>8.2999999999999865</v>
      </c>
      <c r="H74" s="144">
        <f t="shared" si="69"/>
        <v>5.9000000000000021</v>
      </c>
      <c r="I74" s="144">
        <f t="shared" si="69"/>
        <v>9.0000000000000089</v>
      </c>
      <c r="J74" s="144">
        <f t="shared" si="69"/>
        <v>6.347842929203602</v>
      </c>
      <c r="K74" s="144">
        <f t="shared" si="69"/>
        <v>4.8872805593608293</v>
      </c>
      <c r="L74" s="144">
        <f t="shared" si="69"/>
        <v>5.294317486920467</v>
      </c>
      <c r="M74" s="144">
        <f t="shared" si="69"/>
        <v>5.1158728861318163</v>
      </c>
      <c r="N74" s="144">
        <f t="shared" si="69"/>
        <v>7.5109043846137116</v>
      </c>
      <c r="O74" s="144">
        <f t="shared" si="69"/>
        <v>3.5001569793292782</v>
      </c>
      <c r="P74" s="144">
        <f t="shared" si="69"/>
        <v>-0.18755846664553369</v>
      </c>
      <c r="Q74" s="144">
        <f t="shared" si="64"/>
        <v>1.677920694128139</v>
      </c>
      <c r="R74" s="144">
        <f t="shared" si="65"/>
        <v>3.0240138956152829</v>
      </c>
      <c r="S74" s="144">
        <f t="shared" si="66"/>
        <v>2.4505675882849589</v>
      </c>
      <c r="T74" s="144">
        <f t="shared" si="67"/>
        <v>1.9935045268867837</v>
      </c>
      <c r="U74" s="144">
        <f t="shared" si="68"/>
        <v>2.2609249241280729</v>
      </c>
    </row>
    <row r="75" spans="1:21" x14ac:dyDescent="0.2">
      <c r="A75" s="3" t="s">
        <v>10</v>
      </c>
      <c r="B75" s="144"/>
      <c r="C75" s="144">
        <f t="shared" si="62"/>
        <v>6.7853708791208751</v>
      </c>
      <c r="D75" s="144">
        <f t="shared" si="62"/>
        <v>4.7060866545107123</v>
      </c>
      <c r="E75" s="144">
        <f t="shared" si="62"/>
        <v>2.3020560433834083</v>
      </c>
      <c r="F75" s="144">
        <f t="shared" si="62"/>
        <v>5.1105562588502629</v>
      </c>
      <c r="G75" s="144">
        <f t="shared" si="62"/>
        <v>3.1802295081655085</v>
      </c>
      <c r="H75" s="144">
        <f t="shared" si="69"/>
        <v>8.1675334214236734</v>
      </c>
      <c r="I75" s="144">
        <f t="shared" si="69"/>
        <v>6.2763462246337358</v>
      </c>
      <c r="J75" s="144">
        <f t="shared" si="69"/>
        <v>4.7992294262837953</v>
      </c>
      <c r="K75" s="144">
        <f t="shared" si="69"/>
        <v>7.0545298575767035</v>
      </c>
      <c r="L75" s="144">
        <f t="shared" si="69"/>
        <v>5.7091191368800773</v>
      </c>
      <c r="M75" s="144">
        <f t="shared" si="69"/>
        <v>9.6440482092428503</v>
      </c>
      <c r="N75" s="144">
        <f t="shared" si="69"/>
        <v>7.2534964953418806</v>
      </c>
      <c r="O75" s="144">
        <f t="shared" si="69"/>
        <v>5.5793909038869556</v>
      </c>
      <c r="P75" s="144">
        <f t="shared" si="69"/>
        <v>1.0548472405946232</v>
      </c>
      <c r="Q75" s="144">
        <f t="shared" si="64"/>
        <v>1.2398643659507314</v>
      </c>
      <c r="R75" s="144">
        <f t="shared" si="65"/>
        <v>4.1013096902900257</v>
      </c>
      <c r="S75" s="144">
        <f t="shared" si="66"/>
        <v>2.9508823491258882</v>
      </c>
      <c r="T75" s="144">
        <f t="shared" si="67"/>
        <v>3.0383692481207136</v>
      </c>
      <c r="U75" s="144">
        <f t="shared" si="68"/>
        <v>2.2299359519989252</v>
      </c>
    </row>
    <row r="76" spans="1:21" x14ac:dyDescent="0.2">
      <c r="A76" s="3" t="s">
        <v>11</v>
      </c>
      <c r="B76" s="144"/>
      <c r="C76" s="144">
        <f t="shared" si="62"/>
        <v>2.6582004265986776</v>
      </c>
      <c r="D76" s="144">
        <f t="shared" si="62"/>
        <v>-3.2717766398572823E-2</v>
      </c>
      <c r="E76" s="144">
        <f t="shared" si="62"/>
        <v>6.2112206616090013</v>
      </c>
      <c r="F76" s="144">
        <f t="shared" si="62"/>
        <v>3.8691359071068439</v>
      </c>
      <c r="G76" s="144">
        <f t="shared" si="62"/>
        <v>4.8180334557323485</v>
      </c>
      <c r="H76" s="144">
        <f t="shared" si="69"/>
        <v>2.2482668960604588</v>
      </c>
      <c r="I76" s="144">
        <f t="shared" si="69"/>
        <v>2.4637525883771492</v>
      </c>
      <c r="J76" s="144">
        <f t="shared" si="69"/>
        <v>5.5579361278451422</v>
      </c>
      <c r="K76" s="144">
        <f t="shared" si="69"/>
        <v>1.746740532021593</v>
      </c>
      <c r="L76" s="144">
        <f t="shared" si="69"/>
        <v>3.7969232213473472</v>
      </c>
      <c r="M76" s="144">
        <f t="shared" si="69"/>
        <v>5.2210905695231586</v>
      </c>
      <c r="N76" s="144">
        <f t="shared" si="69"/>
        <v>5.5092517865265815</v>
      </c>
      <c r="O76" s="144">
        <f t="shared" si="69"/>
        <v>3.7614349506986584</v>
      </c>
      <c r="P76" s="144">
        <f t="shared" si="69"/>
        <v>-0.80501092048724898</v>
      </c>
      <c r="Q76" s="144">
        <f t="shared" si="64"/>
        <v>0.3690166537175365</v>
      </c>
      <c r="R76" s="144">
        <f t="shared" si="65"/>
        <v>2.4244553759662604</v>
      </c>
      <c r="S76" s="144">
        <f t="shared" si="66"/>
        <v>2.0581336131732928</v>
      </c>
      <c r="T76" s="144">
        <f t="shared" si="67"/>
        <v>1.8493131549568169</v>
      </c>
      <c r="U76" s="144">
        <f t="shared" si="68"/>
        <v>1.4189962625003376</v>
      </c>
    </row>
    <row r="77" spans="1:21" x14ac:dyDescent="0.2">
      <c r="A77" s="4" t="s">
        <v>12</v>
      </c>
      <c r="B77" s="145"/>
      <c r="C77" s="145">
        <f t="shared" si="62"/>
        <v>1.9311658749263858</v>
      </c>
      <c r="D77" s="145">
        <f t="shared" si="62"/>
        <v>0.78890196979924809</v>
      </c>
      <c r="E77" s="145">
        <f t="shared" si="62"/>
        <v>-0.74826335722615311</v>
      </c>
      <c r="F77" s="145">
        <f t="shared" si="62"/>
        <v>-0.85349660666907756</v>
      </c>
      <c r="G77" s="145">
        <f t="shared" si="62"/>
        <v>-0.92631860896008278</v>
      </c>
      <c r="H77" s="145">
        <f t="shared" si="69"/>
        <v>-0.93422851049180666</v>
      </c>
      <c r="I77" s="145">
        <f t="shared" si="69"/>
        <v>0.71637603321725218</v>
      </c>
      <c r="J77" s="145">
        <f t="shared" si="69"/>
        <v>2.7672725367974405</v>
      </c>
      <c r="K77" s="145">
        <f t="shared" si="69"/>
        <v>1.9134219875326854</v>
      </c>
      <c r="L77" s="145">
        <f t="shared" si="69"/>
        <v>4.3080416310322267</v>
      </c>
      <c r="M77" s="145">
        <f t="shared" si="69"/>
        <v>3.062032750162059</v>
      </c>
      <c r="N77" s="145">
        <f t="shared" si="69"/>
        <v>4.6609421441202095</v>
      </c>
      <c r="O77" s="145">
        <f t="shared" si="69"/>
        <v>5.5669236469820484</v>
      </c>
      <c r="P77" s="145">
        <f t="shared" si="69"/>
        <v>3.1833469541711192</v>
      </c>
      <c r="Q77" s="145">
        <f t="shared" si="64"/>
        <v>2.722880983750549</v>
      </c>
      <c r="R77" s="145">
        <f t="shared" si="65"/>
        <v>4.460183814534644</v>
      </c>
      <c r="S77" s="145">
        <f t="shared" si="66"/>
        <v>3.5578845266681647</v>
      </c>
      <c r="T77" s="145">
        <f t="shared" si="67"/>
        <v>3.0794957668355667</v>
      </c>
      <c r="U77" s="145">
        <f t="shared" si="68"/>
        <v>3.0355884347560136</v>
      </c>
    </row>
    <row r="78" spans="1:21" x14ac:dyDescent="0.2">
      <c r="A78" s="2" t="s">
        <v>13</v>
      </c>
      <c r="B78" s="143"/>
      <c r="C78" s="143">
        <f t="shared" si="62"/>
        <v>3.6043011914401206</v>
      </c>
      <c r="D78" s="143">
        <f t="shared" si="62"/>
        <v>2.376240952724185</v>
      </c>
      <c r="E78" s="143">
        <f t="shared" si="62"/>
        <v>0.56895542727934201</v>
      </c>
      <c r="F78" s="143">
        <f t="shared" si="62"/>
        <v>2.3436744984497158</v>
      </c>
      <c r="G78" s="143">
        <f t="shared" si="62"/>
        <v>3.8918193901025329</v>
      </c>
      <c r="H78" s="143">
        <f t="shared" si="69"/>
        <v>2.4984059991386154</v>
      </c>
      <c r="I78" s="143">
        <f t="shared" si="69"/>
        <v>3.4628287673056111</v>
      </c>
      <c r="J78" s="143">
        <f t="shared" si="69"/>
        <v>3.0729216735227549</v>
      </c>
      <c r="K78" s="143">
        <f t="shared" si="69"/>
        <v>4.3257128389826036</v>
      </c>
      <c r="L78" s="143">
        <f t="shared" si="69"/>
        <v>5.1216452416907208</v>
      </c>
      <c r="M78" s="143">
        <f t="shared" si="69"/>
        <v>5.1606857937399564</v>
      </c>
      <c r="N78" s="143">
        <f t="shared" si="69"/>
        <v>5.4110413759780682</v>
      </c>
      <c r="O78" s="143">
        <f t="shared" si="69"/>
        <v>3.2868340401396736</v>
      </c>
      <c r="P78" s="143">
        <f t="shared" si="69"/>
        <v>-1.4307154270698728</v>
      </c>
      <c r="Q78" s="143">
        <f t="shared" si="64"/>
        <v>2.9210265217834803</v>
      </c>
      <c r="R78" s="143">
        <f t="shared" si="65"/>
        <v>3.0166194469283076</v>
      </c>
      <c r="S78" s="143">
        <f t="shared" si="66"/>
        <v>2.1932266843876569</v>
      </c>
      <c r="T78" s="143">
        <f t="shared" si="67"/>
        <v>2.3083142248351454</v>
      </c>
      <c r="U78" s="143">
        <f t="shared" si="68"/>
        <v>1.5662265379476021</v>
      </c>
    </row>
    <row r="79" spans="1:21" x14ac:dyDescent="0.2">
      <c r="A79" s="3" t="s">
        <v>14</v>
      </c>
      <c r="B79" s="144"/>
      <c r="C79" s="144">
        <f t="shared" si="62"/>
        <v>4.8865181760094831</v>
      </c>
      <c r="D79" s="144">
        <f t="shared" si="62"/>
        <v>2.9213358692882836</v>
      </c>
      <c r="E79" s="144">
        <f t="shared" si="62"/>
        <v>-1.139038082330504</v>
      </c>
      <c r="F79" s="144">
        <f t="shared" si="62"/>
        <v>-0.54058380276289986</v>
      </c>
      <c r="G79" s="144">
        <f t="shared" si="62"/>
        <v>1.5781434491483055</v>
      </c>
      <c r="H79" s="144">
        <f t="shared" si="69"/>
        <v>1.4376126166967655</v>
      </c>
      <c r="I79" s="144">
        <f t="shared" si="69"/>
        <v>2.7112094481196669</v>
      </c>
      <c r="J79" s="144">
        <f t="shared" si="69"/>
        <v>2.682382712349757</v>
      </c>
      <c r="K79" s="144">
        <f t="shared" si="69"/>
        <v>5.0242228894956176</v>
      </c>
      <c r="L79" s="144">
        <f t="shared" si="69"/>
        <v>4.9864147215017924</v>
      </c>
      <c r="M79" s="144">
        <f t="shared" si="69"/>
        <v>6.2435667441108098</v>
      </c>
      <c r="N79" s="144">
        <f t="shared" si="69"/>
        <v>4.8692907426281185</v>
      </c>
      <c r="O79" s="144">
        <f t="shared" si="69"/>
        <v>2.2557840089886905</v>
      </c>
      <c r="P79" s="144">
        <f t="shared" si="69"/>
        <v>-2.5970171998251543</v>
      </c>
      <c r="Q79" s="144">
        <f t="shared" si="64"/>
        <v>4.2245982699773972</v>
      </c>
      <c r="R79" s="144">
        <f t="shared" si="65"/>
        <v>5.1424463159890657</v>
      </c>
      <c r="S79" s="144">
        <f t="shared" si="66"/>
        <v>2.4766499102064126</v>
      </c>
      <c r="T79" s="144">
        <f t="shared" si="67"/>
        <v>1.2883215157758894</v>
      </c>
      <c r="U79" s="144">
        <f t="shared" si="68"/>
        <v>1.1224445474025597</v>
      </c>
    </row>
    <row r="80" spans="1:21" ht="13.5" thickBot="1" x14ac:dyDescent="0.25">
      <c r="A80" s="96" t="s">
        <v>439</v>
      </c>
      <c r="B80" s="146"/>
      <c r="C80" s="146">
        <f t="shared" si="62"/>
        <v>3.7302560064507087</v>
      </c>
      <c r="D80" s="146">
        <f t="shared" si="62"/>
        <v>2.4303836141404656</v>
      </c>
      <c r="E80" s="146">
        <f t="shared" si="62"/>
        <v>0.39849235975972569</v>
      </c>
      <c r="F80" s="146">
        <f t="shared" si="62"/>
        <v>2.0602248809938359</v>
      </c>
      <c r="G80" s="146">
        <f t="shared" si="62"/>
        <v>3.6702378180330535</v>
      </c>
      <c r="H80" s="146">
        <f t="shared" si="69"/>
        <v>2.3988636039188589</v>
      </c>
      <c r="I80" s="146">
        <f t="shared" si="69"/>
        <v>3.3929606402040693</v>
      </c>
      <c r="J80" s="146">
        <f t="shared" si="69"/>
        <v>3.0368577971480009</v>
      </c>
      <c r="K80" s="146">
        <f t="shared" si="69"/>
        <v>4.3899940470438787</v>
      </c>
      <c r="L80" s="146">
        <f t="shared" si="69"/>
        <v>5.109124885241596</v>
      </c>
      <c r="M80" s="146">
        <f t="shared" si="69"/>
        <v>5.2608275890481737</v>
      </c>
      <c r="N80" s="146">
        <f t="shared" si="69"/>
        <v>5.3604740546296705</v>
      </c>
      <c r="O80" s="146">
        <f t="shared" si="69"/>
        <v>3.1910438852388827</v>
      </c>
      <c r="P80" s="146">
        <f t="shared" si="69"/>
        <v>-1.5380891344565648</v>
      </c>
      <c r="Q80" s="146">
        <f t="shared" si="64"/>
        <v>3.039747085247785</v>
      </c>
      <c r="R80" s="146">
        <f t="shared" si="65"/>
        <v>3.2124517571615727</v>
      </c>
      <c r="S80" s="146">
        <f t="shared" si="66"/>
        <v>2.2198240041681272</v>
      </c>
      <c r="T80" s="146">
        <f t="shared" si="67"/>
        <v>2.2123544332547445</v>
      </c>
      <c r="U80" s="146">
        <f t="shared" si="68"/>
        <v>1.5248534549403769</v>
      </c>
    </row>
    <row r="81" spans="1:21" x14ac:dyDescent="0.2">
      <c r="Q81" s="82"/>
      <c r="R81" s="82"/>
      <c r="S81" s="82"/>
      <c r="T81" s="82"/>
      <c r="U81" s="82"/>
    </row>
    <row r="82" spans="1:21" ht="18" x14ac:dyDescent="0.25">
      <c r="A82" s="410" t="s">
        <v>168</v>
      </c>
      <c r="B82" s="410"/>
      <c r="C82" s="410"/>
      <c r="D82" s="410"/>
      <c r="E82" s="410"/>
      <c r="F82" s="410"/>
      <c r="G82" s="411"/>
      <c r="H82" s="411"/>
      <c r="I82" s="411"/>
      <c r="J82" s="411"/>
      <c r="K82" s="411"/>
      <c r="L82" s="411"/>
      <c r="M82" s="411"/>
      <c r="N82" s="411"/>
      <c r="O82" s="412"/>
      <c r="P82" s="412"/>
      <c r="U82"/>
    </row>
    <row r="83" spans="1:21" x14ac:dyDescent="0.2">
      <c r="A83" s="1" t="s">
        <v>171</v>
      </c>
      <c r="B83" s="1"/>
      <c r="C83" s="1"/>
      <c r="D83" s="1"/>
      <c r="E83" s="1"/>
      <c r="F83" s="1"/>
      <c r="U83"/>
    </row>
    <row r="84" spans="1:21" ht="13.5" thickBot="1" x14ac:dyDescent="0.25">
      <c r="A84" s="99" t="s">
        <v>167</v>
      </c>
      <c r="B84" s="93"/>
      <c r="C84" s="93" t="s">
        <v>277</v>
      </c>
      <c r="D84" s="93" t="s">
        <v>278</v>
      </c>
      <c r="E84" s="93" t="s">
        <v>279</v>
      </c>
      <c r="F84" s="93" t="s">
        <v>280</v>
      </c>
      <c r="G84" s="93" t="s">
        <v>16</v>
      </c>
      <c r="H84" s="93" t="s">
        <v>17</v>
      </c>
      <c r="I84" s="93" t="s">
        <v>18</v>
      </c>
      <c r="J84" s="100">
        <v>2003</v>
      </c>
      <c r="K84" s="100">
        <v>2004</v>
      </c>
      <c r="L84" s="100">
        <v>2005</v>
      </c>
      <c r="M84" s="100">
        <v>2006</v>
      </c>
      <c r="N84" s="100">
        <v>2007</v>
      </c>
      <c r="O84" s="100">
        <v>2008</v>
      </c>
      <c r="P84" s="100">
        <v>2009</v>
      </c>
      <c r="Q84" s="100">
        <v>2010</v>
      </c>
      <c r="R84" s="100">
        <v>2011</v>
      </c>
      <c r="S84" s="100">
        <v>2012</v>
      </c>
      <c r="T84" s="100">
        <v>2013</v>
      </c>
      <c r="U84" s="100">
        <v>2014</v>
      </c>
    </row>
    <row r="85" spans="1:21" ht="13.5" thickTop="1" x14ac:dyDescent="0.2">
      <c r="A85" s="5" t="s">
        <v>0</v>
      </c>
      <c r="B85" s="142"/>
      <c r="C85" s="142">
        <f t="shared" ref="C85:G100" si="70">(C26-B26)/B26*100</f>
        <v>9.6663648612611546</v>
      </c>
      <c r="D85" s="142">
        <f t="shared" si="70"/>
        <v>0.16610878316969446</v>
      </c>
      <c r="E85" s="142">
        <f t="shared" si="70"/>
        <v>0.25227953031868849</v>
      </c>
      <c r="F85" s="142">
        <f t="shared" si="70"/>
        <v>-4.489685517144788</v>
      </c>
      <c r="G85" s="142">
        <f t="shared" si="70"/>
        <v>1.8540624414635398</v>
      </c>
      <c r="H85" s="142">
        <f>(H26-G26)/G26*100</f>
        <v>0.33215678633867163</v>
      </c>
      <c r="I85" s="142">
        <f t="shared" ref="I85:P85" si="71">(I26-H26)/H26*100</f>
        <v>2.7650354015664522</v>
      </c>
      <c r="J85" s="142">
        <f t="shared" si="71"/>
        <v>5.9117927577867233</v>
      </c>
      <c r="K85" s="142">
        <f t="shared" si="71"/>
        <v>0.98902213923198357</v>
      </c>
      <c r="L85" s="142">
        <f t="shared" si="71"/>
        <v>-6.2368830285156012</v>
      </c>
      <c r="M85" s="142">
        <f t="shared" si="71"/>
        <v>-0.69842106588560104</v>
      </c>
      <c r="N85" s="142">
        <f t="shared" si="71"/>
        <v>4.3127910979134523</v>
      </c>
      <c r="O85" s="142">
        <f t="shared" si="71"/>
        <v>11.651377372710193</v>
      </c>
      <c r="P85" s="142">
        <f t="shared" si="71"/>
        <v>-3.1632513925094767</v>
      </c>
      <c r="Q85" s="142">
        <f t="shared" ref="Q85:Q100" si="72">(Q26-P26)/P26*100</f>
        <v>2.6184457398541281</v>
      </c>
      <c r="R85" s="142">
        <f t="shared" ref="R85:R100" si="73">(R26-Q26)/Q26*100</f>
        <v>6.0470914707126946</v>
      </c>
      <c r="S85" s="142">
        <f t="shared" ref="S85:S100" si="74">(S26-R26)/R26*100</f>
        <v>1.4326554071376383</v>
      </c>
      <c r="T85" s="142">
        <f t="shared" ref="T85:T100" si="75">(T26-S26)/S26*100</f>
        <v>2.5030794756884451</v>
      </c>
      <c r="U85" s="142">
        <f t="shared" ref="U85:U100" si="76">(U26-T26)/T26*100</f>
        <v>3.6958553844779058</v>
      </c>
    </row>
    <row r="86" spans="1:21" x14ac:dyDescent="0.2">
      <c r="A86" s="6" t="s">
        <v>1</v>
      </c>
      <c r="B86" s="144"/>
      <c r="C86" s="144">
        <f t="shared" si="70"/>
        <v>15.432565377616372</v>
      </c>
      <c r="D86" s="144">
        <f t="shared" si="70"/>
        <v>-0.44532873965454661</v>
      </c>
      <c r="E86" s="144">
        <f t="shared" si="70"/>
        <v>1.3131370933126694</v>
      </c>
      <c r="F86" s="144">
        <f t="shared" si="70"/>
        <v>-3.0479024227515494</v>
      </c>
      <c r="G86" s="144">
        <f t="shared" si="70"/>
        <v>3.4861061245203682</v>
      </c>
      <c r="H86" s="144">
        <f t="shared" ref="H86:P86" si="77">(H27-G27)/G27*100</f>
        <v>6.5690660272731488E-2</v>
      </c>
      <c r="I86" s="144">
        <f t="shared" si="77"/>
        <v>4.2142174429318446</v>
      </c>
      <c r="J86" s="144">
        <f t="shared" si="77"/>
        <v>5.9347573775868883</v>
      </c>
      <c r="K86" s="144">
        <f t="shared" si="77"/>
        <v>0.40512708889071486</v>
      </c>
      <c r="L86" s="144">
        <f t="shared" si="77"/>
        <v>-6.2248314877471609</v>
      </c>
      <c r="M86" s="144">
        <f t="shared" si="77"/>
        <v>0.84773776725890904</v>
      </c>
      <c r="N86" s="144">
        <f t="shared" si="77"/>
        <v>5.33320813123433</v>
      </c>
      <c r="O86" s="144">
        <f t="shared" si="77"/>
        <v>21.571145403708613</v>
      </c>
      <c r="P86" s="144">
        <f t="shared" si="77"/>
        <v>-3.3504835858300996</v>
      </c>
      <c r="Q86" s="144">
        <f t="shared" si="72"/>
        <v>0.67629426677290305</v>
      </c>
      <c r="R86" s="144">
        <f t="shared" si="73"/>
        <v>9.1674959726966243</v>
      </c>
      <c r="S86" s="144">
        <f t="shared" si="74"/>
        <v>1.152444113844419</v>
      </c>
      <c r="T86" s="144">
        <f t="shared" si="75"/>
        <v>1.767111576178092</v>
      </c>
      <c r="U86" s="144">
        <f t="shared" si="76"/>
        <v>5.8179103279870557</v>
      </c>
    </row>
    <row r="87" spans="1:21" x14ac:dyDescent="0.2">
      <c r="A87" s="102" t="s">
        <v>2</v>
      </c>
      <c r="B87" s="145"/>
      <c r="C87" s="145">
        <f t="shared" si="70"/>
        <v>1.8559742837190141</v>
      </c>
      <c r="D87" s="145">
        <f t="shared" si="70"/>
        <v>1.1047009794468809</v>
      </c>
      <c r="E87" s="145">
        <f t="shared" si="70"/>
        <v>-1.3512324992773628</v>
      </c>
      <c r="F87" s="145">
        <f t="shared" si="70"/>
        <v>-6.7278354374994587</v>
      </c>
      <c r="G87" s="145">
        <f t="shared" si="70"/>
        <v>-0.77939423411261899</v>
      </c>
      <c r="H87" s="145">
        <f t="shared" ref="H87:P87" si="78">(H28-G28)/G28*100</f>
        <v>0.78060942020882862</v>
      </c>
      <c r="I87" s="145">
        <f t="shared" si="78"/>
        <v>0.34341686953298256</v>
      </c>
      <c r="J87" s="145">
        <f t="shared" si="78"/>
        <v>5.8719380036837121</v>
      </c>
      <c r="K87" s="145">
        <f t="shared" si="78"/>
        <v>2.0029645322294827</v>
      </c>
      <c r="L87" s="145">
        <f t="shared" si="78"/>
        <v>-6.2574828832609519</v>
      </c>
      <c r="M87" s="145">
        <f t="shared" si="78"/>
        <v>-3.3422109236834729</v>
      </c>
      <c r="N87" s="145">
        <f t="shared" si="78"/>
        <v>2.492336595723589</v>
      </c>
      <c r="O87" s="145">
        <f t="shared" si="78"/>
        <v>-6.5363134879644029</v>
      </c>
      <c r="P87" s="145">
        <f t="shared" si="78"/>
        <v>-2.7167280432211349</v>
      </c>
      <c r="Q87" s="145">
        <f t="shared" si="72"/>
        <v>7.2200393766482085</v>
      </c>
      <c r="R87" s="145">
        <f t="shared" si="73"/>
        <v>-0.8949518606891419</v>
      </c>
      <c r="S87" s="145">
        <f t="shared" si="74"/>
        <v>2.1193436803927277</v>
      </c>
      <c r="T87" s="145">
        <f t="shared" si="75"/>
        <v>4.2895721291288265</v>
      </c>
      <c r="U87" s="145">
        <f t="shared" si="76"/>
        <v>-1.3306430222490573</v>
      </c>
    </row>
    <row r="88" spans="1:21" x14ac:dyDescent="0.2">
      <c r="A88" s="5" t="s">
        <v>3</v>
      </c>
      <c r="B88" s="143"/>
      <c r="C88" s="143">
        <f t="shared" si="70"/>
        <v>2.1789157971653266</v>
      </c>
      <c r="D88" s="143">
        <f t="shared" si="70"/>
        <v>3.1635263871151724</v>
      </c>
      <c r="E88" s="143">
        <f t="shared" si="70"/>
        <v>-2.6494896347769461</v>
      </c>
      <c r="F88" s="143">
        <f t="shared" si="70"/>
        <v>0.49788314251220778</v>
      </c>
      <c r="G88" s="143">
        <f t="shared" si="70"/>
        <v>7.7580021922411326</v>
      </c>
      <c r="H88" s="143">
        <f t="shared" ref="H88:P88" si="79">(H29-G29)/G29*100</f>
        <v>5.0764645902528818</v>
      </c>
      <c r="I88" s="143">
        <f t="shared" si="79"/>
        <v>-0.10033124193782401</v>
      </c>
      <c r="J88" s="143">
        <f t="shared" si="79"/>
        <v>8.3918439634311462E-2</v>
      </c>
      <c r="K88" s="143">
        <f t="shared" si="79"/>
        <v>5.6591570202455639</v>
      </c>
      <c r="L88" s="143">
        <f t="shared" si="79"/>
        <v>7.1335923694771513</v>
      </c>
      <c r="M88" s="143">
        <f t="shared" si="79"/>
        <v>5.9915207955753766</v>
      </c>
      <c r="N88" s="143">
        <f t="shared" si="79"/>
        <v>6.4803053970844973</v>
      </c>
      <c r="O88" s="143">
        <f t="shared" si="79"/>
        <v>2.6346215684428755</v>
      </c>
      <c r="P88" s="143">
        <f t="shared" si="79"/>
        <v>-6.7001406656931719</v>
      </c>
      <c r="Q88" s="143">
        <f t="shared" si="72"/>
        <v>4.931698867174366</v>
      </c>
      <c r="R88" s="143">
        <f t="shared" si="73"/>
        <v>2.2135814426745162</v>
      </c>
      <c r="S88" s="143">
        <f t="shared" si="74"/>
        <v>1.7888769439175465</v>
      </c>
      <c r="T88" s="143">
        <f t="shared" si="75"/>
        <v>1.1857139960318892</v>
      </c>
      <c r="U88" s="143">
        <f t="shared" si="76"/>
        <v>0.68166446716286211</v>
      </c>
    </row>
    <row r="89" spans="1:21" x14ac:dyDescent="0.2">
      <c r="A89" s="6" t="s">
        <v>4</v>
      </c>
      <c r="B89" s="144"/>
      <c r="C89" s="144">
        <f t="shared" si="70"/>
        <v>1.7479865100412459</v>
      </c>
      <c r="D89" s="144">
        <f t="shared" si="70"/>
        <v>2.6509811171693287</v>
      </c>
      <c r="E89" s="144">
        <f t="shared" si="70"/>
        <v>-0.45016265487669899</v>
      </c>
      <c r="F89" s="144">
        <f t="shared" si="70"/>
        <v>1.6411316667004912</v>
      </c>
      <c r="G89" s="144">
        <f t="shared" si="70"/>
        <v>8.6497519038601549</v>
      </c>
      <c r="H89" s="144">
        <f t="shared" ref="H89:P89" si="80">(H30-G30)/G30*100</f>
        <v>3.011187060053059</v>
      </c>
      <c r="I89" s="144">
        <f t="shared" si="80"/>
        <v>2.6490722363628483</v>
      </c>
      <c r="J89" s="144">
        <f t="shared" si="80"/>
        <v>-0.90022239865196008</v>
      </c>
      <c r="K89" s="144">
        <f t="shared" si="80"/>
        <v>4.693423346133395</v>
      </c>
      <c r="L89" s="144">
        <f t="shared" si="80"/>
        <v>6.1687914449954517</v>
      </c>
      <c r="M89" s="144">
        <f t="shared" si="80"/>
        <v>6.0361685767292279</v>
      </c>
      <c r="N89" s="144">
        <f t="shared" si="80"/>
        <v>5.4240110809860758</v>
      </c>
      <c r="O89" s="144">
        <f t="shared" si="80"/>
        <v>2.2375371061633613</v>
      </c>
      <c r="P89" s="144">
        <f t="shared" si="80"/>
        <v>-10.406212526829107</v>
      </c>
      <c r="Q89" s="144">
        <f t="shared" si="72"/>
        <v>6.3151419233694428</v>
      </c>
      <c r="R89" s="144">
        <f t="shared" si="73"/>
        <v>2.8111059154058458</v>
      </c>
      <c r="S89" s="144">
        <f t="shared" si="74"/>
        <v>1.8935833617715805</v>
      </c>
      <c r="T89" s="144">
        <f t="shared" si="75"/>
        <v>0.88704984683945365</v>
      </c>
      <c r="U89" s="144">
        <f t="shared" si="76"/>
        <v>0.18075483446631596</v>
      </c>
    </row>
    <row r="90" spans="1:21" x14ac:dyDescent="0.2">
      <c r="A90" s="6" t="s">
        <v>5</v>
      </c>
      <c r="B90" s="144"/>
      <c r="C90" s="144">
        <f t="shared" si="70"/>
        <v>9.6880559003730724</v>
      </c>
      <c r="D90" s="144">
        <f t="shared" si="70"/>
        <v>3.4439857926758481</v>
      </c>
      <c r="E90" s="144">
        <f t="shared" si="70"/>
        <v>-6.1115588922262205</v>
      </c>
      <c r="F90" s="144">
        <f t="shared" si="70"/>
        <v>-0.17551452242294036</v>
      </c>
      <c r="G90" s="144">
        <f t="shared" si="70"/>
        <v>4.625779544107254</v>
      </c>
      <c r="H90" s="144">
        <f t="shared" ref="H90:P90" si="81">(H31-G31)/G31*100</f>
        <v>-1.2741236327337062</v>
      </c>
      <c r="I90" s="144">
        <f t="shared" si="81"/>
        <v>4.0551998948093724</v>
      </c>
      <c r="J90" s="144">
        <f t="shared" si="81"/>
        <v>1.040744537963274</v>
      </c>
      <c r="K90" s="144">
        <f t="shared" si="81"/>
        <v>7.8242449523219797</v>
      </c>
      <c r="L90" s="144">
        <f t="shared" si="81"/>
        <v>6.510975204545848</v>
      </c>
      <c r="M90" s="144">
        <f t="shared" si="81"/>
        <v>3.6903242250743338</v>
      </c>
      <c r="N90" s="144">
        <f t="shared" si="81"/>
        <v>3.333384885109953</v>
      </c>
      <c r="O90" s="144">
        <f t="shared" si="81"/>
        <v>-4.4844418100838812</v>
      </c>
      <c r="P90" s="144">
        <f t="shared" si="81"/>
        <v>-4.2746092641131961</v>
      </c>
      <c r="Q90" s="144">
        <f t="shared" si="72"/>
        <v>1.1912040995581032</v>
      </c>
      <c r="R90" s="144">
        <f t="shared" si="73"/>
        <v>1.0111169784939598</v>
      </c>
      <c r="S90" s="144">
        <f t="shared" si="74"/>
        <v>0.19080096200236848</v>
      </c>
      <c r="T90" s="144">
        <f t="shared" si="75"/>
        <v>-6.2403321448524444E-2</v>
      </c>
      <c r="U90" s="144">
        <f t="shared" si="76"/>
        <v>-0.33982197241081791</v>
      </c>
    </row>
    <row r="91" spans="1:21" x14ac:dyDescent="0.2">
      <c r="A91" s="102" t="s">
        <v>6</v>
      </c>
      <c r="B91" s="145"/>
      <c r="C91" s="145">
        <f t="shared" si="70"/>
        <v>-1.7304948398349416</v>
      </c>
      <c r="D91" s="145">
        <f t="shared" si="70"/>
        <v>5.719233659625429</v>
      </c>
      <c r="E91" s="145">
        <f t="shared" si="70"/>
        <v>-11.25451488338434</v>
      </c>
      <c r="F91" s="145">
        <f t="shared" si="70"/>
        <v>-5.6966588435618579</v>
      </c>
      <c r="G91" s="145">
        <f t="shared" si="70"/>
        <v>5.1708958251928578</v>
      </c>
      <c r="H91" s="145">
        <f t="shared" ref="H91:P91" si="82">(H32-G32)/G32*100</f>
        <v>25.2019759818571</v>
      </c>
      <c r="I91" s="145">
        <f t="shared" si="82"/>
        <v>-18.451042060098054</v>
      </c>
      <c r="J91" s="145">
        <f t="shared" si="82"/>
        <v>5.9038485018370022</v>
      </c>
      <c r="K91" s="145">
        <f t="shared" si="82"/>
        <v>9.8044796718663818</v>
      </c>
      <c r="L91" s="145">
        <f t="shared" si="82"/>
        <v>13.658363558304234</v>
      </c>
      <c r="M91" s="145">
        <f t="shared" si="82"/>
        <v>7.7753230795691284</v>
      </c>
      <c r="N91" s="145">
        <f t="shared" si="82"/>
        <v>15.137184227831026</v>
      </c>
      <c r="O91" s="145">
        <f t="shared" si="82"/>
        <v>10.140727956964314</v>
      </c>
      <c r="P91" s="145">
        <f t="shared" si="82"/>
        <v>9.4994045992603038</v>
      </c>
      <c r="Q91" s="145">
        <f t="shared" si="72"/>
        <v>1.6630475040251544</v>
      </c>
      <c r="R91" s="145">
        <f t="shared" si="73"/>
        <v>0.45129280767841895</v>
      </c>
      <c r="S91" s="145">
        <f t="shared" si="74"/>
        <v>2.2766147212990697</v>
      </c>
      <c r="T91" s="145">
        <f t="shared" si="75"/>
        <v>3.1482507735137202</v>
      </c>
      <c r="U91" s="145">
        <f t="shared" si="76"/>
        <v>3.2990611719840497</v>
      </c>
    </row>
    <row r="92" spans="1:21" x14ac:dyDescent="0.2">
      <c r="A92" s="5" t="s">
        <v>7</v>
      </c>
      <c r="B92" s="143"/>
      <c r="C92" s="143">
        <f t="shared" si="70"/>
        <v>4.151272473737782</v>
      </c>
      <c r="D92" s="143">
        <f t="shared" si="70"/>
        <v>1.194477655816705</v>
      </c>
      <c r="E92" s="143">
        <f t="shared" si="70"/>
        <v>2.8650206613663394</v>
      </c>
      <c r="F92" s="143">
        <f t="shared" si="70"/>
        <v>2.9306991164343565</v>
      </c>
      <c r="G92" s="143">
        <f t="shared" si="70"/>
        <v>3.5095396590832726</v>
      </c>
      <c r="H92" s="143">
        <f t="shared" ref="H92:P92" si="83">(H33-G33)/G33*100</f>
        <v>4.2152087887241123</v>
      </c>
      <c r="I92" s="143">
        <f t="shared" si="83"/>
        <v>3.7255656957825822</v>
      </c>
      <c r="J92" s="143">
        <f t="shared" si="83"/>
        <v>4.5226827586822527</v>
      </c>
      <c r="K92" s="143">
        <f t="shared" si="83"/>
        <v>4.3337387323831011</v>
      </c>
      <c r="L92" s="143">
        <f t="shared" si="83"/>
        <v>6.6331381456264049</v>
      </c>
      <c r="M92" s="143">
        <f t="shared" si="83"/>
        <v>5.628975436081129</v>
      </c>
      <c r="N92" s="143">
        <f t="shared" si="83"/>
        <v>6.4976463419544856</v>
      </c>
      <c r="O92" s="143">
        <f t="shared" si="83"/>
        <v>4.1299804210899547</v>
      </c>
      <c r="P92" s="143">
        <f t="shared" si="83"/>
        <v>1.2290771963622116</v>
      </c>
      <c r="Q92" s="143">
        <f t="shared" si="72"/>
        <v>2.5837839780107905</v>
      </c>
      <c r="R92" s="143">
        <f t="shared" si="73"/>
        <v>3.7932107813266183</v>
      </c>
      <c r="S92" s="143">
        <f t="shared" si="74"/>
        <v>2.8994081291942719</v>
      </c>
      <c r="T92" s="143">
        <f t="shared" si="75"/>
        <v>2.4880696863464578</v>
      </c>
      <c r="U92" s="143">
        <f t="shared" si="76"/>
        <v>2.1365934976958121</v>
      </c>
    </row>
    <row r="93" spans="1:21" x14ac:dyDescent="0.2">
      <c r="A93" s="3" t="s">
        <v>8</v>
      </c>
      <c r="B93" s="144"/>
      <c r="C93" s="144">
        <f t="shared" si="70"/>
        <v>2.2470428595665193</v>
      </c>
      <c r="D93" s="144">
        <f t="shared" si="70"/>
        <v>0.55422229038711091</v>
      </c>
      <c r="E93" s="144">
        <f t="shared" si="70"/>
        <v>0.88092425559598653</v>
      </c>
      <c r="F93" s="144">
        <f t="shared" si="70"/>
        <v>7.3108265657037004</v>
      </c>
      <c r="G93" s="144">
        <f t="shared" si="70"/>
        <v>8.4997293387411474</v>
      </c>
      <c r="H93" s="144">
        <f t="shared" ref="H93:P93" si="84">(H34-G34)/G34*100</f>
        <v>7.8116277054566892</v>
      </c>
      <c r="I93" s="144">
        <f t="shared" si="84"/>
        <v>2.4493202145091191</v>
      </c>
      <c r="J93" s="144">
        <f t="shared" si="84"/>
        <v>3.4689504979469121</v>
      </c>
      <c r="K93" s="144">
        <f t="shared" si="84"/>
        <v>5.4367436167167984</v>
      </c>
      <c r="L93" s="144">
        <f t="shared" si="84"/>
        <v>6.4684947335401493</v>
      </c>
      <c r="M93" s="144">
        <f t="shared" si="84"/>
        <v>6.4007705568377409</v>
      </c>
      <c r="N93" s="144">
        <f t="shared" si="84"/>
        <v>6.0909170726786162</v>
      </c>
      <c r="O93" s="144">
        <f t="shared" si="84"/>
        <v>1.4630553497580812</v>
      </c>
      <c r="P93" s="144">
        <f t="shared" si="84"/>
        <v>0.20648807103832359</v>
      </c>
      <c r="Q93" s="144">
        <f t="shared" si="72"/>
        <v>4.5072716613768531</v>
      </c>
      <c r="R93" s="144">
        <f t="shared" si="73"/>
        <v>4.7491830521281333</v>
      </c>
      <c r="S93" s="144">
        <f t="shared" si="74"/>
        <v>3.4445041924796556</v>
      </c>
      <c r="T93" s="144">
        <f t="shared" si="75"/>
        <v>1.475940635409585</v>
      </c>
      <c r="U93" s="144">
        <f t="shared" si="76"/>
        <v>0.87691922212467399</v>
      </c>
    </row>
    <row r="94" spans="1:21" x14ac:dyDescent="0.2">
      <c r="A94" s="3" t="s">
        <v>9</v>
      </c>
      <c r="B94" s="144"/>
      <c r="C94" s="144">
        <f t="shared" si="70"/>
        <v>4.566868556340955</v>
      </c>
      <c r="D94" s="144">
        <f t="shared" si="70"/>
        <v>5.6474437294637267</v>
      </c>
      <c r="E94" s="144">
        <f t="shared" si="70"/>
        <v>4.7338214928742444</v>
      </c>
      <c r="F94" s="144">
        <f t="shared" si="70"/>
        <v>3.6000401757405349</v>
      </c>
      <c r="G94" s="144">
        <f t="shared" si="70"/>
        <v>6.3959467635691949</v>
      </c>
      <c r="H94" s="144">
        <f t="shared" ref="H94:P94" si="85">(H35-G35)/G35*100</f>
        <v>4.8703562841089569</v>
      </c>
      <c r="I94" s="144">
        <f t="shared" si="85"/>
        <v>9.3551417802024268</v>
      </c>
      <c r="J94" s="144">
        <f t="shared" si="85"/>
        <v>6.9910452895022788</v>
      </c>
      <c r="K94" s="144">
        <f t="shared" si="85"/>
        <v>4.4789047295174553</v>
      </c>
      <c r="L94" s="144">
        <f t="shared" si="85"/>
        <v>5.9155791352759364</v>
      </c>
      <c r="M94" s="144">
        <f t="shared" si="85"/>
        <v>5.2002254287004011</v>
      </c>
      <c r="N94" s="144">
        <f t="shared" si="85"/>
        <v>8.3030478108659942</v>
      </c>
      <c r="O94" s="144">
        <f t="shared" si="85"/>
        <v>3.7230550733730965</v>
      </c>
      <c r="P94" s="144">
        <f t="shared" si="85"/>
        <v>0.10669352588182214</v>
      </c>
      <c r="Q94" s="144">
        <f t="shared" si="72"/>
        <v>2.2019987490288813</v>
      </c>
      <c r="R94" s="144">
        <f t="shared" si="73"/>
        <v>2.7806102517914888</v>
      </c>
      <c r="S94" s="144">
        <f t="shared" si="74"/>
        <v>2.5411840779252297</v>
      </c>
      <c r="T94" s="144">
        <f t="shared" si="75"/>
        <v>2.2524941192185692</v>
      </c>
      <c r="U94" s="144">
        <f t="shared" si="76"/>
        <v>2.519935870371528</v>
      </c>
    </row>
    <row r="95" spans="1:21" x14ac:dyDescent="0.2">
      <c r="A95" s="3" t="s">
        <v>10</v>
      </c>
      <c r="B95" s="144"/>
      <c r="C95" s="144">
        <f t="shared" si="70"/>
        <v>6.953387768507306</v>
      </c>
      <c r="D95" s="144">
        <f t="shared" si="70"/>
        <v>4.1530545977631919</v>
      </c>
      <c r="E95" s="144">
        <f t="shared" si="70"/>
        <v>3.133493615312958</v>
      </c>
      <c r="F95" s="144">
        <f t="shared" si="70"/>
        <v>6.1426114454654357</v>
      </c>
      <c r="G95" s="144">
        <f t="shared" si="70"/>
        <v>0.77151661259740534</v>
      </c>
      <c r="H95" s="144">
        <f t="shared" ref="H95:P95" si="86">(H36-G36)/G36*100</f>
        <v>4.76055728444463</v>
      </c>
      <c r="I95" s="144">
        <f t="shared" si="86"/>
        <v>5.0523432511277298</v>
      </c>
      <c r="J95" s="144">
        <f t="shared" si="86"/>
        <v>5.6484711061794393</v>
      </c>
      <c r="K95" s="144">
        <f t="shared" si="86"/>
        <v>7.2250771810823551</v>
      </c>
      <c r="L95" s="144">
        <f t="shared" si="86"/>
        <v>10.649162209252259</v>
      </c>
      <c r="M95" s="144">
        <f t="shared" si="86"/>
        <v>7.6592071857690502</v>
      </c>
      <c r="N95" s="144">
        <f t="shared" si="86"/>
        <v>7.3192116905599462</v>
      </c>
      <c r="O95" s="144">
        <f t="shared" si="86"/>
        <v>5.8363830789751807</v>
      </c>
      <c r="P95" s="144">
        <f t="shared" si="86"/>
        <v>1.6439126145520109</v>
      </c>
      <c r="Q95" s="144">
        <f t="shared" si="72"/>
        <v>1.2371198106698449</v>
      </c>
      <c r="R95" s="144">
        <f t="shared" si="73"/>
        <v>4.1369340269110744</v>
      </c>
      <c r="S95" s="144">
        <f t="shared" si="74"/>
        <v>1.9795003865834035</v>
      </c>
      <c r="T95" s="144">
        <f t="shared" si="75"/>
        <v>3.189606931677174</v>
      </c>
      <c r="U95" s="144">
        <f t="shared" si="76"/>
        <v>2.3797671139079508</v>
      </c>
    </row>
    <row r="96" spans="1:21" x14ac:dyDescent="0.2">
      <c r="A96" s="3" t="s">
        <v>11</v>
      </c>
      <c r="B96" s="144"/>
      <c r="C96" s="144">
        <f t="shared" si="70"/>
        <v>2.6476745095135845</v>
      </c>
      <c r="D96" s="144">
        <f t="shared" si="70"/>
        <v>-6.8225496154177806E-2</v>
      </c>
      <c r="E96" s="144">
        <f t="shared" si="70"/>
        <v>6.2148252639172767</v>
      </c>
      <c r="F96" s="144">
        <f t="shared" si="70"/>
        <v>3.6541100179171169</v>
      </c>
      <c r="G96" s="144">
        <f t="shared" si="70"/>
        <v>4.706776281585098</v>
      </c>
      <c r="H96" s="144">
        <f t="shared" ref="H96:P96" si="87">(H37-G37)/G37*100</f>
        <v>2.2758734466473429</v>
      </c>
      <c r="I96" s="144">
        <f t="shared" si="87"/>
        <v>2.4102374792391026</v>
      </c>
      <c r="J96" s="144">
        <f t="shared" si="87"/>
        <v>5.5162605412008059</v>
      </c>
      <c r="K96" s="144">
        <f t="shared" si="87"/>
        <v>1.7430902704445597</v>
      </c>
      <c r="L96" s="144">
        <f t="shared" si="87"/>
        <v>3.3266775830604813</v>
      </c>
      <c r="M96" s="144">
        <f t="shared" si="87"/>
        <v>5.4047659937233252</v>
      </c>
      <c r="N96" s="144">
        <f t="shared" si="87"/>
        <v>5.4061137189531188</v>
      </c>
      <c r="O96" s="144">
        <f t="shared" si="87"/>
        <v>3.5673171423408698</v>
      </c>
      <c r="P96" s="144">
        <f t="shared" si="87"/>
        <v>-8.1588461160574055E-2</v>
      </c>
      <c r="Q96" s="144">
        <f t="shared" si="72"/>
        <v>0.60364608549231957</v>
      </c>
      <c r="R96" s="144">
        <f t="shared" si="73"/>
        <v>2.6940135694461831</v>
      </c>
      <c r="S96" s="144">
        <f t="shared" si="74"/>
        <v>2.274579729529425</v>
      </c>
      <c r="T96" s="144">
        <f t="shared" si="75"/>
        <v>2.005986404918997</v>
      </c>
      <c r="U96" s="144">
        <f t="shared" si="76"/>
        <v>1.574767941323902</v>
      </c>
    </row>
    <row r="97" spans="1:21" x14ac:dyDescent="0.2">
      <c r="A97" s="102" t="s">
        <v>12</v>
      </c>
      <c r="B97" s="145"/>
      <c r="C97" s="145">
        <f t="shared" si="70"/>
        <v>3.7835874142478412</v>
      </c>
      <c r="D97" s="145">
        <f t="shared" si="70"/>
        <v>-2.4183490954926667</v>
      </c>
      <c r="E97" s="145">
        <f t="shared" si="70"/>
        <v>1.9181718163334978</v>
      </c>
      <c r="F97" s="145">
        <f t="shared" si="70"/>
        <v>-3.4829440898752653</v>
      </c>
      <c r="G97" s="145">
        <f t="shared" si="70"/>
        <v>-0.28778285525022929</v>
      </c>
      <c r="H97" s="145">
        <f t="shared" ref="H97:P97" si="88">(H38-G38)/G38*100</f>
        <v>0.93060454787830038</v>
      </c>
      <c r="I97" s="145">
        <f t="shared" si="88"/>
        <v>0.41578640336436928</v>
      </c>
      <c r="J97" s="145">
        <f t="shared" si="88"/>
        <v>2.1974951064812638</v>
      </c>
      <c r="K97" s="145">
        <f t="shared" si="88"/>
        <v>1.3494582078885198</v>
      </c>
      <c r="L97" s="145">
        <f t="shared" si="88"/>
        <v>4.503928387641893</v>
      </c>
      <c r="M97" s="145">
        <f t="shared" si="88"/>
        <v>2.9800543201634779</v>
      </c>
      <c r="N97" s="145">
        <f t="shared" si="88"/>
        <v>4.9497055019613443</v>
      </c>
      <c r="O97" s="145">
        <f t="shared" si="88"/>
        <v>5.5108909854493886</v>
      </c>
      <c r="P97" s="145">
        <f t="shared" si="88"/>
        <v>3.2793632563885629</v>
      </c>
      <c r="Q97" s="145">
        <f t="shared" si="72"/>
        <v>3.4081606901615666</v>
      </c>
      <c r="R97" s="145">
        <f t="shared" si="73"/>
        <v>3.6818638949576274</v>
      </c>
      <c r="S97" s="145">
        <f t="shared" si="74"/>
        <v>3.9598160879681386</v>
      </c>
      <c r="T97" s="145">
        <f t="shared" si="75"/>
        <v>3.0809756057289439</v>
      </c>
      <c r="U97" s="145">
        <f t="shared" si="76"/>
        <v>3.0370676220674548</v>
      </c>
    </row>
    <row r="98" spans="1:21" x14ac:dyDescent="0.2">
      <c r="A98" s="5" t="s">
        <v>13</v>
      </c>
      <c r="B98" s="143"/>
      <c r="C98" s="143">
        <f t="shared" si="70"/>
        <v>4.0450804175279513</v>
      </c>
      <c r="D98" s="143">
        <f t="shared" si="70"/>
        <v>1.6626631182345402</v>
      </c>
      <c r="E98" s="143">
        <f t="shared" si="70"/>
        <v>1.0465405370255871</v>
      </c>
      <c r="F98" s="143">
        <f t="shared" si="70"/>
        <v>1.6110434793399999</v>
      </c>
      <c r="G98" s="143">
        <f t="shared" si="70"/>
        <v>4.5417254961178832</v>
      </c>
      <c r="H98" s="143">
        <f t="shared" ref="H98:P98" si="89">(H39-G39)/G39*100</f>
        <v>4.1505448715145432</v>
      </c>
      <c r="I98" s="143">
        <f t="shared" si="89"/>
        <v>2.5589531427357919</v>
      </c>
      <c r="J98" s="143">
        <f t="shared" si="89"/>
        <v>3.3939328895298702</v>
      </c>
      <c r="K98" s="143">
        <f t="shared" si="89"/>
        <v>4.4279900802912451</v>
      </c>
      <c r="L98" s="143">
        <f t="shared" si="89"/>
        <v>5.7916198428305909</v>
      </c>
      <c r="M98" s="143">
        <f t="shared" si="89"/>
        <v>5.3029260925406954</v>
      </c>
      <c r="N98" s="143">
        <f t="shared" si="89"/>
        <v>6.3540746338536858</v>
      </c>
      <c r="O98" s="143">
        <f t="shared" si="89"/>
        <v>4.1825301735011884</v>
      </c>
      <c r="P98" s="143">
        <f t="shared" si="89"/>
        <v>-1.2369260876512982</v>
      </c>
      <c r="Q98" s="143">
        <f t="shared" si="72"/>
        <v>3.1938488491195911</v>
      </c>
      <c r="R98" s="143">
        <f t="shared" si="73"/>
        <v>3.5241092329148107</v>
      </c>
      <c r="S98" s="143">
        <f t="shared" si="74"/>
        <v>2.5129954186836398</v>
      </c>
      <c r="T98" s="143">
        <f t="shared" si="75"/>
        <v>2.1529768144734049</v>
      </c>
      <c r="U98" s="143">
        <f t="shared" si="76"/>
        <v>1.8679103261842145</v>
      </c>
    </row>
    <row r="99" spans="1:21" x14ac:dyDescent="0.2">
      <c r="A99" s="6" t="s">
        <v>14</v>
      </c>
      <c r="B99" s="144"/>
      <c r="C99" s="144">
        <f t="shared" si="70"/>
        <v>5.252906926092189</v>
      </c>
      <c r="D99" s="144">
        <f t="shared" si="70"/>
        <v>2.7592550256842636</v>
      </c>
      <c r="E99" s="144">
        <f t="shared" si="70"/>
        <v>-0.71278420562539224</v>
      </c>
      <c r="F99" s="144">
        <f t="shared" si="70"/>
        <v>-1.8794287230841571</v>
      </c>
      <c r="G99" s="144">
        <f t="shared" si="70"/>
        <v>2.9209343393743077</v>
      </c>
      <c r="H99" s="144">
        <f t="shared" ref="H99:P99" si="90">(H40-G40)/G40*100</f>
        <v>6.2281326850870888</v>
      </c>
      <c r="I99" s="144">
        <f t="shared" si="90"/>
        <v>-0.46990193077816445</v>
      </c>
      <c r="J99" s="144">
        <f t="shared" si="90"/>
        <v>1.651637292556267</v>
      </c>
      <c r="K99" s="144">
        <f t="shared" si="90"/>
        <v>4.7738238900957244</v>
      </c>
      <c r="L99" s="144">
        <f t="shared" si="90"/>
        <v>4.515029375876332</v>
      </c>
      <c r="M99" s="144">
        <f t="shared" si="90"/>
        <v>6.4075351445515754</v>
      </c>
      <c r="N99" s="144">
        <f t="shared" si="90"/>
        <v>4.5576564473320067</v>
      </c>
      <c r="O99" s="144">
        <f t="shared" si="90"/>
        <v>2.3550695808935118</v>
      </c>
      <c r="P99" s="144">
        <f t="shared" si="90"/>
        <v>-2.2725654639255897</v>
      </c>
      <c r="Q99" s="144">
        <f t="shared" si="72"/>
        <v>5.9012065341157243</v>
      </c>
      <c r="R99" s="144">
        <f t="shared" si="73"/>
        <v>3.6939818475865582</v>
      </c>
      <c r="S99" s="144">
        <f t="shared" si="74"/>
        <v>2.9695722790196095</v>
      </c>
      <c r="T99" s="144">
        <f t="shared" si="75"/>
        <v>1.5480175787409982</v>
      </c>
      <c r="U99" s="144">
        <f t="shared" si="76"/>
        <v>1.3810522617876095</v>
      </c>
    </row>
    <row r="100" spans="1:21" ht="13.5" thickBot="1" x14ac:dyDescent="0.25">
      <c r="A100" s="161" t="s">
        <v>440</v>
      </c>
      <c r="B100" s="146"/>
      <c r="C100" s="146">
        <f t="shared" si="70"/>
        <v>4.1640435126692763</v>
      </c>
      <c r="D100" s="146">
        <f t="shared" si="70"/>
        <v>1.7717993623265067</v>
      </c>
      <c r="E100" s="146">
        <f t="shared" si="70"/>
        <v>0.86974818587758451</v>
      </c>
      <c r="F100" s="146">
        <f t="shared" si="70"/>
        <v>1.2657931985696682</v>
      </c>
      <c r="G100" s="146">
        <f>G98</f>
        <v>4.5417254961178832</v>
      </c>
      <c r="H100" s="146">
        <f t="shared" ref="H100:N100" si="91">(H41-G41)/G41*100</f>
        <v>4.346865706262105</v>
      </c>
      <c r="I100" s="146">
        <f t="shared" si="91"/>
        <v>2.2675826053079011</v>
      </c>
      <c r="J100" s="146">
        <f t="shared" si="91"/>
        <v>3.2308135619819898</v>
      </c>
      <c r="K100" s="146">
        <f t="shared" si="91"/>
        <v>4.4598728513378756</v>
      </c>
      <c r="L100" s="146">
        <f t="shared" si="91"/>
        <v>5.6735759535664414</v>
      </c>
      <c r="M100" s="146">
        <f t="shared" si="91"/>
        <v>5.4039473694804387</v>
      </c>
      <c r="N100" s="146">
        <f t="shared" si="91"/>
        <v>6.188220153936201</v>
      </c>
      <c r="O100" s="146">
        <f>(O41-N41)/N41*100</f>
        <v>4.0164004726058415</v>
      </c>
      <c r="P100" s="146">
        <f>(P41-O41)/O41*100</f>
        <v>-1.329569673005518</v>
      </c>
      <c r="Q100" s="146">
        <f t="shared" si="72"/>
        <v>3.4337221504564801</v>
      </c>
      <c r="R100" s="146">
        <f t="shared" si="73"/>
        <v>3.5395190825722547</v>
      </c>
      <c r="S100" s="146">
        <f t="shared" si="74"/>
        <v>2.5544751883145853</v>
      </c>
      <c r="T100" s="146">
        <f t="shared" si="75"/>
        <v>2.097794127684109</v>
      </c>
      <c r="U100" s="146">
        <f t="shared" si="76"/>
        <v>1.8237396356000968</v>
      </c>
    </row>
    <row r="101" spans="1:21" x14ac:dyDescent="0.2">
      <c r="U101"/>
    </row>
    <row r="102" spans="1:21" x14ac:dyDescent="0.2">
      <c r="A102" s="365" t="s">
        <v>425</v>
      </c>
      <c r="B102" s="365"/>
      <c r="C102" s="365">
        <v>5</v>
      </c>
      <c r="D102" s="365">
        <v>5</v>
      </c>
      <c r="E102" s="365">
        <v>5</v>
      </c>
      <c r="F102" s="365">
        <v>5</v>
      </c>
      <c r="G102" s="365">
        <v>5</v>
      </c>
      <c r="H102" s="365">
        <v>5</v>
      </c>
      <c r="I102" s="365">
        <v>5</v>
      </c>
      <c r="J102" s="365">
        <v>5</v>
      </c>
      <c r="K102" s="365">
        <v>5</v>
      </c>
      <c r="L102" s="365">
        <v>5</v>
      </c>
      <c r="M102" s="365">
        <v>5</v>
      </c>
      <c r="N102" s="365">
        <v>5</v>
      </c>
      <c r="O102" s="365">
        <v>5</v>
      </c>
      <c r="P102" s="365">
        <v>5</v>
      </c>
      <c r="Q102" s="365">
        <v>5</v>
      </c>
      <c r="R102" s="365">
        <v>5</v>
      </c>
      <c r="S102" s="365">
        <v>5</v>
      </c>
      <c r="T102" s="365">
        <v>5</v>
      </c>
      <c r="U102" s="365">
        <v>5</v>
      </c>
    </row>
    <row r="103" spans="1:21" x14ac:dyDescent="0.2">
      <c r="A103" s="365" t="s">
        <v>424</v>
      </c>
      <c r="B103" s="365"/>
      <c r="C103" s="365">
        <v>3.5</v>
      </c>
      <c r="D103" s="365">
        <v>3.5</v>
      </c>
      <c r="E103" s="365">
        <v>3.5</v>
      </c>
      <c r="F103" s="365">
        <v>3.5</v>
      </c>
      <c r="G103" s="365">
        <v>3.5</v>
      </c>
      <c r="H103" s="365">
        <v>3.5</v>
      </c>
      <c r="I103" s="365">
        <v>3.5</v>
      </c>
      <c r="J103" s="365">
        <v>3.5</v>
      </c>
      <c r="K103" s="365">
        <v>3.5</v>
      </c>
      <c r="L103" s="365">
        <v>3.5</v>
      </c>
      <c r="M103" s="365">
        <v>3.5</v>
      </c>
      <c r="N103" s="365">
        <v>3.5</v>
      </c>
      <c r="O103" s="365">
        <v>3.5</v>
      </c>
      <c r="P103" s="365">
        <v>3.5</v>
      </c>
      <c r="Q103" s="365">
        <v>3.5</v>
      </c>
      <c r="R103" s="365">
        <v>3.5</v>
      </c>
      <c r="S103" s="365">
        <v>3.5</v>
      </c>
      <c r="T103" s="365">
        <v>3.5</v>
      </c>
      <c r="U103" s="365">
        <v>3.5</v>
      </c>
    </row>
    <row r="104" spans="1:21" x14ac:dyDescent="0.2">
      <c r="U104"/>
    </row>
    <row r="105" spans="1:21" x14ac:dyDescent="0.2">
      <c r="U105"/>
    </row>
    <row r="106" spans="1:21" x14ac:dyDescent="0.2">
      <c r="U106"/>
    </row>
    <row r="107" spans="1:21" x14ac:dyDescent="0.2">
      <c r="U107"/>
    </row>
    <row r="108" spans="1:21" x14ac:dyDescent="0.2">
      <c r="U108"/>
    </row>
    <row r="109" spans="1:21" x14ac:dyDescent="0.2">
      <c r="U109"/>
    </row>
    <row r="110" spans="1:21" x14ac:dyDescent="0.2">
      <c r="U110"/>
    </row>
    <row r="111" spans="1:21" x14ac:dyDescent="0.2">
      <c r="U111"/>
    </row>
    <row r="112" spans="1:21" x14ac:dyDescent="0.2">
      <c r="U112"/>
    </row>
    <row r="113" spans="21:21" x14ac:dyDescent="0.2">
      <c r="U113"/>
    </row>
    <row r="114" spans="21:21" x14ac:dyDescent="0.2">
      <c r="U114"/>
    </row>
    <row r="115" spans="21:21" x14ac:dyDescent="0.2">
      <c r="U115"/>
    </row>
    <row r="116" spans="21:21" x14ac:dyDescent="0.2">
      <c r="U116"/>
    </row>
    <row r="117" spans="21:21" x14ac:dyDescent="0.2">
      <c r="U117"/>
    </row>
    <row r="118" spans="21:21" x14ac:dyDescent="0.2">
      <c r="U118"/>
    </row>
    <row r="119" spans="21:21" x14ac:dyDescent="0.2">
      <c r="U119"/>
    </row>
    <row r="120" spans="21:21" x14ac:dyDescent="0.2">
      <c r="U120"/>
    </row>
    <row r="121" spans="21:21" x14ac:dyDescent="0.2">
      <c r="U121"/>
    </row>
    <row r="122" spans="21:21" x14ac:dyDescent="0.2">
      <c r="U122"/>
    </row>
    <row r="123" spans="21:21" x14ac:dyDescent="0.2">
      <c r="U123"/>
    </row>
    <row r="124" spans="21:21" x14ac:dyDescent="0.2">
      <c r="U124"/>
    </row>
    <row r="125" spans="21:21" x14ac:dyDescent="0.2">
      <c r="U125"/>
    </row>
    <row r="126" spans="21:21" x14ac:dyDescent="0.2">
      <c r="U126"/>
    </row>
    <row r="127" spans="21:21" x14ac:dyDescent="0.2">
      <c r="U127"/>
    </row>
    <row r="128" spans="21:21" x14ac:dyDescent="0.2">
      <c r="U128"/>
    </row>
    <row r="129" spans="1:21" x14ac:dyDescent="0.2">
      <c r="U129"/>
    </row>
    <row r="130" spans="1:21" x14ac:dyDescent="0.2">
      <c r="U130"/>
    </row>
    <row r="131" spans="1:21" x14ac:dyDescent="0.2">
      <c r="U131"/>
    </row>
    <row r="132" spans="1:21" hidden="1" x14ac:dyDescent="0.2">
      <c r="U132"/>
    </row>
    <row r="133" spans="1:21" ht="12.75" hidden="1" customHeight="1" x14ac:dyDescent="0.2">
      <c r="U133"/>
    </row>
    <row r="134" spans="1:21" ht="12.75" hidden="1" customHeight="1" x14ac:dyDescent="0.2">
      <c r="A134" s="119" t="s">
        <v>0</v>
      </c>
      <c r="B134" s="83">
        <f>B26/B$39*100</f>
        <v>8.4214546073439003</v>
      </c>
      <c r="C134" s="83">
        <f t="shared" ref="C134:P134" si="92">C26/C$39*100</f>
        <v>8.876443844585074</v>
      </c>
      <c r="D134" s="83">
        <f t="shared" si="92"/>
        <v>8.7457756119407648</v>
      </c>
      <c r="E134" s="83">
        <f t="shared" si="92"/>
        <v>8.6770307691677715</v>
      </c>
      <c r="F134" s="83">
        <f t="shared" si="92"/>
        <v>8.1560616756103794</v>
      </c>
      <c r="G134" s="83">
        <f t="shared" si="92"/>
        <v>7.9463774989527618</v>
      </c>
      <c r="H134" s="83">
        <f t="shared" si="92"/>
        <v>7.6550458194138509</v>
      </c>
      <c r="I134" s="83">
        <f t="shared" si="92"/>
        <v>7.6704278907550192</v>
      </c>
      <c r="J134" s="83">
        <f t="shared" si="92"/>
        <v>7.8572189530422527</v>
      </c>
      <c r="K134" s="83">
        <f t="shared" si="92"/>
        <v>7.5984691287411215</v>
      </c>
      <c r="L134" s="83">
        <f t="shared" si="92"/>
        <v>6.7345234979937736</v>
      </c>
      <c r="M134" s="83">
        <f t="shared" si="92"/>
        <v>6.3507144723782636</v>
      </c>
      <c r="N134" s="83">
        <f t="shared" si="92"/>
        <v>6.2288234311694239</v>
      </c>
      <c r="O134" s="83">
        <f t="shared" si="92"/>
        <v>6.6753678792720113</v>
      </c>
      <c r="P134" s="83">
        <f t="shared" si="92"/>
        <v>6.5451681036302416</v>
      </c>
      <c r="U134"/>
    </row>
    <row r="135" spans="1:21" ht="12.75" hidden="1" customHeight="1" x14ac:dyDescent="0.2">
      <c r="A135" s="120" t="s">
        <v>1</v>
      </c>
      <c r="B135" s="83">
        <f t="shared" ref="B135:P135" si="93">B27/B$39*100</f>
        <v>4.844724957796152</v>
      </c>
      <c r="C135" s="83">
        <f t="shared" si="93"/>
        <v>5.3749685057974341</v>
      </c>
      <c r="D135" s="83">
        <f t="shared" si="93"/>
        <v>5.2635176594483282</v>
      </c>
      <c r="E135" s="83">
        <f t="shared" si="93"/>
        <v>5.2774046829377763</v>
      </c>
      <c r="F135" s="83">
        <f t="shared" si="93"/>
        <v>5.0354315461669605</v>
      </c>
      <c r="G135" s="83">
        <f t="shared" si="93"/>
        <v>4.9845858282561304</v>
      </c>
      <c r="H135" s="83">
        <f t="shared" si="93"/>
        <v>4.7890870295031602</v>
      </c>
      <c r="I135" s="83">
        <f t="shared" si="93"/>
        <v>4.8663811569055335</v>
      </c>
      <c r="J135" s="83">
        <f t="shared" si="93"/>
        <v>4.9859686420328826</v>
      </c>
      <c r="K135" s="83">
        <f t="shared" si="93"/>
        <v>4.793894958426641</v>
      </c>
      <c r="L135" s="83">
        <f t="shared" si="93"/>
        <v>4.2493754063352966</v>
      </c>
      <c r="M135" s="83">
        <f t="shared" si="93"/>
        <v>4.0695915351501109</v>
      </c>
      <c r="N135" s="83">
        <f t="shared" si="93"/>
        <v>4.0305285308234708</v>
      </c>
      <c r="O135" s="83">
        <f t="shared" si="93"/>
        <v>4.7032450570985134</v>
      </c>
      <c r="P135" s="83">
        <f t="shared" si="93"/>
        <v>4.6025942929776527</v>
      </c>
      <c r="U135"/>
    </row>
    <row r="136" spans="1:21" ht="12.75" hidden="1" customHeight="1" x14ac:dyDescent="0.2">
      <c r="A136" s="121" t="s">
        <v>2</v>
      </c>
      <c r="B136" s="83">
        <f t="shared" ref="B136:P136" si="94">B28/B$39*100</f>
        <v>3.5767296495477483</v>
      </c>
      <c r="C136" s="83">
        <f t="shared" si="94"/>
        <v>3.5014753387876385</v>
      </c>
      <c r="D136" s="83">
        <f t="shared" si="94"/>
        <v>3.4822579524924362</v>
      </c>
      <c r="E136" s="83">
        <f t="shared" si="94"/>
        <v>3.3996260862299938</v>
      </c>
      <c r="F136" s="83">
        <f t="shared" si="94"/>
        <v>3.1206301294434189</v>
      </c>
      <c r="G136" s="83">
        <f t="shared" si="94"/>
        <v>2.9617916706966314</v>
      </c>
      <c r="H136" s="83">
        <f t="shared" si="94"/>
        <v>2.8659587899106911</v>
      </c>
      <c r="I136" s="83">
        <f t="shared" si="94"/>
        <v>2.8040467338494861</v>
      </c>
      <c r="J136" s="83">
        <f t="shared" si="94"/>
        <v>2.8712503110093701</v>
      </c>
      <c r="K136" s="83">
        <f t="shared" si="94"/>
        <v>2.8045741703144809</v>
      </c>
      <c r="L136" s="83">
        <f t="shared" si="94"/>
        <v>2.4851480916584761</v>
      </c>
      <c r="M136" s="83">
        <f t="shared" si="94"/>
        <v>2.2811229372281527</v>
      </c>
      <c r="N136" s="83">
        <f t="shared" si="94"/>
        <v>2.1982949003459535</v>
      </c>
      <c r="O136" s="83">
        <f t="shared" si="94"/>
        <v>1.9721228221734974</v>
      </c>
      <c r="P136" s="83">
        <f t="shared" si="94"/>
        <v>1.94257381065259</v>
      </c>
      <c r="U136"/>
    </row>
    <row r="137" spans="1:21" ht="12.75" hidden="1" customHeight="1" x14ac:dyDescent="0.2">
      <c r="A137" s="119" t="s">
        <v>3</v>
      </c>
      <c r="B137" s="83">
        <f t="shared" ref="B137:P137" si="95">B29/B$39*100</f>
        <v>28.932041803405522</v>
      </c>
      <c r="C137" s="83">
        <f t="shared" si="95"/>
        <v>28.413113348627068</v>
      </c>
      <c r="D137" s="83">
        <f t="shared" si="95"/>
        <v>28.83258099654714</v>
      </c>
      <c r="E137" s="83">
        <f t="shared" si="95"/>
        <v>27.777957169468859</v>
      </c>
      <c r="F137" s="83">
        <f t="shared" si="95"/>
        <v>27.473646544360076</v>
      </c>
      <c r="G137" s="83">
        <f t="shared" si="95"/>
        <v>28.318886554689094</v>
      </c>
      <c r="H137" s="83">
        <f t="shared" si="95"/>
        <v>28.570647268049242</v>
      </c>
      <c r="I137" s="83">
        <f t="shared" si="95"/>
        <v>27.829829681561208</v>
      </c>
      <c r="J137" s="83">
        <f t="shared" si="95"/>
        <v>26.938895989324919</v>
      </c>
      <c r="K137" s="83">
        <f t="shared" si="95"/>
        <v>27.256495496079996</v>
      </c>
      <c r="L137" s="83">
        <f t="shared" si="95"/>
        <v>27.602245643234813</v>
      </c>
      <c r="M137" s="83">
        <f t="shared" si="95"/>
        <v>27.782741673564399</v>
      </c>
      <c r="N137" s="83">
        <f t="shared" si="95"/>
        <v>27.815716777698135</v>
      </c>
      <c r="O137" s="83">
        <f t="shared" si="95"/>
        <v>27.402440316813959</v>
      </c>
      <c r="P137" s="83">
        <f t="shared" si="95"/>
        <v>25.886636833969725</v>
      </c>
      <c r="U137"/>
    </row>
    <row r="138" spans="1:21" ht="12.75" hidden="1" customHeight="1" x14ac:dyDescent="0.2">
      <c r="A138" s="120" t="s">
        <v>4</v>
      </c>
      <c r="B138" s="83">
        <f t="shared" ref="B138:P138" si="96">B30/B$39*100</f>
        <v>21.524183271895346</v>
      </c>
      <c r="C138" s="83">
        <f t="shared" si="96"/>
        <v>21.048975121167938</v>
      </c>
      <c r="D138" s="83">
        <f t="shared" si="96"/>
        <v>21.253603647839391</v>
      </c>
      <c r="E138" s="83">
        <f t="shared" si="96"/>
        <v>20.938794884965503</v>
      </c>
      <c r="F138" s="83">
        <f t="shared" si="96"/>
        <v>20.944995100631331</v>
      </c>
      <c r="G138" s="83">
        <f t="shared" si="96"/>
        <v>21.768040564775895</v>
      </c>
      <c r="H138" s="83">
        <f t="shared" si="96"/>
        <v>21.529908473500864</v>
      </c>
      <c r="I138" s="83">
        <f t="shared" si="96"/>
        <v>21.548826917752191</v>
      </c>
      <c r="J138" s="83">
        <f t="shared" si="96"/>
        <v>20.653861357617753</v>
      </c>
      <c r="K138" s="83">
        <f t="shared" si="96"/>
        <v>20.706358986540693</v>
      </c>
      <c r="L138" s="83">
        <f t="shared" si="96"/>
        <v>20.780181947239821</v>
      </c>
      <c r="M138" s="83">
        <f t="shared" si="96"/>
        <v>20.924877947610156</v>
      </c>
      <c r="N138" s="83">
        <f t="shared" si="96"/>
        <v>20.741890446714912</v>
      </c>
      <c r="O138" s="83">
        <f t="shared" si="96"/>
        <v>20.354658220206723</v>
      </c>
      <c r="P138" s="83">
        <f t="shared" si="96"/>
        <v>18.464906471913835</v>
      </c>
      <c r="U138"/>
    </row>
    <row r="139" spans="1:21" ht="12.75" hidden="1" customHeight="1" x14ac:dyDescent="0.2">
      <c r="A139" s="120" t="s">
        <v>5</v>
      </c>
      <c r="B139" s="83">
        <f t="shared" ref="B139:P139" si="97">B31/B$39*100</f>
        <v>3.3485652219528705</v>
      </c>
      <c r="C139" s="83">
        <f t="shared" si="97"/>
        <v>3.530177570892</v>
      </c>
      <c r="D139" s="83">
        <f t="shared" si="97"/>
        <v>3.5920329773800304</v>
      </c>
      <c r="E139" s="83">
        <f t="shared" si="97"/>
        <v>3.3375746944087674</v>
      </c>
      <c r="F139" s="83">
        <f t="shared" si="97"/>
        <v>3.2788923841735622</v>
      </c>
      <c r="G139" s="83">
        <f t="shared" si="97"/>
        <v>3.2815286920831883</v>
      </c>
      <c r="H139" s="83">
        <f t="shared" si="97"/>
        <v>3.1106106679509948</v>
      </c>
      <c r="I139" s="83">
        <f t="shared" si="97"/>
        <v>3.1559917972065712</v>
      </c>
      <c r="J139" s="83">
        <f t="shared" si="97"/>
        <v>3.0841631808915198</v>
      </c>
      <c r="K139" s="83">
        <f t="shared" si="97"/>
        <v>3.1844677469488292</v>
      </c>
      <c r="L139" s="83">
        <f t="shared" si="97"/>
        <v>3.2061212952296874</v>
      </c>
      <c r="M139" s="83">
        <f t="shared" si="97"/>
        <v>3.157022971186275</v>
      </c>
      <c r="N139" s="83">
        <f t="shared" si="97"/>
        <v>3.0673565718645577</v>
      </c>
      <c r="O139" s="83">
        <f t="shared" si="97"/>
        <v>2.8121823749263317</v>
      </c>
      <c r="P139" s="83">
        <f t="shared" si="97"/>
        <v>2.7256873039341327</v>
      </c>
      <c r="U139"/>
    </row>
    <row r="140" spans="1:21" ht="12.75" hidden="1" customHeight="1" x14ac:dyDescent="0.2">
      <c r="A140" s="121" t="s">
        <v>6</v>
      </c>
      <c r="B140" s="83">
        <f t="shared" ref="B140:P140" si="98">B32/B$39*100</f>
        <v>4.059293309557308</v>
      </c>
      <c r="C140" s="83">
        <f t="shared" si="98"/>
        <v>3.8339606565671307</v>
      </c>
      <c r="D140" s="83">
        <f t="shared" si="98"/>
        <v>3.9869443713277199</v>
      </c>
      <c r="E140" s="83">
        <f t="shared" si="98"/>
        <v>3.5015875900945903</v>
      </c>
      <c r="F140" s="83">
        <f t="shared" si="98"/>
        <v>3.2497590595551773</v>
      </c>
      <c r="G140" s="83">
        <f t="shared" si="98"/>
        <v>3.2693172978300051</v>
      </c>
      <c r="H140" s="83">
        <f t="shared" si="98"/>
        <v>3.9301281265973849</v>
      </c>
      <c r="I140" s="83">
        <f t="shared" si="98"/>
        <v>3.1250109666024461</v>
      </c>
      <c r="J140" s="83">
        <f t="shared" si="98"/>
        <v>3.2008714508156428</v>
      </c>
      <c r="K140" s="83">
        <f t="shared" si="98"/>
        <v>3.3656687625904693</v>
      </c>
      <c r="L140" s="83">
        <f t="shared" si="98"/>
        <v>3.6159424007653067</v>
      </c>
      <c r="M140" s="83">
        <f t="shared" si="98"/>
        <v>3.7008407547679671</v>
      </c>
      <c r="N140" s="83">
        <f t="shared" si="98"/>
        <v>4.0064697591186684</v>
      </c>
      <c r="O140" s="83">
        <f t="shared" si="98"/>
        <v>4.2355997216809005</v>
      </c>
      <c r="P140" s="83">
        <f t="shared" si="98"/>
        <v>4.6960430581217585</v>
      </c>
      <c r="U140"/>
    </row>
    <row r="141" spans="1:21" ht="12.75" hidden="1" customHeight="1" x14ac:dyDescent="0.2">
      <c r="A141" s="119" t="s">
        <v>7</v>
      </c>
      <c r="B141" s="83">
        <f t="shared" ref="B141:P141" si="99">B33/B$39*100</f>
        <v>62.646503589250592</v>
      </c>
      <c r="C141" s="83">
        <f t="shared" si="99"/>
        <v>62.71044280678786</v>
      </c>
      <c r="D141" s="83">
        <f t="shared" si="99"/>
        <v>62.421643391512092</v>
      </c>
      <c r="E141" s="83">
        <f t="shared" si="99"/>
        <v>63.545012061363359</v>
      </c>
      <c r="F141" s="83">
        <f t="shared" si="99"/>
        <v>64.370291780029547</v>
      </c>
      <c r="G141" s="83">
        <f t="shared" si="99"/>
        <v>63.734735946358143</v>
      </c>
      <c r="H141" s="83">
        <f t="shared" si="99"/>
        <v>63.774306912536893</v>
      </c>
      <c r="I141" s="83">
        <f t="shared" si="99"/>
        <v>64.499742427683771</v>
      </c>
      <c r="J141" s="83">
        <f t="shared" si="99"/>
        <v>65.203885057632831</v>
      </c>
      <c r="K141" s="83">
        <f t="shared" si="99"/>
        <v>65.145035375178878</v>
      </c>
      <c r="L141" s="83">
        <f t="shared" si="99"/>
        <v>65.663230858771414</v>
      </c>
      <c r="M141" s="83">
        <f t="shared" si="99"/>
        <v>65.86654385405734</v>
      </c>
      <c r="N141" s="83">
        <f t="shared" si="99"/>
        <v>65.955459791132427</v>
      </c>
      <c r="O141" s="83">
        <f t="shared" si="99"/>
        <v>65.922191803914018</v>
      </c>
      <c r="P141" s="83">
        <f t="shared" si="99"/>
        <v>67.568195062400022</v>
      </c>
      <c r="U141"/>
    </row>
    <row r="142" spans="1:21" ht="12.75" hidden="1" customHeight="1" x14ac:dyDescent="0.2">
      <c r="A142" s="120" t="s">
        <v>8</v>
      </c>
      <c r="B142" s="83">
        <f t="shared" ref="B142:P142" si="100">B34/B$39*100</f>
        <v>13.704973739590709</v>
      </c>
      <c r="C142" s="83">
        <f t="shared" si="100"/>
        <v>13.468133540940549</v>
      </c>
      <c r="D142" s="83">
        <f t="shared" si="100"/>
        <v>13.321288783644375</v>
      </c>
      <c r="E142" s="83">
        <f t="shared" si="100"/>
        <v>13.299455059298426</v>
      </c>
      <c r="F142" s="83">
        <f t="shared" si="100"/>
        <v>14.045476420847145</v>
      </c>
      <c r="G142" s="83">
        <f t="shared" si="100"/>
        <v>14.577245428689395</v>
      </c>
      <c r="H142" s="83">
        <f t="shared" si="100"/>
        <v>15.089662363914982</v>
      </c>
      <c r="I142" s="83">
        <f t="shared" si="100"/>
        <v>15.073531896313527</v>
      </c>
      <c r="J142" s="83">
        <f t="shared" si="100"/>
        <v>15.084468517850766</v>
      </c>
      <c r="K142" s="83">
        <f t="shared" si="100"/>
        <v>15.230181472306583</v>
      </c>
      <c r="L142" s="83">
        <f t="shared" si="100"/>
        <v>15.327627068043464</v>
      </c>
      <c r="M142" s="83">
        <f t="shared" si="100"/>
        <v>15.487426526157982</v>
      </c>
      <c r="N142" s="83">
        <f t="shared" si="100"/>
        <v>15.449105160403704</v>
      </c>
      <c r="O142" s="83">
        <f t="shared" si="100"/>
        <v>15.045837429594034</v>
      </c>
      <c r="P142" s="83">
        <f t="shared" si="100"/>
        <v>15.265731099514557</v>
      </c>
      <c r="U142"/>
    </row>
    <row r="143" spans="1:21" ht="12.75" hidden="1" customHeight="1" x14ac:dyDescent="0.2">
      <c r="A143" s="120" t="s">
        <v>9</v>
      </c>
      <c r="B143" s="83">
        <f t="shared" ref="B143:P143" si="101">B35/B$39*100</f>
        <v>9.6286275636234731</v>
      </c>
      <c r="C143" s="83">
        <f t="shared" si="101"/>
        <v>9.6769153215413386</v>
      </c>
      <c r="D143" s="83">
        <f t="shared" si="101"/>
        <v>10.056212728937981</v>
      </c>
      <c r="E143" s="83">
        <f t="shared" si="101"/>
        <v>10.423173156146165</v>
      </c>
      <c r="F143" s="83">
        <f t="shared" si="101"/>
        <v>10.627202720883394</v>
      </c>
      <c r="G143" s="83">
        <f t="shared" si="101"/>
        <v>10.815693825321022</v>
      </c>
      <c r="H143" s="83">
        <f t="shared" si="101"/>
        <v>10.890443888896755</v>
      </c>
      <c r="I143" s="83">
        <f t="shared" si="101"/>
        <v>11.612111853971244</v>
      </c>
      <c r="J143" s="83">
        <f t="shared" si="101"/>
        <v>12.016101434137569</v>
      </c>
      <c r="K143" s="83">
        <f t="shared" si="101"/>
        <v>12.021959974449564</v>
      </c>
      <c r="L143" s="83">
        <f t="shared" si="101"/>
        <v>12.036046474443163</v>
      </c>
      <c r="M143" s="83">
        <f t="shared" si="101"/>
        <v>12.024307864617148</v>
      </c>
      <c r="N143" s="83">
        <f t="shared" si="101"/>
        <v>12.244657236100629</v>
      </c>
      <c r="O143" s="83">
        <f t="shared" si="101"/>
        <v>12.19065475506833</v>
      </c>
      <c r="P143" s="83">
        <f t="shared" si="101"/>
        <v>12.356502193608542</v>
      </c>
      <c r="U143"/>
    </row>
    <row r="144" spans="1:21" ht="12.75" hidden="1" customHeight="1" x14ac:dyDescent="0.2">
      <c r="A144" s="120" t="s">
        <v>10</v>
      </c>
      <c r="B144" s="83">
        <f t="shared" ref="B144:P144" si="102">B36/B$39*100</f>
        <v>13.843361181463814</v>
      </c>
      <c r="C144" s="83">
        <f t="shared" si="102"/>
        <v>14.230316037231614</v>
      </c>
      <c r="D144" s="83">
        <f t="shared" si="102"/>
        <v>14.57891066108979</v>
      </c>
      <c r="E144" s="83">
        <f t="shared" si="102"/>
        <v>14.880014512053291</v>
      </c>
      <c r="F144" s="83">
        <f t="shared" si="102"/>
        <v>15.543621486151658</v>
      </c>
      <c r="G144" s="83">
        <f t="shared" si="102"/>
        <v>14.983053927781437</v>
      </c>
      <c r="H144" s="83">
        <f t="shared" si="102"/>
        <v>15.070810058974249</v>
      </c>
      <c r="I144" s="83">
        <f t="shared" si="102"/>
        <v>15.437208189756667</v>
      </c>
      <c r="J144" s="83">
        <f t="shared" si="102"/>
        <v>15.77382151753643</v>
      </c>
      <c r="K144" s="83">
        <f t="shared" si="102"/>
        <v>16.196320817417231</v>
      </c>
      <c r="L144" s="83">
        <f t="shared" si="102"/>
        <v>16.939993280960604</v>
      </c>
      <c r="M144" s="83">
        <f t="shared" si="102"/>
        <v>17.319046241485793</v>
      </c>
      <c r="N144" s="83">
        <f t="shared" si="102"/>
        <v>17.476212324421617</v>
      </c>
      <c r="O144" s="83">
        <f t="shared" si="102"/>
        <v>17.753639686583885</v>
      </c>
      <c r="P144" s="83">
        <f t="shared" si="102"/>
        <v>18.271498946001774</v>
      </c>
      <c r="U144"/>
    </row>
    <row r="145" spans="1:21" ht="12.75" hidden="1" customHeight="1" x14ac:dyDescent="0.2">
      <c r="A145" s="120" t="s">
        <v>11</v>
      </c>
      <c r="B145" s="83">
        <f t="shared" ref="B145:P145" si="103">B37/B$39*100</f>
        <v>6.4530716842366731</v>
      </c>
      <c r="C145" s="83">
        <f t="shared" si="103"/>
        <v>6.3664019401199354</v>
      </c>
      <c r="D145" s="83">
        <f t="shared" si="103"/>
        <v>6.2580088261213378</v>
      </c>
      <c r="E145" s="83">
        <f t="shared" si="103"/>
        <v>6.5780907533689605</v>
      </c>
      <c r="F145" s="83">
        <f t="shared" si="103"/>
        <v>6.7103546948239483</v>
      </c>
      <c r="G145" s="83">
        <f t="shared" si="103"/>
        <v>6.7209490226666198</v>
      </c>
      <c r="H145" s="83">
        <f t="shared" si="103"/>
        <v>6.5999744171441446</v>
      </c>
      <c r="I145" s="83">
        <f t="shared" si="103"/>
        <v>6.5904041207981905</v>
      </c>
      <c r="J145" s="83">
        <f t="shared" si="103"/>
        <v>6.7256828214952655</v>
      </c>
      <c r="K145" s="83">
        <f t="shared" si="103"/>
        <v>6.5527618975682822</v>
      </c>
      <c r="L145" s="83">
        <f t="shared" si="103"/>
        <v>6.4000826991258739</v>
      </c>
      <c r="M145" s="83">
        <f t="shared" si="103"/>
        <v>6.4062723067068328</v>
      </c>
      <c r="N145" s="83">
        <f t="shared" si="103"/>
        <v>6.3491715724108015</v>
      </c>
      <c r="O145" s="83">
        <f t="shared" si="103"/>
        <v>6.3116787885254917</v>
      </c>
      <c r="P145" s="83">
        <f t="shared" si="103"/>
        <v>6.3855132663504595</v>
      </c>
      <c r="U145"/>
    </row>
    <row r="146" spans="1:21" ht="12.75" hidden="1" customHeight="1" x14ac:dyDescent="0.2">
      <c r="A146" s="121" t="s">
        <v>12</v>
      </c>
      <c r="B146" s="83">
        <f t="shared" ref="B146:P146" si="104">B38/B$39*100</f>
        <v>19.016469420335916</v>
      </c>
      <c r="C146" s="83">
        <f t="shared" si="104"/>
        <v>18.968675966954432</v>
      </c>
      <c r="D146" s="83">
        <f t="shared" si="104"/>
        <v>18.207222391718609</v>
      </c>
      <c r="E146" s="83">
        <f t="shared" si="104"/>
        <v>18.364278580496514</v>
      </c>
      <c r="F146" s="83">
        <f t="shared" si="104"/>
        <v>17.443636457323397</v>
      </c>
      <c r="G146" s="83">
        <f t="shared" si="104"/>
        <v>16.637793741899678</v>
      </c>
      <c r="H146" s="83">
        <f t="shared" si="104"/>
        <v>16.123416183606771</v>
      </c>
      <c r="I146" s="83">
        <f t="shared" si="104"/>
        <v>15.786486366844144</v>
      </c>
      <c r="J146" s="83">
        <f t="shared" si="104"/>
        <v>15.603810766612799</v>
      </c>
      <c r="K146" s="83">
        <f t="shared" si="104"/>
        <v>15.143811213437216</v>
      </c>
      <c r="L146" s="83">
        <f t="shared" si="104"/>
        <v>14.95948133619831</v>
      </c>
      <c r="M146" s="83">
        <f t="shared" si="104"/>
        <v>14.629490915089583</v>
      </c>
      <c r="N146" s="83">
        <f t="shared" si="104"/>
        <v>14.436313497795675</v>
      </c>
      <c r="O146" s="83">
        <f t="shared" si="104"/>
        <v>14.62038114414228</v>
      </c>
      <c r="P146" s="83">
        <f t="shared" si="104"/>
        <v>15.288949556924694</v>
      </c>
      <c r="U146"/>
    </row>
    <row r="147" spans="1:21" hidden="1" x14ac:dyDescent="0.2">
      <c r="U147"/>
    </row>
    <row r="148" spans="1:21" hidden="1" x14ac:dyDescent="0.2">
      <c r="A148" s="119" t="s">
        <v>0</v>
      </c>
      <c r="B148" s="83">
        <f t="shared" ref="B148:B160" si="105">B26/B6*100</f>
        <v>7.3246758626037662</v>
      </c>
      <c r="C148" s="83">
        <f t="shared" ref="C148:P148" si="106">C26/C6*100</f>
        <v>7.8086929725232475</v>
      </c>
      <c r="D148" s="83">
        <f t="shared" si="106"/>
        <v>7.7017217458342264</v>
      </c>
      <c r="E148" s="83">
        <f t="shared" si="106"/>
        <v>7.8008194118496226</v>
      </c>
      <c r="F148" s="83">
        <f t="shared" si="106"/>
        <v>7.4589208622922758</v>
      </c>
      <c r="G148" s="83">
        <f t="shared" si="106"/>
        <v>7.6013735094769563</v>
      </c>
      <c r="H148" s="83">
        <f t="shared" si="106"/>
        <v>7.6807049835440306</v>
      </c>
      <c r="I148" s="83">
        <f t="shared" si="106"/>
        <v>7.7374616855655622</v>
      </c>
      <c r="J148" s="83">
        <f t="shared" si="106"/>
        <v>7.9658518617037615</v>
      </c>
      <c r="K148" s="83">
        <f t="shared" si="106"/>
        <v>7.9345350855341774</v>
      </c>
      <c r="L148" s="83">
        <f t="shared" si="106"/>
        <v>7.339880843237137</v>
      </c>
      <c r="M148" s="83">
        <f t="shared" si="106"/>
        <v>7.4007680059134966</v>
      </c>
      <c r="N148" s="83">
        <f t="shared" si="106"/>
        <v>7.7183146223610821</v>
      </c>
      <c r="O148" s="83">
        <f t="shared" si="106"/>
        <v>8.6782857599838596</v>
      </c>
      <c r="P148" s="83">
        <f t="shared" si="106"/>
        <v>8.7905953244489208</v>
      </c>
      <c r="U148"/>
    </row>
    <row r="149" spans="1:21" hidden="1" x14ac:dyDescent="0.2">
      <c r="A149" s="120" t="s">
        <v>1</v>
      </c>
      <c r="B149" s="83">
        <f t="shared" si="105"/>
        <v>28.484107532779397</v>
      </c>
      <c r="C149" s="83">
        <f t="shared" ref="C149:P149" si="107">C27/C7*100</f>
        <v>26.516077459682357</v>
      </c>
      <c r="D149" s="83">
        <f t="shared" si="107"/>
        <v>26.162530967418562</v>
      </c>
      <c r="E149" s="83">
        <f t="shared" si="107"/>
        <v>27.989525729779469</v>
      </c>
      <c r="F149" s="83">
        <f t="shared" si="107"/>
        <v>25.552196136482912</v>
      </c>
      <c r="G149" s="83">
        <f t="shared" si="107"/>
        <v>25.25594346795253</v>
      </c>
      <c r="H149" s="83">
        <f t="shared" si="107"/>
        <v>26.134988897595377</v>
      </c>
      <c r="I149" s="83">
        <f t="shared" si="107"/>
        <v>25.574060242653662</v>
      </c>
      <c r="J149" s="83">
        <f t="shared" si="107"/>
        <v>26.90855269362325</v>
      </c>
      <c r="K149" s="83">
        <f t="shared" si="107"/>
        <v>26.78734537466671</v>
      </c>
      <c r="L149" s="83">
        <f t="shared" si="107"/>
        <v>24.433353419922451</v>
      </c>
      <c r="M149" s="83">
        <f t="shared" si="107"/>
        <v>26.064320754882797</v>
      </c>
      <c r="N149" s="83">
        <f t="shared" si="107"/>
        <v>26.660136563759263</v>
      </c>
      <c r="O149" s="83">
        <f t="shared" si="107"/>
        <v>27.142303040768624</v>
      </c>
      <c r="P149" s="83">
        <f t="shared" si="107"/>
        <v>26.738879556441287</v>
      </c>
      <c r="U149"/>
    </row>
    <row r="150" spans="1:21" hidden="1" x14ac:dyDescent="0.2">
      <c r="A150" s="121" t="s">
        <v>2</v>
      </c>
      <c r="B150" s="83">
        <f t="shared" si="105"/>
        <v>3.6510194297312637</v>
      </c>
      <c r="C150" s="83">
        <f t="shared" ref="C150:P150" si="108">C28/C8*100</f>
        <v>3.7487715841135687</v>
      </c>
      <c r="D150" s="83">
        <f t="shared" si="108"/>
        <v>3.7268282207674508</v>
      </c>
      <c r="E150" s="83">
        <f t="shared" si="108"/>
        <v>3.6801502569131137</v>
      </c>
      <c r="F150" s="83">
        <f t="shared" si="108"/>
        <v>3.481293918636192</v>
      </c>
      <c r="G150" s="83">
        <f t="shared" si="108"/>
        <v>3.4925792867157011</v>
      </c>
      <c r="H150" s="83">
        <f t="shared" si="108"/>
        <v>3.5233660556917581</v>
      </c>
      <c r="I150" s="83">
        <f t="shared" si="108"/>
        <v>3.5004612763390126</v>
      </c>
      <c r="J150" s="83">
        <f t="shared" si="108"/>
        <v>3.584270745849647</v>
      </c>
      <c r="K150" s="83">
        <f t="shared" si="108"/>
        <v>3.6016846909720264</v>
      </c>
      <c r="L150" s="83">
        <f t="shared" si="108"/>
        <v>3.3420140470312139</v>
      </c>
      <c r="M150" s="83">
        <f t="shared" si="108"/>
        <v>3.2495595729638791</v>
      </c>
      <c r="N150" s="83">
        <f t="shared" si="108"/>
        <v>3.351893414889044</v>
      </c>
      <c r="O150" s="83">
        <f t="shared" si="108"/>
        <v>3.3093611016857505</v>
      </c>
      <c r="P150" s="83">
        <f t="shared" si="108"/>
        <v>3.3935351959871651</v>
      </c>
      <c r="U150"/>
    </row>
    <row r="151" spans="1:21" hidden="1" x14ac:dyDescent="0.2">
      <c r="A151" s="119" t="s">
        <v>3</v>
      </c>
      <c r="B151" s="83">
        <f t="shared" si="105"/>
        <v>20.169689988163288</v>
      </c>
      <c r="C151" s="83">
        <f t="shared" ref="C151:P151" si="109">C29/C9*100</f>
        <v>20.03300911193865</v>
      </c>
      <c r="D151" s="83">
        <f t="shared" si="109"/>
        <v>20.068484876910372</v>
      </c>
      <c r="E151" s="83">
        <f t="shared" si="109"/>
        <v>19.908937581017199</v>
      </c>
      <c r="F151" s="83">
        <f t="shared" si="109"/>
        <v>19.967047957224203</v>
      </c>
      <c r="G151" s="83">
        <f t="shared" si="109"/>
        <v>20.098151808206978</v>
      </c>
      <c r="H151" s="83">
        <f t="shared" si="109"/>
        <v>20.629319184931504</v>
      </c>
      <c r="I151" s="83">
        <f t="shared" si="109"/>
        <v>19.961681339027944</v>
      </c>
      <c r="J151" s="83">
        <f t="shared" si="109"/>
        <v>19.940016016472413</v>
      </c>
      <c r="K151" s="83">
        <f t="shared" si="109"/>
        <v>19.933158436369308</v>
      </c>
      <c r="L151" s="83">
        <f t="shared" si="109"/>
        <v>19.991341148632511</v>
      </c>
      <c r="M151" s="83">
        <f t="shared" si="109"/>
        <v>19.886469752828681</v>
      </c>
      <c r="N151" s="83">
        <f t="shared" si="109"/>
        <v>19.879707602743323</v>
      </c>
      <c r="O151" s="83">
        <f t="shared" si="109"/>
        <v>19.87053230761915</v>
      </c>
      <c r="P151" s="83">
        <f t="shared" si="109"/>
        <v>19.800329060374075</v>
      </c>
      <c r="U151"/>
    </row>
    <row r="152" spans="1:21" hidden="1" x14ac:dyDescent="0.2">
      <c r="A152" s="120" t="s">
        <v>4</v>
      </c>
      <c r="B152" s="83">
        <f t="shared" si="105"/>
        <v>20.531588336186381</v>
      </c>
      <c r="C152" s="83">
        <f t="shared" ref="C152:P152" si="110">C30/C10*100</f>
        <v>20.602049043984341</v>
      </c>
      <c r="D152" s="83">
        <f t="shared" si="110"/>
        <v>20.592215651305096</v>
      </c>
      <c r="E152" s="83">
        <f t="shared" si="110"/>
        <v>20.540598383398041</v>
      </c>
      <c r="F152" s="83">
        <f t="shared" si="110"/>
        <v>20.753177582502737</v>
      </c>
      <c r="G152" s="83">
        <f t="shared" si="110"/>
        <v>20.858719662864704</v>
      </c>
      <c r="H152" s="83">
        <f t="shared" si="110"/>
        <v>20.820556909152742</v>
      </c>
      <c r="I152" s="83">
        <f t="shared" si="110"/>
        <v>20.789988814872796</v>
      </c>
      <c r="J152" s="83">
        <f t="shared" si="110"/>
        <v>20.917481174141191</v>
      </c>
      <c r="K152" s="83">
        <f t="shared" si="110"/>
        <v>20.877355942705456</v>
      </c>
      <c r="L152" s="83">
        <f t="shared" si="110"/>
        <v>20.870401581980339</v>
      </c>
      <c r="M152" s="83">
        <f t="shared" si="110"/>
        <v>20.791574322577706</v>
      </c>
      <c r="N152" s="83">
        <f t="shared" si="110"/>
        <v>20.805720767731621</v>
      </c>
      <c r="O152" s="83">
        <f t="shared" si="110"/>
        <v>20.789956098592342</v>
      </c>
      <c r="P152" s="83">
        <f t="shared" si="110"/>
        <v>20.841308027542343</v>
      </c>
      <c r="U152"/>
    </row>
    <row r="153" spans="1:21" hidden="1" x14ac:dyDescent="0.2">
      <c r="A153" s="120" t="s">
        <v>5</v>
      </c>
      <c r="B153" s="83">
        <f t="shared" si="105"/>
        <v>15.649942127085273</v>
      </c>
      <c r="C153" s="83">
        <f t="shared" ref="C153:P153" si="111">C31/C11*100</f>
        <v>15.492885621600475</v>
      </c>
      <c r="D153" s="83">
        <f t="shared" si="111"/>
        <v>15.424887777944093</v>
      </c>
      <c r="E153" s="83">
        <f t="shared" si="111"/>
        <v>15.45590894059257</v>
      </c>
      <c r="F153" s="83">
        <f t="shared" si="111"/>
        <v>15.506313141537051</v>
      </c>
      <c r="G153" s="83">
        <f t="shared" si="111"/>
        <v>15.735791467394266</v>
      </c>
      <c r="H153" s="83">
        <f t="shared" si="111"/>
        <v>16.132189023375389</v>
      </c>
      <c r="I153" s="83">
        <f t="shared" si="111"/>
        <v>16.218726121431651</v>
      </c>
      <c r="J153" s="83">
        <f t="shared" si="111"/>
        <v>15.917854721694782</v>
      </c>
      <c r="K153" s="83">
        <f t="shared" si="111"/>
        <v>16.072764347061486</v>
      </c>
      <c r="L153" s="83">
        <f t="shared" si="111"/>
        <v>16.250490786063239</v>
      </c>
      <c r="M153" s="83">
        <f t="shared" si="111"/>
        <v>16.293038143557446</v>
      </c>
      <c r="N153" s="83">
        <f t="shared" si="111"/>
        <v>16.28017748892449</v>
      </c>
      <c r="O153" s="83">
        <f t="shared" si="111"/>
        <v>16.120777942002174</v>
      </c>
      <c r="P153" s="83">
        <f t="shared" si="111"/>
        <v>15.707338890023109</v>
      </c>
      <c r="U153"/>
    </row>
    <row r="154" spans="1:21" hidden="1" x14ac:dyDescent="0.2">
      <c r="A154" s="121" t="s">
        <v>6</v>
      </c>
      <c r="B154" s="83">
        <f t="shared" si="105"/>
        <v>23.584052232891121</v>
      </c>
      <c r="C154" s="83">
        <f t="shared" ref="C154:P154" si="112">C32/C12*100</f>
        <v>22.71794372560375</v>
      </c>
      <c r="D154" s="83">
        <f t="shared" si="112"/>
        <v>23.217907618418039</v>
      </c>
      <c r="E154" s="83">
        <f t="shared" si="112"/>
        <v>21.895444354414664</v>
      </c>
      <c r="F154" s="83">
        <f t="shared" si="112"/>
        <v>20.93226054530512</v>
      </c>
      <c r="G154" s="83">
        <f t="shared" si="112"/>
        <v>20.83748692574768</v>
      </c>
      <c r="H154" s="83">
        <f t="shared" si="112"/>
        <v>24.864222834197221</v>
      </c>
      <c r="I154" s="83">
        <f t="shared" si="112"/>
        <v>19.163256896753627</v>
      </c>
      <c r="J154" s="83">
        <f t="shared" si="112"/>
        <v>18.845882664446421</v>
      </c>
      <c r="K154" s="83">
        <f t="shared" si="112"/>
        <v>18.966101385498813</v>
      </c>
      <c r="L154" s="83">
        <f t="shared" si="112"/>
        <v>19.260466429774436</v>
      </c>
      <c r="M154" s="83">
        <f t="shared" si="112"/>
        <v>18.796395606272803</v>
      </c>
      <c r="N154" s="83">
        <f t="shared" si="112"/>
        <v>18.734172381050701</v>
      </c>
      <c r="O154" s="83">
        <f t="shared" si="112"/>
        <v>18.77961275590043</v>
      </c>
      <c r="P154" s="83">
        <f t="shared" si="112"/>
        <v>18.944957299638492</v>
      </c>
      <c r="U154"/>
    </row>
    <row r="155" spans="1:21" hidden="1" x14ac:dyDescent="0.2">
      <c r="A155" s="119" t="s">
        <v>7</v>
      </c>
      <c r="B155" s="83">
        <f t="shared" si="105"/>
        <v>15.612031508022739</v>
      </c>
      <c r="C155" s="83">
        <f t="shared" ref="C155:P155" si="113">C33/C13*100</f>
        <v>15.62341635395574</v>
      </c>
      <c r="D155" s="83">
        <f t="shared" si="113"/>
        <v>15.440330547909847</v>
      </c>
      <c r="E155" s="83">
        <f t="shared" si="113"/>
        <v>15.589286123710952</v>
      </c>
      <c r="F155" s="83">
        <f t="shared" si="113"/>
        <v>15.466831743003404</v>
      </c>
      <c r="G155" s="83">
        <f t="shared" si="113"/>
        <v>15.411241790978542</v>
      </c>
      <c r="H155" s="83">
        <f t="shared" si="113"/>
        <v>15.540053476715709</v>
      </c>
      <c r="I155" s="83">
        <f t="shared" si="113"/>
        <v>15.515418866071764</v>
      </c>
      <c r="J155" s="83">
        <f t="shared" si="113"/>
        <v>15.580509690125572</v>
      </c>
      <c r="K155" s="83">
        <f t="shared" si="113"/>
        <v>15.544415815276208</v>
      </c>
      <c r="L155" s="83">
        <f t="shared" si="113"/>
        <v>15.722312001613329</v>
      </c>
      <c r="M155" s="83">
        <f t="shared" si="113"/>
        <v>15.642502650910961</v>
      </c>
      <c r="N155" s="83">
        <f t="shared" si="113"/>
        <v>15.694816088589066</v>
      </c>
      <c r="O155" s="83">
        <f t="shared" si="113"/>
        <v>15.676192120257127</v>
      </c>
      <c r="P155" s="83">
        <f t="shared" si="113"/>
        <v>15.75354150791825</v>
      </c>
      <c r="U155"/>
    </row>
    <row r="156" spans="1:21" hidden="1" x14ac:dyDescent="0.2">
      <c r="A156" s="120" t="s">
        <v>8</v>
      </c>
      <c r="B156" s="83">
        <f t="shared" si="105"/>
        <v>15.423484412363431</v>
      </c>
      <c r="C156" s="83">
        <f t="shared" ref="C156:P156" si="114">C34/C14*100</f>
        <v>15.207383527047059</v>
      </c>
      <c r="D156" s="83">
        <f t="shared" si="114"/>
        <v>15.23074326328547</v>
      </c>
      <c r="E156" s="83">
        <f t="shared" si="114"/>
        <v>15.167734032575819</v>
      </c>
      <c r="F156" s="83">
        <f t="shared" si="114"/>
        <v>15.126970968071237</v>
      </c>
      <c r="G156" s="83">
        <f t="shared" si="114"/>
        <v>15.182907083725484</v>
      </c>
      <c r="H156" s="83">
        <f t="shared" si="114"/>
        <v>16.063728419991687</v>
      </c>
      <c r="I156" s="83">
        <f t="shared" si="114"/>
        <v>16.087175530191978</v>
      </c>
      <c r="J156" s="83">
        <f t="shared" si="114"/>
        <v>16.213031082039596</v>
      </c>
      <c r="K156" s="83">
        <f t="shared" si="114"/>
        <v>16.219025064576609</v>
      </c>
      <c r="L156" s="83">
        <f t="shared" si="114"/>
        <v>16.131429534533993</v>
      </c>
      <c r="M156" s="83">
        <f t="shared" si="114"/>
        <v>16.198448668477859</v>
      </c>
      <c r="N156" s="83">
        <f t="shared" si="114"/>
        <v>16.273967919977871</v>
      </c>
      <c r="O156" s="83">
        <f t="shared" si="114"/>
        <v>16.227608164993359</v>
      </c>
      <c r="P156" s="83">
        <f t="shared" si="114"/>
        <v>16.444858434972158</v>
      </c>
      <c r="U156"/>
    </row>
    <row r="157" spans="1:21" hidden="1" x14ac:dyDescent="0.2">
      <c r="A157" s="120" t="s">
        <v>9</v>
      </c>
      <c r="B157" s="83">
        <f t="shared" si="105"/>
        <v>22.18834344452447</v>
      </c>
      <c r="C157" s="83">
        <f t="shared" ref="C157:P157" si="115">C35/C15*100</f>
        <v>21.867724716744018</v>
      </c>
      <c r="D157" s="83">
        <f t="shared" si="115"/>
        <v>21.470903499104242</v>
      </c>
      <c r="E157" s="83">
        <f t="shared" si="115"/>
        <v>21.314974164605811</v>
      </c>
      <c r="F157" s="83">
        <f t="shared" si="115"/>
        <v>20.990800188194232</v>
      </c>
      <c r="G157" s="83">
        <f t="shared" si="115"/>
        <v>20.621754933959668</v>
      </c>
      <c r="H157" s="83">
        <f t="shared" si="115"/>
        <v>20.421253891670744</v>
      </c>
      <c r="I157" s="83">
        <f t="shared" si="115"/>
        <v>20.487790042689586</v>
      </c>
      <c r="J157" s="83">
        <f t="shared" si="115"/>
        <v>20.611702240152155</v>
      </c>
      <c r="K157" s="83">
        <f t="shared" si="115"/>
        <v>20.531451127129515</v>
      </c>
      <c r="L157" s="83">
        <f t="shared" si="115"/>
        <v>20.652591597715258</v>
      </c>
      <c r="M157" s="83">
        <f t="shared" si="115"/>
        <v>20.669164723771917</v>
      </c>
      <c r="N157" s="83">
        <f t="shared" si="115"/>
        <v>20.82145572212022</v>
      </c>
      <c r="O157" s="83">
        <f t="shared" si="115"/>
        <v>20.86629684054099</v>
      </c>
      <c r="P157" s="83">
        <f t="shared" si="115"/>
        <v>20.927811711108951</v>
      </c>
      <c r="U157"/>
    </row>
    <row r="158" spans="1:21" hidden="1" x14ac:dyDescent="0.2">
      <c r="A158" s="120" t="s">
        <v>10</v>
      </c>
      <c r="B158" s="83">
        <f t="shared" si="105"/>
        <v>13.60419158464318</v>
      </c>
      <c r="C158" s="83">
        <f t="shared" ref="C158:P158" si="116">C36/C16*100</f>
        <v>13.62559651992459</v>
      </c>
      <c r="D158" s="83">
        <f t="shared" si="116"/>
        <v>13.553629436552544</v>
      </c>
      <c r="E158" s="83">
        <f t="shared" si="116"/>
        <v>13.663783593618373</v>
      </c>
      <c r="F158" s="83">
        <f t="shared" si="116"/>
        <v>13.797944987378422</v>
      </c>
      <c r="G158" s="83">
        <f t="shared" si="116"/>
        <v>13.475835914915004</v>
      </c>
      <c r="H158" s="83">
        <f t="shared" si="116"/>
        <v>13.051384603733796</v>
      </c>
      <c r="I158" s="83">
        <f t="shared" si="116"/>
        <v>12.901069560633097</v>
      </c>
      <c r="J158" s="83">
        <f t="shared" si="116"/>
        <v>13.00561351621465</v>
      </c>
      <c r="K158" s="83">
        <f t="shared" si="116"/>
        <v>13.026332607491685</v>
      </c>
      <c r="L158" s="83">
        <f t="shared" si="116"/>
        <v>13.635084668633443</v>
      </c>
      <c r="M158" s="83">
        <f t="shared" si="116"/>
        <v>13.388254349515757</v>
      </c>
      <c r="N158" s="83">
        <f t="shared" si="116"/>
        <v>13.396457455027061</v>
      </c>
      <c r="O158" s="83">
        <f t="shared" si="116"/>
        <v>13.429065947180405</v>
      </c>
      <c r="P158" s="83">
        <f t="shared" si="116"/>
        <v>13.507346187763424</v>
      </c>
      <c r="U158"/>
    </row>
    <row r="159" spans="1:21" hidden="1" x14ac:dyDescent="0.2">
      <c r="A159" s="120" t="s">
        <v>11</v>
      </c>
      <c r="B159" s="83">
        <f t="shared" si="105"/>
        <v>16.535269075572423</v>
      </c>
      <c r="C159" s="83">
        <f t="shared" ref="C159:P159" si="117">C37/C17*100</f>
        <v>16.533573654548618</v>
      </c>
      <c r="D159" s="83">
        <f t="shared" si="117"/>
        <v>16.527701036506965</v>
      </c>
      <c r="E159" s="83">
        <f t="shared" si="117"/>
        <v>16.528261954543076</v>
      </c>
      <c r="F159" s="83">
        <f t="shared" si="117"/>
        <v>16.494045782506035</v>
      </c>
      <c r="G159" s="83">
        <f t="shared" si="117"/>
        <v>16.476538480913781</v>
      </c>
      <c r="H159" s="83">
        <f t="shared" si="117"/>
        <v>16.480987068717546</v>
      </c>
      <c r="I159" s="83">
        <f t="shared" si="117"/>
        <v>16.472379324033156</v>
      </c>
      <c r="J159" s="83">
        <f t="shared" si="117"/>
        <v>16.465875823709641</v>
      </c>
      <c r="K159" s="83">
        <f t="shared" si="117"/>
        <v>16.465285094674613</v>
      </c>
      <c r="L159" s="83">
        <f t="shared" si="117"/>
        <v>16.390690123469071</v>
      </c>
      <c r="M159" s="83">
        <f t="shared" si="117"/>
        <v>16.419301944018226</v>
      </c>
      <c r="N159" s="83">
        <f t="shared" si="117"/>
        <v>16.403251644686776</v>
      </c>
      <c r="O159" s="83">
        <f t="shared" si="117"/>
        <v>16.372564296726321</v>
      </c>
      <c r="P159" s="83">
        <f t="shared" si="117"/>
        <v>16.491968319438879</v>
      </c>
      <c r="U159"/>
    </row>
    <row r="160" spans="1:21" hidden="1" x14ac:dyDescent="0.2">
      <c r="A160" s="121" t="s">
        <v>12</v>
      </c>
      <c r="B160" s="83">
        <f t="shared" si="105"/>
        <v>14.829541956499273</v>
      </c>
      <c r="C160" s="83">
        <f t="shared" ref="C160:P160" si="118">C38/C18*100</f>
        <v>15.099043072303225</v>
      </c>
      <c r="D160" s="83">
        <f t="shared" si="118"/>
        <v>14.618569319418768</v>
      </c>
      <c r="E160" s="83">
        <f t="shared" si="118"/>
        <v>15.011302673402415</v>
      </c>
      <c r="F160" s="83">
        <f t="shared" si="118"/>
        <v>14.613190478990127</v>
      </c>
      <c r="G160" s="83">
        <f t="shared" si="118"/>
        <v>14.707373358495515</v>
      </c>
      <c r="H160" s="83">
        <f t="shared" si="118"/>
        <v>14.984227771763967</v>
      </c>
      <c r="I160" s="83">
        <f t="shared" si="118"/>
        <v>14.939507105106339</v>
      </c>
      <c r="J160" s="83">
        <f t="shared" si="118"/>
        <v>14.856677292088873</v>
      </c>
      <c r="K160" s="83">
        <f t="shared" si="118"/>
        <v>14.774464098623296</v>
      </c>
      <c r="L160" s="83">
        <f t="shared" si="118"/>
        <v>14.802210011667688</v>
      </c>
      <c r="M160" s="83">
        <f t="shared" si="118"/>
        <v>14.790435918872454</v>
      </c>
      <c r="N160" s="83">
        <f t="shared" si="118"/>
        <v>14.831243271189104</v>
      </c>
      <c r="O160" s="83">
        <f t="shared" si="118"/>
        <v>14.823371164987526</v>
      </c>
      <c r="P160" s="83">
        <f t="shared" si="118"/>
        <v>14.837164914925594</v>
      </c>
      <c r="U160"/>
    </row>
    <row r="161" spans="1:21" hidden="1" x14ac:dyDescent="0.2">
      <c r="U161"/>
    </row>
    <row r="162" spans="1:21" hidden="1" x14ac:dyDescent="0.2">
      <c r="U162"/>
    </row>
    <row r="163" spans="1:21" ht="18" x14ac:dyDescent="0.25">
      <c r="A163" s="410" t="s">
        <v>168</v>
      </c>
      <c r="B163" s="410"/>
      <c r="C163" s="410"/>
      <c r="D163" s="410"/>
      <c r="E163" s="410"/>
      <c r="F163" s="410"/>
      <c r="G163" s="411"/>
      <c r="H163" s="411"/>
      <c r="I163" s="411"/>
      <c r="J163" s="411"/>
      <c r="K163" s="411"/>
      <c r="L163" s="411"/>
      <c r="M163" s="411"/>
      <c r="N163" s="411"/>
      <c r="O163" s="412"/>
      <c r="P163" s="412"/>
      <c r="U163"/>
    </row>
    <row r="164" spans="1:21" x14ac:dyDescent="0.2">
      <c r="A164" s="1" t="s">
        <v>413</v>
      </c>
      <c r="B164" s="1"/>
      <c r="C164" s="1"/>
      <c r="D164" s="1"/>
      <c r="E164" s="1"/>
      <c r="F164" s="1"/>
      <c r="U164"/>
    </row>
    <row r="165" spans="1:21" ht="13.5" thickBot="1" x14ac:dyDescent="0.25">
      <c r="A165" s="99" t="s">
        <v>167</v>
      </c>
      <c r="B165" s="93"/>
      <c r="C165" s="93" t="s">
        <v>277</v>
      </c>
      <c r="D165" s="93" t="s">
        <v>278</v>
      </c>
      <c r="E165" s="93" t="s">
        <v>279</v>
      </c>
      <c r="F165" s="93" t="s">
        <v>280</v>
      </c>
      <c r="G165" s="93" t="s">
        <v>16</v>
      </c>
      <c r="H165" s="93" t="s">
        <v>17</v>
      </c>
      <c r="I165" s="93" t="s">
        <v>18</v>
      </c>
      <c r="J165" s="100">
        <v>2003</v>
      </c>
      <c r="K165" s="100">
        <v>2004</v>
      </c>
      <c r="L165" s="100">
        <v>2005</v>
      </c>
      <c r="M165" s="100">
        <v>2006</v>
      </c>
      <c r="N165" s="100">
        <v>2007</v>
      </c>
      <c r="O165" s="100">
        <v>2008</v>
      </c>
      <c r="P165" s="100">
        <v>2009</v>
      </c>
      <c r="Q165" s="100">
        <v>2010</v>
      </c>
      <c r="R165" s="100">
        <v>2011</v>
      </c>
      <c r="S165" s="100">
        <v>2012</v>
      </c>
      <c r="T165" s="100">
        <v>2013</v>
      </c>
      <c r="U165" s="100">
        <v>2014</v>
      </c>
    </row>
    <row r="166" spans="1:21" ht="13.5" thickTop="1" x14ac:dyDescent="0.2">
      <c r="A166" s="5" t="s">
        <v>0</v>
      </c>
      <c r="B166" s="142"/>
      <c r="C166" s="142">
        <f>C26/C$41*100</f>
        <v>7.9930324902698775</v>
      </c>
      <c r="D166" s="142">
        <f t="shared" ref="D166:P166" si="119">D26/D$41*100</f>
        <v>7.8669235185415891</v>
      </c>
      <c r="E166" s="142">
        <f t="shared" si="119"/>
        <v>7.8187665757937284</v>
      </c>
      <c r="F166" s="142">
        <f t="shared" si="119"/>
        <v>7.3743840929361699</v>
      </c>
      <c r="G166" s="142">
        <f t="shared" si="119"/>
        <v>7.1954877153189347</v>
      </c>
      <c r="H166" s="142">
        <f t="shared" si="119"/>
        <v>6.9186438588373242</v>
      </c>
      <c r="I166" s="142">
        <f t="shared" si="119"/>
        <v>6.952297717139408</v>
      </c>
      <c r="J166" s="142">
        <f t="shared" si="119"/>
        <v>7.1328539377052786</v>
      </c>
      <c r="K166" s="142">
        <f t="shared" si="119"/>
        <v>6.895853159384739</v>
      </c>
      <c r="L166" s="142">
        <f t="shared" si="119"/>
        <v>6.1186221869285555</v>
      </c>
      <c r="M166" s="142">
        <f t="shared" si="119"/>
        <v>5.7643841547364678</v>
      </c>
      <c r="N166" s="142">
        <f t="shared" si="119"/>
        <v>5.6625772545153499</v>
      </c>
      <c r="O166" s="142">
        <f t="shared" si="119"/>
        <v>6.0782198487297805</v>
      </c>
      <c r="P166" s="142">
        <f t="shared" si="119"/>
        <v>5.9652627998266228</v>
      </c>
      <c r="Q166" s="142">
        <f t="shared" ref="Q166:U166" si="120">Q26/Q$41*100</f>
        <v>5.9182439171776151</v>
      </c>
      <c r="R166" s="142">
        <f t="shared" si="120"/>
        <v>6.0615749386512565</v>
      </c>
      <c r="S166" s="142">
        <f t="shared" si="120"/>
        <v>5.9952687666506783</v>
      </c>
      <c r="T166" s="142">
        <f t="shared" si="120"/>
        <v>6.0190674648422657</v>
      </c>
      <c r="U166" s="142">
        <f t="shared" si="120"/>
        <v>6.1297331213464936</v>
      </c>
    </row>
    <row r="167" spans="1:21" x14ac:dyDescent="0.2">
      <c r="A167" s="6" t="s">
        <v>1</v>
      </c>
      <c r="B167" s="144"/>
      <c r="C167" s="144">
        <f t="shared" ref="C167:P181" si="121">C27/C$41*100</f>
        <v>4.8400348893351772</v>
      </c>
      <c r="D167" s="144">
        <f t="shared" si="121"/>
        <v>4.7345933285594901</v>
      </c>
      <c r="E167" s="144">
        <f t="shared" si="121"/>
        <v>4.7554049812190264</v>
      </c>
      <c r="F167" s="144">
        <f t="shared" si="121"/>
        <v>4.5528353967901625</v>
      </c>
      <c r="G167" s="144">
        <f t="shared" si="121"/>
        <v>4.5135693714395808</v>
      </c>
      <c r="H167" s="144">
        <f t="shared" si="121"/>
        <v>4.3283852700239756</v>
      </c>
      <c r="I167" s="144">
        <f t="shared" si="121"/>
        <v>4.4107748732847218</v>
      </c>
      <c r="J167" s="144">
        <f t="shared" si="121"/>
        <v>4.5263071163148787</v>
      </c>
      <c r="K167" s="144">
        <f t="shared" si="121"/>
        <v>4.3506126214007281</v>
      </c>
      <c r="L167" s="144">
        <f t="shared" si="121"/>
        <v>3.8607516403405882</v>
      </c>
      <c r="M167" s="144">
        <f t="shared" si="121"/>
        <v>3.6938661096322232</v>
      </c>
      <c r="N167" s="144">
        <f t="shared" si="121"/>
        <v>3.6641236398045147</v>
      </c>
      <c r="O167" s="144">
        <f t="shared" si="121"/>
        <v>4.2825141589970377</v>
      </c>
      <c r="P167" s="144">
        <f>P27/P$41*100</f>
        <v>4.1948020408163016</v>
      </c>
      <c r="Q167" s="144">
        <f t="shared" ref="Q167:U167" si="122">Q27/Q$41*100</f>
        <v>4.0829732883224654</v>
      </c>
      <c r="R167" s="144">
        <f t="shared" si="122"/>
        <v>4.3049067057584534</v>
      </c>
      <c r="S167" s="144">
        <f t="shared" si="122"/>
        <v>4.246053954934216</v>
      </c>
      <c r="T167" s="144">
        <f t="shared" si="122"/>
        <v>4.2323014937018613</v>
      </c>
      <c r="U167" s="144">
        <f t="shared" si="122"/>
        <v>4.3983191104971819</v>
      </c>
    </row>
    <row r="168" spans="1:21" x14ac:dyDescent="0.2">
      <c r="A168" s="102" t="s">
        <v>2</v>
      </c>
      <c r="B168" s="145"/>
      <c r="C168" s="335">
        <f t="shared" si="121"/>
        <v>3.1529976009347003</v>
      </c>
      <c r="D168" s="335">
        <f t="shared" si="121"/>
        <v>3.1323301899820994</v>
      </c>
      <c r="E168" s="335">
        <f t="shared" si="121"/>
        <v>3.0633615945747006</v>
      </c>
      <c r="F168" s="335">
        <f t="shared" si="121"/>
        <v>2.8215486961460079</v>
      </c>
      <c r="G168" s="335">
        <f t="shared" si="121"/>
        <v>2.6819183438793548</v>
      </c>
      <c r="H168" s="335">
        <f t="shared" si="121"/>
        <v>2.5902585888133491</v>
      </c>
      <c r="I168" s="335">
        <f t="shared" si="121"/>
        <v>2.5415228438546857</v>
      </c>
      <c r="J168" s="335">
        <f t="shared" si="121"/>
        <v>2.6065468213904004</v>
      </c>
      <c r="K168" s="335">
        <f t="shared" si="121"/>
        <v>2.54524053798401</v>
      </c>
      <c r="L168" s="335">
        <f t="shared" si="121"/>
        <v>2.2578705465879678</v>
      </c>
      <c r="M168" s="335">
        <f t="shared" si="121"/>
        <v>2.0705180451042442</v>
      </c>
      <c r="N168" s="335">
        <f t="shared" si="121"/>
        <v>1.9984536147108354</v>
      </c>
      <c r="O168" s="335">
        <f t="shared" si="121"/>
        <v>1.795705689732743</v>
      </c>
      <c r="P168" s="335">
        <f t="shared" si="121"/>
        <v>1.7704607590103207</v>
      </c>
      <c r="Q168" s="335">
        <f t="shared" ref="Q168:U168" si="123">Q28/Q$41*100</f>
        <v>1.8352706288551495</v>
      </c>
      <c r="R168" s="335">
        <f t="shared" si="123"/>
        <v>1.7566682328928034</v>
      </c>
      <c r="S168" s="335">
        <f t="shared" si="123"/>
        <v>1.7492148117164628</v>
      </c>
      <c r="T168" s="335">
        <f t="shared" si="123"/>
        <v>1.786765971140404</v>
      </c>
      <c r="U168" s="335">
        <f t="shared" si="123"/>
        <v>1.7314140108493117</v>
      </c>
    </row>
    <row r="169" spans="1:21" x14ac:dyDescent="0.2">
      <c r="A169" s="5" t="s">
        <v>3</v>
      </c>
      <c r="B169" s="143"/>
      <c r="C169" s="143">
        <f t="shared" si="121"/>
        <v>25.585351760416952</v>
      </c>
      <c r="D169" s="143">
        <f t="shared" si="121"/>
        <v>25.935230859605579</v>
      </c>
      <c r="E169" s="143">
        <f t="shared" si="121"/>
        <v>25.030378344653936</v>
      </c>
      <c r="F169" s="143">
        <f t="shared" si="121"/>
        <v>24.840570131725681</v>
      </c>
      <c r="G169" s="143">
        <f t="shared" si="121"/>
        <v>25.64290462448206</v>
      </c>
      <c r="H169" s="143">
        <f t="shared" si="121"/>
        <v>25.82220118954584</v>
      </c>
      <c r="I169" s="143">
        <f t="shared" si="121"/>
        <v>25.224311357739872</v>
      </c>
      <c r="J169" s="143">
        <f t="shared" si="121"/>
        <v>24.455371739448569</v>
      </c>
      <c r="K169" s="143">
        <f t="shared" si="121"/>
        <v>24.73613926645497</v>
      </c>
      <c r="L169" s="143">
        <f t="shared" si="121"/>
        <v>25.077900856988698</v>
      </c>
      <c r="M169" s="143">
        <f t="shared" si="121"/>
        <v>25.217697406297791</v>
      </c>
      <c r="N169" s="143">
        <f t="shared" si="121"/>
        <v>25.287062136847755</v>
      </c>
      <c r="O169" s="143">
        <f t="shared" si="121"/>
        <v>24.951142715966078</v>
      </c>
      <c r="P169" s="143">
        <f t="shared" si="121"/>
        <v>23.593067324375163</v>
      </c>
      <c r="Q169" s="143">
        <f t="shared" ref="Q169:U169" si="124">Q29/Q$41*100</f>
        <v>23.934753428221089</v>
      </c>
      <c r="R169" s="143">
        <f t="shared" si="124"/>
        <v>23.628242535053428</v>
      </c>
      <c r="S169" s="143">
        <f t="shared" si="124"/>
        <v>23.451851002945173</v>
      </c>
      <c r="T169" s="143">
        <f t="shared" si="124"/>
        <v>23.242346306658554</v>
      </c>
      <c r="U169" s="143">
        <f t="shared" si="124"/>
        <v>22.981655561376073</v>
      </c>
    </row>
    <row r="170" spans="1:21" x14ac:dyDescent="0.2">
      <c r="A170" s="6" t="s">
        <v>4</v>
      </c>
      <c r="B170" s="144"/>
      <c r="C170" s="144">
        <f t="shared" si="121"/>
        <v>18.95411551924736</v>
      </c>
      <c r="D170" s="144">
        <f t="shared" si="121"/>
        <v>19.117855500736518</v>
      </c>
      <c r="E170" s="144">
        <f t="shared" si="121"/>
        <v>18.867692640402055</v>
      </c>
      <c r="F170" s="144">
        <f t="shared" si="121"/>
        <v>18.937625148005342</v>
      </c>
      <c r="G170" s="144">
        <f t="shared" si="121"/>
        <v>19.711078222882243</v>
      </c>
      <c r="H170" s="144">
        <f t="shared" si="121"/>
        <v>19.458769098905556</v>
      </c>
      <c r="I170" s="144">
        <f t="shared" si="121"/>
        <v>19.531356310368004</v>
      </c>
      <c r="J170" s="144">
        <f t="shared" si="121"/>
        <v>18.749760849729306</v>
      </c>
      <c r="K170" s="144">
        <f t="shared" si="121"/>
        <v>18.791681405481693</v>
      </c>
      <c r="L170" s="144">
        <f t="shared" si="121"/>
        <v>18.879744401912156</v>
      </c>
      <c r="M170" s="144">
        <f t="shared" si="121"/>
        <v>18.992986601053754</v>
      </c>
      <c r="N170" s="144">
        <f t="shared" si="121"/>
        <v>18.856299003673328</v>
      </c>
      <c r="O170" s="144">
        <f t="shared" si="121"/>
        <v>18.533823130907916</v>
      </c>
      <c r="P170" s="144">
        <f t="shared" si="121"/>
        <v>16.828906138880136</v>
      </c>
      <c r="Q170" s="144">
        <f t="shared" ref="Q170:U170" si="125">Q30/Q$41*100</f>
        <v>17.297719809092349</v>
      </c>
      <c r="R170" s="144">
        <f t="shared" si="125"/>
        <v>17.176028236806314</v>
      </c>
      <c r="S170" s="144">
        <f t="shared" si="125"/>
        <v>17.065340754340696</v>
      </c>
      <c r="T170" s="144">
        <f t="shared" si="125"/>
        <v>16.862968471026296</v>
      </c>
      <c r="U170" s="144">
        <f t="shared" si="125"/>
        <v>16.590874743187921</v>
      </c>
    </row>
    <row r="171" spans="1:21" x14ac:dyDescent="0.2">
      <c r="A171" s="6" t="s">
        <v>5</v>
      </c>
      <c r="B171" s="144"/>
      <c r="C171" s="144">
        <f t="shared" si="121"/>
        <v>3.1788432974512602</v>
      </c>
      <c r="D171" s="144">
        <f t="shared" si="121"/>
        <v>3.2310740594060561</v>
      </c>
      <c r="E171" s="144">
        <f t="shared" si="121"/>
        <v>3.0074478423638364</v>
      </c>
      <c r="F171" s="144">
        <f t="shared" si="121"/>
        <v>2.9646430841254663</v>
      </c>
      <c r="G171" s="144">
        <f t="shared" si="121"/>
        <v>2.9714419425031098</v>
      </c>
      <c r="H171" s="144">
        <f t="shared" si="121"/>
        <v>2.8113753859543715</v>
      </c>
      <c r="I171" s="144">
        <f t="shared" si="121"/>
        <v>2.8605176763965634</v>
      </c>
      <c r="J171" s="144">
        <f t="shared" si="121"/>
        <v>2.7998310370146831</v>
      </c>
      <c r="K171" s="144">
        <f t="shared" si="121"/>
        <v>2.8900060790789905</v>
      </c>
      <c r="L171" s="144">
        <f t="shared" si="121"/>
        <v>2.9129076313744298</v>
      </c>
      <c r="M171" s="144">
        <f t="shared" si="121"/>
        <v>2.865550525125431</v>
      </c>
      <c r="N171" s="144">
        <f t="shared" si="121"/>
        <v>2.7885111445625728</v>
      </c>
      <c r="O171" s="144">
        <f t="shared" si="121"/>
        <v>2.5606173380498967</v>
      </c>
      <c r="P171" s="144">
        <f t="shared" si="121"/>
        <v>2.4841899888101868</v>
      </c>
      <c r="Q171" s="144">
        <f t="shared" ref="Q171:U171" si="126">Q31/Q$41*100</f>
        <v>2.4303309496501684</v>
      </c>
      <c r="R171" s="144">
        <f t="shared" si="126"/>
        <v>2.3709830413234783</v>
      </c>
      <c r="S171" s="144">
        <f t="shared" si="126"/>
        <v>2.3163366546542576</v>
      </c>
      <c r="T171" s="144">
        <f t="shared" si="126"/>
        <v>2.2673273241837202</v>
      </c>
      <c r="U171" s="144">
        <f t="shared" si="126"/>
        <v>2.2191509129759464</v>
      </c>
    </row>
    <row r="172" spans="1:21" x14ac:dyDescent="0.2">
      <c r="A172" s="102" t="s">
        <v>6</v>
      </c>
      <c r="B172" s="145"/>
      <c r="C172" s="335">
        <f t="shared" si="121"/>
        <v>3.4523929437183289</v>
      </c>
      <c r="D172" s="335">
        <f t="shared" si="121"/>
        <v>3.5863012994630088</v>
      </c>
      <c r="E172" s="335">
        <f t="shared" si="121"/>
        <v>3.1552378618880446</v>
      </c>
      <c r="F172" s="335">
        <f t="shared" si="121"/>
        <v>2.9383018995948715</v>
      </c>
      <c r="G172" s="335">
        <f t="shared" si="121"/>
        <v>2.9603844590967059</v>
      </c>
      <c r="H172" s="335">
        <f t="shared" si="121"/>
        <v>3.5520567046859117</v>
      </c>
      <c r="I172" s="335">
        <f t="shared" si="121"/>
        <v>2.8324373709753048</v>
      </c>
      <c r="J172" s="335">
        <f t="shared" si="121"/>
        <v>2.9057798527045819</v>
      </c>
      <c r="K172" s="335">
        <f t="shared" si="121"/>
        <v>3.0544517818942825</v>
      </c>
      <c r="L172" s="335">
        <f t="shared" si="121"/>
        <v>3.2852488237021178</v>
      </c>
      <c r="M172" s="335">
        <f t="shared" si="121"/>
        <v>3.3591602801186013</v>
      </c>
      <c r="N172" s="335">
        <f t="shared" si="121"/>
        <v>3.6422519886118576</v>
      </c>
      <c r="O172" s="335">
        <f t="shared" si="121"/>
        <v>3.8567022470082688</v>
      </c>
      <c r="P172" s="335">
        <f t="shared" si="121"/>
        <v>4.2799711966848406</v>
      </c>
      <c r="Q172" s="335">
        <f t="shared" ref="Q172:U172" si="127">Q32/Q$41*100</f>
        <v>4.2067026694785739</v>
      </c>
      <c r="R172" s="335">
        <f t="shared" si="127"/>
        <v>4.0812312569236306</v>
      </c>
      <c r="S172" s="335">
        <f t="shared" si="127"/>
        <v>4.0701735939502228</v>
      </c>
      <c r="T172" s="335">
        <f t="shared" si="127"/>
        <v>4.1120505114485404</v>
      </c>
      <c r="U172" s="335">
        <f t="shared" si="127"/>
        <v>4.1716299052122086</v>
      </c>
    </row>
    <row r="173" spans="1:21" x14ac:dyDescent="0.2">
      <c r="A173" s="5" t="s">
        <v>7</v>
      </c>
      <c r="B173" s="143"/>
      <c r="C173" s="143">
        <f t="shared" si="121"/>
        <v>56.469304105342076</v>
      </c>
      <c r="D173" s="143">
        <f t="shared" si="121"/>
        <v>56.148970228808636</v>
      </c>
      <c r="E173" s="143">
        <f t="shared" si="121"/>
        <v>57.259635188714476</v>
      </c>
      <c r="F173" s="143">
        <f t="shared" si="121"/>
        <v>58.201038030378193</v>
      </c>
      <c r="G173" s="143">
        <f t="shared" si="121"/>
        <v>57.712147403210409</v>
      </c>
      <c r="H173" s="143">
        <f t="shared" si="121"/>
        <v>57.639330616810767</v>
      </c>
      <c r="I173" s="143">
        <f t="shared" si="121"/>
        <v>58.461068720369191</v>
      </c>
      <c r="J173" s="143">
        <f t="shared" si="121"/>
        <v>59.192672504937605</v>
      </c>
      <c r="K173" s="143">
        <f t="shared" si="121"/>
        <v>59.121198020131224</v>
      </c>
      <c r="L173" s="143">
        <f t="shared" si="121"/>
        <v>59.658044302255107</v>
      </c>
      <c r="M173" s="143">
        <f t="shared" si="121"/>
        <v>59.785408928548058</v>
      </c>
      <c r="N173" s="143">
        <f t="shared" si="121"/>
        <v>59.959620071338257</v>
      </c>
      <c r="O173" s="143">
        <f t="shared" si="121"/>
        <v>60.025092540370892</v>
      </c>
      <c r="P173" s="143">
        <f t="shared" si="121"/>
        <v>61.581617779015886</v>
      </c>
      <c r="Q173" s="143">
        <f t="shared" ref="Q173:U173" si="128">Q33/Q$41*100</f>
        <v>61.075587766915859</v>
      </c>
      <c r="R173" s="143">
        <f t="shared" si="128"/>
        <v>61.22523468193247</v>
      </c>
      <c r="S173" s="143">
        <f t="shared" si="128"/>
        <v>61.431160364025907</v>
      </c>
      <c r="T173" s="143">
        <f t="shared" si="128"/>
        <v>61.665985030270534</v>
      </c>
      <c r="U173" s="143">
        <f t="shared" si="128"/>
        <v>61.855454024885148</v>
      </c>
    </row>
    <row r="174" spans="1:21" x14ac:dyDescent="0.2">
      <c r="A174" s="3" t="s">
        <v>8</v>
      </c>
      <c r="B174" s="144"/>
      <c r="C174" s="144">
        <f t="shared" si="121"/>
        <v>12.127742918319946</v>
      </c>
      <c r="D174" s="144">
        <f t="shared" si="121"/>
        <v>11.98264907302838</v>
      </c>
      <c r="E174" s="144">
        <f t="shared" si="121"/>
        <v>11.983976715100059</v>
      </c>
      <c r="F174" s="144">
        <f t="shared" si="121"/>
        <v>12.699356872856631</v>
      </c>
      <c r="G174" s="144">
        <f t="shared" si="121"/>
        <v>13.199774415341704</v>
      </c>
      <c r="H174" s="144">
        <f t="shared" si="121"/>
        <v>13.638063351791017</v>
      </c>
      <c r="I174" s="144">
        <f t="shared" si="121"/>
        <v>13.662299272544665</v>
      </c>
      <c r="J174" s="144">
        <f t="shared" si="121"/>
        <v>13.693816006499745</v>
      </c>
      <c r="K174" s="144">
        <f t="shared" si="121"/>
        <v>13.821875596829376</v>
      </c>
      <c r="L174" s="144">
        <f t="shared" si="121"/>
        <v>13.925849257105693</v>
      </c>
      <c r="M174" s="144">
        <f t="shared" si="121"/>
        <v>14.057548399211495</v>
      </c>
      <c r="N174" s="144">
        <f t="shared" si="121"/>
        <v>14.044667094936989</v>
      </c>
      <c r="O174" s="144">
        <f t="shared" si="121"/>
        <v>13.699905287511033</v>
      </c>
      <c r="P174" s="144">
        <f t="shared" si="121"/>
        <v>13.913179371142867</v>
      </c>
      <c r="Q174" s="144">
        <f t="shared" ref="Q174:U174" si="129">Q34/Q$41*100</f>
        <v>14.057585727200623</v>
      </c>
      <c r="R174" s="144">
        <f t="shared" si="129"/>
        <v>14.221822099011236</v>
      </c>
      <c r="S174" s="144">
        <f t="shared" si="129"/>
        <v>14.345247567640987</v>
      </c>
      <c r="T174" s="144">
        <f t="shared" si="129"/>
        <v>14.257874060958523</v>
      </c>
      <c r="U174" s="144">
        <f t="shared" si="129"/>
        <v>14.125295486826509</v>
      </c>
    </row>
    <row r="175" spans="1:21" x14ac:dyDescent="0.2">
      <c r="A175" s="3" t="s">
        <v>9</v>
      </c>
      <c r="B175" s="144"/>
      <c r="C175" s="144">
        <f t="shared" si="121"/>
        <v>8.7138385512183589</v>
      </c>
      <c r="D175" s="144">
        <f t="shared" si="121"/>
        <v>9.0456764425475544</v>
      </c>
      <c r="E175" s="144">
        <f t="shared" si="121"/>
        <v>9.3921941796689623</v>
      </c>
      <c r="F175" s="144">
        <f t="shared" si="121"/>
        <v>9.6086907890413347</v>
      </c>
      <c r="G175" s="144">
        <f t="shared" si="121"/>
        <v>9.7936691357797407</v>
      </c>
      <c r="H175" s="144">
        <f t="shared" si="121"/>
        <v>9.8428023175042654</v>
      </c>
      <c r="I175" s="144">
        <f t="shared" si="121"/>
        <v>10.524948527426311</v>
      </c>
      <c r="J175" s="144">
        <f t="shared" si="121"/>
        <v>10.908324808381259</v>
      </c>
      <c r="K175" s="144">
        <f t="shared" si="121"/>
        <v>10.910312230950611</v>
      </c>
      <c r="L175" s="144">
        <f t="shared" si="121"/>
        <v>10.935297949939567</v>
      </c>
      <c r="M175" s="144">
        <f t="shared" si="121"/>
        <v>10.914162497454468</v>
      </c>
      <c r="N175" s="144">
        <f t="shared" si="121"/>
        <v>11.131527217085161</v>
      </c>
      <c r="O175" s="144">
        <f t="shared" si="121"/>
        <v>11.10013426096738</v>
      </c>
      <c r="P175" s="144">
        <f t="shared" si="121"/>
        <v>11.261709661914773</v>
      </c>
      <c r="Q175" s="144">
        <f t="shared" ref="Q175:U175" si="130">Q35/Q$41*100</f>
        <v>11.127601451920297</v>
      </c>
      <c r="R175" s="144">
        <f t="shared" si="130"/>
        <v>11.046039985515026</v>
      </c>
      <c r="S175" s="144">
        <f t="shared" si="130"/>
        <v>11.044608413303838</v>
      </c>
      <c r="T175" s="144">
        <f t="shared" si="130"/>
        <v>11.061343356919785</v>
      </c>
      <c r="U175" s="144">
        <f t="shared" si="130"/>
        <v>11.136972730032193</v>
      </c>
    </row>
    <row r="176" spans="1:21" x14ac:dyDescent="0.2">
      <c r="A176" s="3" t="s">
        <v>10</v>
      </c>
      <c r="B176" s="144"/>
      <c r="C176" s="144">
        <f t="shared" si="121"/>
        <v>12.814070637284324</v>
      </c>
      <c r="D176" s="144">
        <f t="shared" si="121"/>
        <v>13.113894095093642</v>
      </c>
      <c r="E176" s="144">
        <f t="shared" si="121"/>
        <v>13.408199556877518</v>
      </c>
      <c r="F176" s="144">
        <f t="shared" si="121"/>
        <v>14.053919599071623</v>
      </c>
      <c r="G176" s="144">
        <f t="shared" si="121"/>
        <v>13.567236201592561</v>
      </c>
      <c r="H176" s="144">
        <f t="shared" si="121"/>
        <v>13.621024605468643</v>
      </c>
      <c r="I176" s="144">
        <f t="shared" si="121"/>
        <v>13.991927019613357</v>
      </c>
      <c r="J176" s="144">
        <f t="shared" si="121"/>
        <v>14.319616851259578</v>
      </c>
      <c r="K176" s="144">
        <f t="shared" si="121"/>
        <v>14.698677876671098</v>
      </c>
      <c r="L176" s="144">
        <f t="shared" si="121"/>
        <v>15.390757603887423</v>
      </c>
      <c r="M176" s="144">
        <f t="shared" si="121"/>
        <v>15.720063650126978</v>
      </c>
      <c r="N176" s="144">
        <f t="shared" si="121"/>
        <v>15.887495206261043</v>
      </c>
      <c r="O176" s="144">
        <f t="shared" si="121"/>
        <v>16.165479877935837</v>
      </c>
      <c r="P176" s="144">
        <f t="shared" si="121"/>
        <v>16.652634620522981</v>
      </c>
      <c r="Q176" s="144">
        <f t="shared" ref="Q176:U176" si="131">Q36/Q$41*100</f>
        <v>16.29898577747116</v>
      </c>
      <c r="R176" s="144">
        <f t="shared" si="131"/>
        <v>16.393029653348755</v>
      </c>
      <c r="S176" s="144">
        <f t="shared" si="131"/>
        <v>16.301121631222951</v>
      </c>
      <c r="T176" s="144">
        <f t="shared" si="131"/>
        <v>16.475442472025442</v>
      </c>
      <c r="U176" s="144">
        <f t="shared" si="131"/>
        <v>16.565409691502065</v>
      </c>
    </row>
    <row r="177" spans="1:21" x14ac:dyDescent="0.2">
      <c r="A177" s="3" t="s">
        <v>11</v>
      </c>
      <c r="B177" s="144"/>
      <c r="C177" s="144">
        <f t="shared" si="121"/>
        <v>5.7327977785313768</v>
      </c>
      <c r="D177" s="144">
        <f t="shared" si="121"/>
        <v>5.6291493170986966</v>
      </c>
      <c r="E177" s="144">
        <f t="shared" si="121"/>
        <v>5.9274373323343648</v>
      </c>
      <c r="F177" s="144">
        <f t="shared" si="121"/>
        <v>6.0672337811577384</v>
      </c>
      <c r="G177" s="144">
        <f t="shared" si="121"/>
        <v>6.0858556158772741</v>
      </c>
      <c r="H177" s="144">
        <f t="shared" si="121"/>
        <v>5.9650684720727378</v>
      </c>
      <c r="I177" s="144">
        <f t="shared" si="121"/>
        <v>5.9733892524138428</v>
      </c>
      <c r="J177" s="144">
        <f t="shared" si="121"/>
        <v>6.1056352742320321</v>
      </c>
      <c r="K177" s="144">
        <f t="shared" si="121"/>
        <v>5.9468404843711626</v>
      </c>
      <c r="L177" s="144">
        <f t="shared" si="121"/>
        <v>5.8147674460880427</v>
      </c>
      <c r="M177" s="144">
        <f t="shared" si="121"/>
        <v>5.8148126067268695</v>
      </c>
      <c r="N177" s="144">
        <f t="shared" si="121"/>
        <v>5.7719848584950117</v>
      </c>
      <c r="O177" s="144">
        <f t="shared" si="121"/>
        <v>5.7470647288739665</v>
      </c>
      <c r="P177" s="144">
        <f t="shared" si="121"/>
        <v>5.8197534643048616</v>
      </c>
      <c r="Q177" s="144">
        <f t="shared" ref="Q177:U177" si="132">Q37/Q$41*100</f>
        <v>5.6605177272464644</v>
      </c>
      <c r="R177" s="144">
        <f t="shared" si="132"/>
        <v>5.6142938410632768</v>
      </c>
      <c r="S177" s="144">
        <f t="shared" si="132"/>
        <v>5.5989711030987603</v>
      </c>
      <c r="T177" s="144">
        <f t="shared" si="132"/>
        <v>5.5939364322599339</v>
      </c>
      <c r="U177" s="144">
        <f t="shared" si="132"/>
        <v>5.5802585626766978</v>
      </c>
    </row>
    <row r="178" spans="1:21" x14ac:dyDescent="0.2">
      <c r="A178" s="102" t="s">
        <v>12</v>
      </c>
      <c r="B178" s="145"/>
      <c r="C178" s="335">
        <f t="shared" si="121"/>
        <v>17.08085421998808</v>
      </c>
      <c r="D178" s="335">
        <f t="shared" si="121"/>
        <v>16.377601301040364</v>
      </c>
      <c r="E178" s="335">
        <f t="shared" si="121"/>
        <v>16.547827404733567</v>
      </c>
      <c r="F178" s="335">
        <f t="shared" si="121"/>
        <v>15.771836988250865</v>
      </c>
      <c r="G178" s="335">
        <f t="shared" si="121"/>
        <v>15.065612034619132</v>
      </c>
      <c r="H178" s="335">
        <f t="shared" si="121"/>
        <v>14.572371869974107</v>
      </c>
      <c r="I178" s="335">
        <f t="shared" si="121"/>
        <v>14.30850464837102</v>
      </c>
      <c r="J178" s="335">
        <f t="shared" si="121"/>
        <v>14.165279564564988</v>
      </c>
      <c r="K178" s="335">
        <f t="shared" si="121"/>
        <v>13.74349183130898</v>
      </c>
      <c r="L178" s="335">
        <f t="shared" si="121"/>
        <v>13.59137204523438</v>
      </c>
      <c r="M178" s="335">
        <f t="shared" si="121"/>
        <v>13.278821775028243</v>
      </c>
      <c r="N178" s="335">
        <f t="shared" si="121"/>
        <v>13.123945694560049</v>
      </c>
      <c r="O178" s="335">
        <f t="shared" si="121"/>
        <v>13.31250838508268</v>
      </c>
      <c r="P178" s="335">
        <f t="shared" si="121"/>
        <v>13.934340661130392</v>
      </c>
      <c r="Q178" s="335">
        <f t="shared" ref="Q178:U178" si="133">Q38/Q$41*100</f>
        <v>13.930897083077317</v>
      </c>
      <c r="R178" s="335">
        <f t="shared" si="133"/>
        <v>13.95004910299417</v>
      </c>
      <c r="S178" s="335">
        <f t="shared" si="133"/>
        <v>14.141211648759377</v>
      </c>
      <c r="T178" s="335">
        <f t="shared" si="133"/>
        <v>14.277388708106853</v>
      </c>
      <c r="U178" s="335">
        <f t="shared" si="133"/>
        <v>14.44751755384768</v>
      </c>
    </row>
    <row r="179" spans="1:21" x14ac:dyDescent="0.2">
      <c r="A179" s="5" t="s">
        <v>13</v>
      </c>
      <c r="B179" s="143"/>
      <c r="C179" s="143">
        <f t="shared" si="121"/>
        <v>90.047688356028914</v>
      </c>
      <c r="D179" s="143">
        <f t="shared" si="121"/>
        <v>89.951124606955815</v>
      </c>
      <c r="E179" s="143">
        <f t="shared" si="121"/>
        <v>90.10878010916214</v>
      </c>
      <c r="F179" s="143">
        <f t="shared" si="121"/>
        <v>90.415992255040038</v>
      </c>
      <c r="G179" s="143">
        <f t="shared" si="121"/>
        <v>90.550539743011399</v>
      </c>
      <c r="H179" s="143">
        <f t="shared" si="121"/>
        <v>90.380175665193946</v>
      </c>
      <c r="I179" s="143">
        <f t="shared" si="121"/>
        <v>90.637677795248479</v>
      </c>
      <c r="J179" s="143">
        <f t="shared" si="121"/>
        <v>90.780898182091448</v>
      </c>
      <c r="K179" s="143">
        <f t="shared" si="121"/>
        <v>90.753190445970944</v>
      </c>
      <c r="L179" s="143">
        <f t="shared" si="121"/>
        <v>90.85456734617236</v>
      </c>
      <c r="M179" s="143">
        <f t="shared" si="121"/>
        <v>90.7674904895823</v>
      </c>
      <c r="N179" s="143">
        <f t="shared" si="121"/>
        <v>90.909259462701371</v>
      </c>
      <c r="O179" s="143">
        <f t="shared" si="121"/>
        <v>91.054455105066765</v>
      </c>
      <c r="P179" s="143">
        <f t="shared" si="121"/>
        <v>91.13994790321766</v>
      </c>
      <c r="Q179" s="143">
        <f t="shared" ref="Q179:U179" si="134">Q39/Q$41*100</f>
        <v>90.928585112314565</v>
      </c>
      <c r="R179" s="143">
        <f t="shared" si="134"/>
        <v>90.915052155637142</v>
      </c>
      <c r="S179" s="143">
        <f t="shared" si="134"/>
        <v>90.878280133621757</v>
      </c>
      <c r="T179" s="143">
        <f t="shared" si="134"/>
        <v>90.927398801771346</v>
      </c>
      <c r="U179" s="143">
        <f t="shared" si="134"/>
        <v>90.966842707607711</v>
      </c>
    </row>
    <row r="180" spans="1:21" x14ac:dyDescent="0.2">
      <c r="A180" s="6" t="s">
        <v>14</v>
      </c>
      <c r="B180" s="144"/>
      <c r="C180" s="144">
        <f t="shared" si="121"/>
        <v>9.9523116439710932</v>
      </c>
      <c r="D180" s="144">
        <f t="shared" si="121"/>
        <v>10.048875393044183</v>
      </c>
      <c r="E180" s="144">
        <f t="shared" si="121"/>
        <v>9.8912198908378635</v>
      </c>
      <c r="F180" s="144">
        <f t="shared" si="121"/>
        <v>9.5840077449599494</v>
      </c>
      <c r="G180" s="144">
        <f t="shared" si="121"/>
        <v>9.4494602569885853</v>
      </c>
      <c r="H180" s="144">
        <f t="shared" si="121"/>
        <v>9.6198243348060632</v>
      </c>
      <c r="I180" s="144">
        <f t="shared" si="121"/>
        <v>9.3623222047515178</v>
      </c>
      <c r="J180" s="144">
        <f t="shared" si="121"/>
        <v>9.2191018179085518</v>
      </c>
      <c r="K180" s="144">
        <f t="shared" si="121"/>
        <v>9.2468095540290616</v>
      </c>
      <c r="L180" s="144">
        <f t="shared" si="121"/>
        <v>9.1454326538276334</v>
      </c>
      <c r="M180" s="144">
        <f t="shared" si="121"/>
        <v>9.2325095104176889</v>
      </c>
      <c r="N180" s="144">
        <f t="shared" si="121"/>
        <v>9.0907405372986201</v>
      </c>
      <c r="O180" s="144">
        <f t="shared" si="121"/>
        <v>8.9455448949332279</v>
      </c>
      <c r="P180" s="144">
        <f t="shared" si="121"/>
        <v>8.8600520967823257</v>
      </c>
      <c r="Q180" s="144">
        <f t="shared" ref="Q180:U180" si="135">Q40/Q$41*100</f>
        <v>9.0714148876854388</v>
      </c>
      <c r="R180" s="144">
        <f t="shared" si="135"/>
        <v>9.0849478443628442</v>
      </c>
      <c r="S180" s="144">
        <f t="shared" si="135"/>
        <v>9.1217198663782391</v>
      </c>
      <c r="T180" s="144">
        <f t="shared" si="135"/>
        <v>9.0726011982286447</v>
      </c>
      <c r="U180" s="144">
        <f t="shared" si="135"/>
        <v>9.0331572923922927</v>
      </c>
    </row>
    <row r="181" spans="1:21" ht="13.5" thickBot="1" x14ac:dyDescent="0.25">
      <c r="A181" s="161" t="s">
        <v>440</v>
      </c>
      <c r="B181" s="146"/>
      <c r="C181" s="146">
        <f t="shared" si="121"/>
        <v>100</v>
      </c>
      <c r="D181" s="146">
        <f t="shared" si="121"/>
        <v>100</v>
      </c>
      <c r="E181" s="146">
        <f t="shared" si="121"/>
        <v>100</v>
      </c>
      <c r="F181" s="146">
        <f t="shared" si="121"/>
        <v>100</v>
      </c>
      <c r="G181" s="146">
        <f t="shared" si="121"/>
        <v>100</v>
      </c>
      <c r="H181" s="146">
        <f t="shared" si="121"/>
        <v>100</v>
      </c>
      <c r="I181" s="146">
        <f t="shared" si="121"/>
        <v>100</v>
      </c>
      <c r="J181" s="146">
        <f t="shared" si="121"/>
        <v>100</v>
      </c>
      <c r="K181" s="146">
        <f t="shared" si="121"/>
        <v>100</v>
      </c>
      <c r="L181" s="146">
        <f t="shared" si="121"/>
        <v>100</v>
      </c>
      <c r="M181" s="146">
        <f t="shared" si="121"/>
        <v>100</v>
      </c>
      <c r="N181" s="146">
        <f t="shared" si="121"/>
        <v>100</v>
      </c>
      <c r="O181" s="146">
        <f t="shared" si="121"/>
        <v>100</v>
      </c>
      <c r="P181" s="146">
        <f t="shared" si="121"/>
        <v>100</v>
      </c>
      <c r="Q181" s="146">
        <f t="shared" ref="Q181:U181" si="136">Q41/Q$41*100</f>
        <v>100</v>
      </c>
      <c r="R181" s="146">
        <f t="shared" si="136"/>
        <v>100</v>
      </c>
      <c r="S181" s="146">
        <f t="shared" si="136"/>
        <v>100</v>
      </c>
      <c r="T181" s="146">
        <f t="shared" si="136"/>
        <v>100</v>
      </c>
      <c r="U181" s="146">
        <f t="shared" si="136"/>
        <v>100</v>
      </c>
    </row>
  </sheetData>
  <mergeCells count="7">
    <mergeCell ref="A1:U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21"/>
  <sheetViews>
    <sheetView zoomScale="80" zoomScaleNormal="80" workbookViewId="0">
      <selection sqref="A1:CC1"/>
    </sheetView>
  </sheetViews>
  <sheetFormatPr defaultRowHeight="12.75" x14ac:dyDescent="0.2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81" ht="42.75" customHeight="1" thickBot="1" x14ac:dyDescent="0.25">
      <c r="A1" s="413" t="s">
        <v>205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414"/>
      <c r="AK1" s="414"/>
      <c r="AL1" s="414"/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4"/>
      <c r="BB1" s="414"/>
      <c r="BC1" s="414"/>
      <c r="BD1" s="414"/>
      <c r="BE1" s="414"/>
      <c r="BF1" s="414"/>
      <c r="BG1" s="414"/>
      <c r="BH1" s="414"/>
      <c r="BI1" s="414"/>
      <c r="BJ1" s="414"/>
      <c r="BK1" s="414"/>
      <c r="BL1" s="414"/>
      <c r="BM1" s="414"/>
      <c r="BN1" s="414"/>
      <c r="BO1" s="414"/>
      <c r="BP1" s="414"/>
      <c r="BQ1" s="414"/>
      <c r="BR1" s="414"/>
      <c r="BS1" s="414"/>
      <c r="BT1" s="414"/>
      <c r="BU1" s="414"/>
      <c r="BV1" s="414"/>
      <c r="BW1" s="414"/>
      <c r="BX1" s="414"/>
      <c r="BY1" s="414"/>
      <c r="BZ1" s="414"/>
      <c r="CA1" s="414"/>
      <c r="CB1" s="414"/>
      <c r="CC1" s="415"/>
    </row>
    <row r="3" spans="1:81" ht="18" x14ac:dyDescent="0.25">
      <c r="A3" s="416" t="s">
        <v>211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16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</row>
    <row r="4" spans="1:81" ht="13.5" thickBot="1" x14ac:dyDescent="0.25">
      <c r="A4" s="1" t="s">
        <v>436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1" ht="13.5" thickBot="1" x14ac:dyDescent="0.25">
      <c r="A5" s="99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402</v>
      </c>
      <c r="BN5" s="233" t="s">
        <v>410</v>
      </c>
      <c r="BO5" s="233" t="s">
        <v>412</v>
      </c>
      <c r="BP5" s="233" t="s">
        <v>414</v>
      </c>
      <c r="BQ5" s="233" t="s">
        <v>415</v>
      </c>
      <c r="BR5" s="233" t="s">
        <v>416</v>
      </c>
      <c r="BS5" s="233" t="s">
        <v>417</v>
      </c>
      <c r="BT5" s="233" t="s">
        <v>419</v>
      </c>
      <c r="BU5" s="233" t="s">
        <v>420</v>
      </c>
      <c r="BV5" s="233" t="s">
        <v>421</v>
      </c>
      <c r="BW5" s="233" t="s">
        <v>422</v>
      </c>
      <c r="BX5" s="233" t="s">
        <v>423</v>
      </c>
      <c r="BY5" s="233" t="s">
        <v>426</v>
      </c>
      <c r="BZ5" s="233" t="s">
        <v>431</v>
      </c>
      <c r="CA5" s="233" t="s">
        <v>433</v>
      </c>
      <c r="CB5" s="233" t="s">
        <v>438</v>
      </c>
      <c r="CC5" s="233" t="s">
        <v>442</v>
      </c>
    </row>
    <row r="6" spans="1:81" ht="13.5" thickTop="1" x14ac:dyDescent="0.2">
      <c r="A6" s="2" t="s">
        <v>0</v>
      </c>
      <c r="B6" s="95">
        <f t="shared" ref="B6:Y6" si="0">SUM(B7:B8)</f>
        <v>66451.388459035894</v>
      </c>
      <c r="C6" s="89">
        <f t="shared" si="0"/>
        <v>69582.845498371913</v>
      </c>
      <c r="D6" s="89">
        <f t="shared" si="0"/>
        <v>71297.389530475557</v>
      </c>
      <c r="E6" s="89">
        <f t="shared" si="0"/>
        <v>68005.396015035425</v>
      </c>
      <c r="F6" s="89">
        <f t="shared" si="0"/>
        <v>66542.204620629374</v>
      </c>
      <c r="G6" s="89">
        <f t="shared" si="0"/>
        <v>76676.16779089834</v>
      </c>
      <c r="H6" s="89">
        <f t="shared" si="0"/>
        <v>72285.84614691211</v>
      </c>
      <c r="I6" s="89">
        <f t="shared" si="0"/>
        <v>67731.54051819726</v>
      </c>
      <c r="J6" s="89">
        <f t="shared" si="0"/>
        <v>67206.968899542378</v>
      </c>
      <c r="K6" s="89">
        <f t="shared" si="0"/>
        <v>77622.34355891266</v>
      </c>
      <c r="L6" s="89">
        <f t="shared" si="0"/>
        <v>73717.610353818542</v>
      </c>
      <c r="M6" s="89">
        <f t="shared" si="0"/>
        <v>69099.786739476651</v>
      </c>
      <c r="N6" s="89">
        <f t="shared" si="0"/>
        <v>68258.051183203745</v>
      </c>
      <c r="O6" s="89">
        <f t="shared" si="0"/>
        <v>77180.377475786401</v>
      </c>
      <c r="P6" s="89">
        <f t="shared" si="0"/>
        <v>72389.862423698098</v>
      </c>
      <c r="Q6" s="89">
        <f t="shared" si="0"/>
        <v>66880.761110169813</v>
      </c>
      <c r="R6" s="89">
        <f t="shared" si="0"/>
        <v>67817.848718481633</v>
      </c>
      <c r="S6" s="89">
        <f t="shared" si="0"/>
        <v>78040.818230232428</v>
      </c>
      <c r="T6" s="89">
        <f t="shared" si="0"/>
        <v>72604.687755329185</v>
      </c>
      <c r="U6" s="89">
        <f t="shared" si="0"/>
        <v>65927.58934377502</v>
      </c>
      <c r="V6" s="89">
        <f t="shared" si="0"/>
        <v>65667.417814438537</v>
      </c>
      <c r="W6" s="89">
        <f t="shared" si="0"/>
        <v>74946.059617043444</v>
      </c>
      <c r="X6" s="89">
        <f t="shared" si="0"/>
        <v>76880.245315361855</v>
      </c>
      <c r="Y6" s="89">
        <f t="shared" si="0"/>
        <v>66741.591358584265</v>
      </c>
      <c r="Z6" s="89">
        <f t="shared" ref="Z6:AZ6" si="1">SUM(Z7:Z8)</f>
        <v>66266.005413925785</v>
      </c>
      <c r="AA6" s="89">
        <f t="shared" si="1"/>
        <v>77860.643524951854</v>
      </c>
      <c r="AB6" s="89">
        <f t="shared" si="1"/>
        <v>73274.033000793279</v>
      </c>
      <c r="AC6" s="89">
        <f t="shared" si="1"/>
        <v>64833.218394870411</v>
      </c>
      <c r="AD6" s="89">
        <f t="shared" si="1"/>
        <v>66872.312926628685</v>
      </c>
      <c r="AE6" s="89">
        <f t="shared" si="1"/>
        <v>79785.905098799281</v>
      </c>
      <c r="AF6" s="89">
        <f t="shared" si="1"/>
        <v>73178.65091807046</v>
      </c>
      <c r="AG6" s="89">
        <f t="shared" si="1"/>
        <v>68073.374651385704</v>
      </c>
      <c r="AH6" s="89">
        <f t="shared" si="1"/>
        <v>67665.240034517046</v>
      </c>
      <c r="AI6" s="89">
        <f t="shared" si="1"/>
        <v>84139.686637589548</v>
      </c>
      <c r="AJ6" s="89">
        <f t="shared" si="1"/>
        <v>76318.248511683312</v>
      </c>
      <c r="AK6" s="89">
        <f t="shared" si="1"/>
        <v>68065.007372225242</v>
      </c>
      <c r="AL6" s="89">
        <f t="shared" si="1"/>
        <v>70610.026580689548</v>
      </c>
      <c r="AM6" s="89">
        <f t="shared" si="1"/>
        <v>82676.393744222092</v>
      </c>
      <c r="AN6" s="89">
        <f t="shared" si="1"/>
        <v>79198.632395884459</v>
      </c>
      <c r="AO6" s="89">
        <f t="shared" si="1"/>
        <v>67813.082855386776</v>
      </c>
      <c r="AP6" s="89">
        <f t="shared" si="1"/>
        <v>74621.659924476684</v>
      </c>
      <c r="AQ6" s="89">
        <f t="shared" si="1"/>
        <v>82575.246820492815</v>
      </c>
      <c r="AR6" s="89">
        <f t="shared" si="1"/>
        <v>79598.908026536665</v>
      </c>
      <c r="AS6" s="89">
        <f t="shared" si="1"/>
        <v>67584.908194205927</v>
      </c>
      <c r="AT6" s="89">
        <f t="shared" si="1"/>
        <v>71429.472000000009</v>
      </c>
      <c r="AU6" s="89">
        <f t="shared" si="1"/>
        <v>79121.998999999996</v>
      </c>
      <c r="AV6" s="89">
        <f t="shared" si="1"/>
        <v>77130.490999999995</v>
      </c>
      <c r="AW6" s="89">
        <f t="shared" si="1"/>
        <v>72086.207999999999</v>
      </c>
      <c r="AX6" s="89">
        <f t="shared" si="1"/>
        <v>73002.156000000003</v>
      </c>
      <c r="AY6" s="89">
        <f t="shared" si="1"/>
        <v>79645.573000000004</v>
      </c>
      <c r="AZ6" s="89">
        <f t="shared" si="1"/>
        <v>77337.16</v>
      </c>
      <c r="BA6" s="89">
        <f t="shared" ref="BA6:BH6" si="2">SUM(BA7:BA8)</f>
        <v>69846.731999999902</v>
      </c>
      <c r="BB6" s="89">
        <f t="shared" si="2"/>
        <v>70462.28899999999</v>
      </c>
      <c r="BC6" s="89">
        <f t="shared" si="2"/>
        <v>81335.032999999996</v>
      </c>
      <c r="BD6" s="89">
        <f t="shared" si="2"/>
        <v>77083.308000000005</v>
      </c>
      <c r="BE6" s="89">
        <f t="shared" si="2"/>
        <v>68854.481</v>
      </c>
      <c r="BF6" s="89">
        <f t="shared" si="2"/>
        <v>66609.504000000001</v>
      </c>
      <c r="BG6" s="89">
        <f t="shared" si="2"/>
        <v>76637.248000000007</v>
      </c>
      <c r="BH6" s="89">
        <f t="shared" si="2"/>
        <v>74096.635000000009</v>
      </c>
      <c r="BI6" s="89">
        <f t="shared" ref="BI6:BN6" si="3">SUM(BI7:BI8)</f>
        <v>67290.053</v>
      </c>
      <c r="BJ6" s="89">
        <f t="shared" si="3"/>
        <v>71547.663</v>
      </c>
      <c r="BK6" s="89">
        <f t="shared" si="3"/>
        <v>76826.091</v>
      </c>
      <c r="BL6" s="89">
        <f t="shared" si="3"/>
        <v>76979.415999999997</v>
      </c>
      <c r="BM6" s="89">
        <f t="shared" si="3"/>
        <v>70602.459000000003</v>
      </c>
      <c r="BN6" s="89">
        <f t="shared" si="3"/>
        <v>71658.141000000003</v>
      </c>
      <c r="BO6" s="89">
        <f t="shared" ref="BO6:BX6" si="4">SUM(BO7:BO8)</f>
        <v>80380.834999999992</v>
      </c>
      <c r="BP6" s="89">
        <f t="shared" si="4"/>
        <v>75079.27</v>
      </c>
      <c r="BQ6" s="89">
        <f t="shared" si="4"/>
        <v>67991.263999999996</v>
      </c>
      <c r="BR6" s="89">
        <f t="shared" si="4"/>
        <v>67152.10100000001</v>
      </c>
      <c r="BS6" s="89">
        <f t="shared" si="4"/>
        <v>81373.536999999997</v>
      </c>
      <c r="BT6" s="89">
        <f t="shared" ref="BT6:BW6" si="5">SUM(BT7:BT8)</f>
        <v>73972.162000000011</v>
      </c>
      <c r="BU6" s="89">
        <f t="shared" si="5"/>
        <v>66335.239999999991</v>
      </c>
      <c r="BV6" s="89">
        <f t="shared" si="5"/>
        <v>69915.116999999998</v>
      </c>
      <c r="BW6" s="89">
        <f t="shared" si="5"/>
        <v>81914.957999999999</v>
      </c>
      <c r="BX6" s="89">
        <f t="shared" si="4"/>
        <v>75243.951000000001</v>
      </c>
      <c r="BY6" s="89">
        <f t="shared" ref="BY6" si="6">SUM(BY7:BY8)</f>
        <v>71714.724000000002</v>
      </c>
      <c r="BZ6" s="89">
        <f t="shared" ref="BZ6:CC6" si="7">SUM(BZ7:BZ8)</f>
        <v>68894.551536820509</v>
      </c>
      <c r="CA6" s="89">
        <f t="shared" si="7"/>
        <v>83054.772283700993</v>
      </c>
      <c r="CB6" s="89">
        <f t="shared" si="7"/>
        <v>75787.268259267104</v>
      </c>
      <c r="CC6" s="89">
        <f t="shared" si="7"/>
        <v>71182.748574404206</v>
      </c>
    </row>
    <row r="7" spans="1:81" x14ac:dyDescent="0.2">
      <c r="A7" s="3" t="s">
        <v>1</v>
      </c>
      <c r="B7" s="109">
        <v>7808.6147881249708</v>
      </c>
      <c r="C7" s="110">
        <v>11347.133907616018</v>
      </c>
      <c r="D7" s="110">
        <v>12167.747268669083</v>
      </c>
      <c r="E7" s="110">
        <v>9408.0997200320398</v>
      </c>
      <c r="F7" s="110">
        <v>8573.7263711182986</v>
      </c>
      <c r="G7" s="110">
        <v>19103.300809106269</v>
      </c>
      <c r="H7" s="110">
        <v>13679.614046475266</v>
      </c>
      <c r="I7" s="110">
        <v>9150.5374220083995</v>
      </c>
      <c r="J7" s="110">
        <v>9466.7634232775818</v>
      </c>
      <c r="K7" s="110">
        <v>18725.188111377422</v>
      </c>
      <c r="L7" s="110">
        <v>13582.278714941775</v>
      </c>
      <c r="M7" s="110">
        <v>9187.5130069498246</v>
      </c>
      <c r="N7" s="110">
        <v>9162.8312195127328</v>
      </c>
      <c r="O7" s="110">
        <v>18080.502714157257</v>
      </c>
      <c r="P7" s="110">
        <v>13113.33808031612</v>
      </c>
      <c r="Q7" s="110">
        <v>7904.0988499635096</v>
      </c>
      <c r="R7" s="110">
        <v>10054.370504500364</v>
      </c>
      <c r="S7" s="110">
        <v>19983.855026876816</v>
      </c>
      <c r="T7" s="110">
        <v>13977.511844624511</v>
      </c>
      <c r="U7" s="110">
        <v>7237.2012815128073</v>
      </c>
      <c r="V7" s="110">
        <v>8541.3627762324322</v>
      </c>
      <c r="W7" s="110">
        <v>17124.158825388262</v>
      </c>
      <c r="X7" s="110">
        <v>19090.928109726752</v>
      </c>
      <c r="Y7" s="110">
        <v>8905.3770630702347</v>
      </c>
      <c r="Z7" s="110">
        <v>9491.5500667348315</v>
      </c>
      <c r="AA7" s="110">
        <v>19794.365351180604</v>
      </c>
      <c r="AB7" s="110">
        <v>15172.843841707725</v>
      </c>
      <c r="AC7" s="110">
        <v>7432.2272312387404</v>
      </c>
      <c r="AD7" s="110">
        <v>10381.456236362643</v>
      </c>
      <c r="AE7" s="110">
        <v>21742.440661445984</v>
      </c>
      <c r="AF7" s="110">
        <v>14285.685914554895</v>
      </c>
      <c r="AG7" s="110">
        <v>8854.3178004043948</v>
      </c>
      <c r="AH7" s="110">
        <v>9534.5885582403425</v>
      </c>
      <c r="AI7" s="110">
        <v>24048.573956150613</v>
      </c>
      <c r="AJ7" s="110">
        <v>15012.233594692609</v>
      </c>
      <c r="AK7" s="110">
        <v>7044.8901384053779</v>
      </c>
      <c r="AL7" s="110">
        <v>9590.1208650024601</v>
      </c>
      <c r="AM7" s="110">
        <v>21819.568865282257</v>
      </c>
      <c r="AN7" s="110">
        <v>16496.180236502543</v>
      </c>
      <c r="AO7" s="110">
        <v>8212.6111444865837</v>
      </c>
      <c r="AP7" s="110">
        <v>11050.620532846167</v>
      </c>
      <c r="AQ7" s="110">
        <v>20247.387558283626</v>
      </c>
      <c r="AR7" s="110">
        <v>18072.372210100664</v>
      </c>
      <c r="AS7" s="110">
        <v>8324.9098092722015</v>
      </c>
      <c r="AT7" s="110">
        <v>11298.216</v>
      </c>
      <c r="AU7" s="110">
        <v>18265.598000000002</v>
      </c>
      <c r="AV7" s="110">
        <v>15860.191999999999</v>
      </c>
      <c r="AW7" s="110">
        <v>9119.5130000000008</v>
      </c>
      <c r="AX7" s="110">
        <v>11700.973</v>
      </c>
      <c r="AY7" s="110">
        <v>18877.074000000001</v>
      </c>
      <c r="AZ7" s="110">
        <v>16246.528999999999</v>
      </c>
      <c r="BA7" s="110">
        <v>9343.884</v>
      </c>
      <c r="BB7" s="110">
        <v>14448.317999999999</v>
      </c>
      <c r="BC7" s="110">
        <v>22623.534</v>
      </c>
      <c r="BD7" s="110">
        <v>19281.361000000001</v>
      </c>
      <c r="BE7" s="110">
        <v>10718.397000000001</v>
      </c>
      <c r="BF7" s="110">
        <v>14121.695</v>
      </c>
      <c r="BG7" s="110">
        <v>21764.437000000002</v>
      </c>
      <c r="BH7" s="110">
        <v>18713.038</v>
      </c>
      <c r="BI7" s="110">
        <v>11203.26</v>
      </c>
      <c r="BJ7" s="110">
        <v>14236.464</v>
      </c>
      <c r="BK7" s="110">
        <v>22159.434000000001</v>
      </c>
      <c r="BL7" s="110">
        <v>18300.662</v>
      </c>
      <c r="BM7" s="110">
        <v>10908.23</v>
      </c>
      <c r="BN7" s="110">
        <v>14132.076999999999</v>
      </c>
      <c r="BO7" s="110">
        <v>22130.71</v>
      </c>
      <c r="BP7" s="110">
        <v>18838.816999999999</v>
      </c>
      <c r="BQ7" s="110">
        <v>11361.966</v>
      </c>
      <c r="BR7" s="110">
        <v>14678.424000000001</v>
      </c>
      <c r="BS7" s="110">
        <v>23268.544999999998</v>
      </c>
      <c r="BT7" s="110">
        <v>17973.008000000002</v>
      </c>
      <c r="BU7" s="110">
        <v>10940.663</v>
      </c>
      <c r="BV7" s="110">
        <v>15239.365</v>
      </c>
      <c r="BW7" s="110">
        <v>24610.511999999999</v>
      </c>
      <c r="BX7" s="110">
        <v>17330.893</v>
      </c>
      <c r="BY7" s="110">
        <v>10699.58</v>
      </c>
      <c r="BZ7" s="110">
        <v>14903</v>
      </c>
      <c r="CA7" s="110">
        <v>26202.28</v>
      </c>
      <c r="CB7" s="110">
        <v>19400.310000000001</v>
      </c>
      <c r="CC7" s="110">
        <v>11153.57</v>
      </c>
    </row>
    <row r="8" spans="1:81" x14ac:dyDescent="0.2">
      <c r="A8" s="158" t="s">
        <v>2</v>
      </c>
      <c r="B8" s="111">
        <v>58642.773670910923</v>
      </c>
      <c r="C8" s="112">
        <v>58235.711590755891</v>
      </c>
      <c r="D8" s="112">
        <v>59129.642261806475</v>
      </c>
      <c r="E8" s="112">
        <v>58597.296295003383</v>
      </c>
      <c r="F8" s="112">
        <v>57968.478249511078</v>
      </c>
      <c r="G8" s="112">
        <v>57572.866981792075</v>
      </c>
      <c r="H8" s="112">
        <v>58606.232100436842</v>
      </c>
      <c r="I8" s="112">
        <v>58581.003096188855</v>
      </c>
      <c r="J8" s="112">
        <v>57740.205476264804</v>
      </c>
      <c r="K8" s="112">
        <v>58897.155447535246</v>
      </c>
      <c r="L8" s="112">
        <v>60135.331638876771</v>
      </c>
      <c r="M8" s="112">
        <v>59912.273732526824</v>
      </c>
      <c r="N8" s="112">
        <v>59095.219963691008</v>
      </c>
      <c r="O8" s="112">
        <v>59099.874761629151</v>
      </c>
      <c r="P8" s="112">
        <v>59276.524343381985</v>
      </c>
      <c r="Q8" s="112">
        <v>58976.662260206307</v>
      </c>
      <c r="R8" s="112">
        <v>57763.478213981267</v>
      </c>
      <c r="S8" s="112">
        <v>58056.963203355612</v>
      </c>
      <c r="T8" s="112">
        <v>58627.175910704667</v>
      </c>
      <c r="U8" s="112">
        <v>58690.388062262216</v>
      </c>
      <c r="V8" s="112">
        <v>57126.055038206105</v>
      </c>
      <c r="W8" s="112">
        <v>57821.900791655185</v>
      </c>
      <c r="X8" s="112">
        <v>57789.317205635103</v>
      </c>
      <c r="Y8" s="112">
        <v>57836.214295514023</v>
      </c>
      <c r="Z8" s="112">
        <v>56774.455347190953</v>
      </c>
      <c r="AA8" s="112">
        <v>58066.27817377125</v>
      </c>
      <c r="AB8" s="112">
        <v>58101.189159085552</v>
      </c>
      <c r="AC8" s="112">
        <v>57400.991163631668</v>
      </c>
      <c r="AD8" s="112">
        <v>56490.856690266046</v>
      </c>
      <c r="AE8" s="112">
        <v>58043.464437353301</v>
      </c>
      <c r="AF8" s="112">
        <v>58892.965003515565</v>
      </c>
      <c r="AG8" s="112">
        <v>59219.056850981309</v>
      </c>
      <c r="AH8" s="112">
        <v>58130.651476276711</v>
      </c>
      <c r="AI8" s="112">
        <v>60091.112681438935</v>
      </c>
      <c r="AJ8" s="112">
        <v>61306.014916990702</v>
      </c>
      <c r="AK8" s="112">
        <v>61020.117233819859</v>
      </c>
      <c r="AL8" s="112">
        <v>61019.905715687091</v>
      </c>
      <c r="AM8" s="112">
        <v>60856.824878939835</v>
      </c>
      <c r="AN8" s="112">
        <v>62702.452159381908</v>
      </c>
      <c r="AO8" s="112">
        <v>59600.471710900187</v>
      </c>
      <c r="AP8" s="112">
        <v>63571.039391630511</v>
      </c>
      <c r="AQ8" s="112">
        <v>62327.859262209196</v>
      </c>
      <c r="AR8" s="112">
        <v>61526.535816436</v>
      </c>
      <c r="AS8" s="112">
        <v>59259.99838493373</v>
      </c>
      <c r="AT8" s="112">
        <v>60131.256000000001</v>
      </c>
      <c r="AU8" s="112">
        <v>60856.400999999998</v>
      </c>
      <c r="AV8" s="112">
        <v>61270.298999999999</v>
      </c>
      <c r="AW8" s="112">
        <v>62966.695</v>
      </c>
      <c r="AX8" s="112">
        <v>61301.182999999997</v>
      </c>
      <c r="AY8" s="112">
        <v>60768.499000000003</v>
      </c>
      <c r="AZ8" s="112">
        <v>61090.631000000001</v>
      </c>
      <c r="BA8" s="112">
        <v>60502.847999999904</v>
      </c>
      <c r="BB8" s="112">
        <v>56013.970999999998</v>
      </c>
      <c r="BC8" s="112">
        <v>58711.499000000003</v>
      </c>
      <c r="BD8" s="112">
        <v>57801.947</v>
      </c>
      <c r="BE8" s="112">
        <v>58136.084000000003</v>
      </c>
      <c r="BF8" s="110">
        <v>52487.809000000001</v>
      </c>
      <c r="BG8" s="110">
        <v>54872.811000000002</v>
      </c>
      <c r="BH8" s="110">
        <v>55383.597000000002</v>
      </c>
      <c r="BI8" s="110">
        <v>56086.792999999998</v>
      </c>
      <c r="BJ8" s="110">
        <v>57311.199000000001</v>
      </c>
      <c r="BK8" s="110">
        <v>54666.656999999999</v>
      </c>
      <c r="BL8" s="110">
        <v>58678.754000000001</v>
      </c>
      <c r="BM8" s="110">
        <v>59694.228999999999</v>
      </c>
      <c r="BN8" s="110">
        <v>57526.063999999998</v>
      </c>
      <c r="BO8" s="110">
        <v>58250.125</v>
      </c>
      <c r="BP8" s="110">
        <v>56240.453000000001</v>
      </c>
      <c r="BQ8" s="110">
        <v>56629.298000000003</v>
      </c>
      <c r="BR8" s="110">
        <v>52473.677000000003</v>
      </c>
      <c r="BS8" s="110">
        <v>58104.991999999998</v>
      </c>
      <c r="BT8" s="110">
        <v>55999.154000000002</v>
      </c>
      <c r="BU8" s="110">
        <v>55394.576999999997</v>
      </c>
      <c r="BV8" s="110">
        <v>54675.752</v>
      </c>
      <c r="BW8" s="110">
        <v>57304.446000000004</v>
      </c>
      <c r="BX8" s="110">
        <v>57913.057999999997</v>
      </c>
      <c r="BY8" s="110">
        <v>61015.144</v>
      </c>
      <c r="BZ8" s="110">
        <v>53991.551536820501</v>
      </c>
      <c r="CA8" s="110">
        <v>56852.492283701002</v>
      </c>
      <c r="CB8" s="110">
        <v>56386.958259267099</v>
      </c>
      <c r="CC8" s="110">
        <v>60029.178574404206</v>
      </c>
    </row>
    <row r="9" spans="1:81" x14ac:dyDescent="0.2">
      <c r="A9" s="2" t="s">
        <v>3</v>
      </c>
      <c r="B9" s="106">
        <f t="shared" ref="B9:Z9" si="8">SUM(B10:B12)</f>
        <v>83002.240401896677</v>
      </c>
      <c r="C9" s="107">
        <f t="shared" si="8"/>
        <v>84540.063278832662</v>
      </c>
      <c r="D9" s="107">
        <f t="shared" si="8"/>
        <v>88952.4830136081</v>
      </c>
      <c r="E9" s="107">
        <f t="shared" si="8"/>
        <v>87019.485624724053</v>
      </c>
      <c r="F9" s="107">
        <f t="shared" si="8"/>
        <v>84811.273625486778</v>
      </c>
      <c r="G9" s="107">
        <f t="shared" si="8"/>
        <v>86285.611463492954</v>
      </c>
      <c r="H9" s="107">
        <f t="shared" si="8"/>
        <v>91230.287873076697</v>
      </c>
      <c r="I9" s="107">
        <f t="shared" si="8"/>
        <v>91066.775954999815</v>
      </c>
      <c r="J9" s="107">
        <f t="shared" si="8"/>
        <v>87453.292602158588</v>
      </c>
      <c r="K9" s="107">
        <f t="shared" si="8"/>
        <v>90190.611107737626</v>
      </c>
      <c r="L9" s="107">
        <f t="shared" si="8"/>
        <v>93374.801569309027</v>
      </c>
      <c r="M9" s="107">
        <f t="shared" si="8"/>
        <v>92910.471213059456</v>
      </c>
      <c r="N9" s="107">
        <f t="shared" si="8"/>
        <v>87588.913681649283</v>
      </c>
      <c r="O9" s="107">
        <f t="shared" si="8"/>
        <v>88742.97121954606</v>
      </c>
      <c r="P9" s="107">
        <f t="shared" si="8"/>
        <v>90529.330404714667</v>
      </c>
      <c r="Q9" s="107">
        <f t="shared" si="8"/>
        <v>90264.901350381377</v>
      </c>
      <c r="R9" s="107">
        <f t="shared" si="8"/>
        <v>85287.337596459605</v>
      </c>
      <c r="S9" s="107">
        <f t="shared" si="8"/>
        <v>87594.816742188152</v>
      </c>
      <c r="T9" s="107">
        <f t="shared" si="8"/>
        <v>91479.591742585151</v>
      </c>
      <c r="U9" s="107">
        <f t="shared" si="8"/>
        <v>93497.917456321331</v>
      </c>
      <c r="V9" s="107">
        <f t="shared" si="8"/>
        <v>90381.665751254623</v>
      </c>
      <c r="W9" s="107">
        <f t="shared" si="8"/>
        <v>93660.30803171522</v>
      </c>
      <c r="X9" s="107">
        <f t="shared" si="8"/>
        <v>98478.55273154864</v>
      </c>
      <c r="Y9" s="107">
        <f t="shared" si="8"/>
        <v>100586.41863732997</v>
      </c>
      <c r="Z9" s="107">
        <f t="shared" si="8"/>
        <v>95180.669101799998</v>
      </c>
      <c r="AA9" s="107">
        <f t="shared" ref="AA9:AZ9" si="9">SUM(AA10:AA12)</f>
        <v>97057.662168607436</v>
      </c>
      <c r="AB9" s="107">
        <f t="shared" si="9"/>
        <v>99370.68896405038</v>
      </c>
      <c r="AC9" s="107">
        <f t="shared" si="9"/>
        <v>100581.15118980153</v>
      </c>
      <c r="AD9" s="107">
        <f t="shared" si="9"/>
        <v>96205.700091693419</v>
      </c>
      <c r="AE9" s="107">
        <f t="shared" si="9"/>
        <v>99599.937327322492</v>
      </c>
      <c r="AF9" s="107">
        <f t="shared" si="9"/>
        <v>104250.45151238826</v>
      </c>
      <c r="AG9" s="107">
        <f t="shared" si="9"/>
        <v>104844.60835333129</v>
      </c>
      <c r="AH9" s="107">
        <f t="shared" si="9"/>
        <v>98972.346704870331</v>
      </c>
      <c r="AI9" s="107">
        <f t="shared" si="9"/>
        <v>99765.403482841677</v>
      </c>
      <c r="AJ9" s="107">
        <f t="shared" si="9"/>
        <v>103640.9639590369</v>
      </c>
      <c r="AK9" s="107">
        <f t="shared" si="9"/>
        <v>103302.08219998235</v>
      </c>
      <c r="AL9" s="107">
        <f t="shared" si="9"/>
        <v>101984.3491172433</v>
      </c>
      <c r="AM9" s="107">
        <f t="shared" si="9"/>
        <v>105003.70255891088</v>
      </c>
      <c r="AN9" s="107">
        <f t="shared" si="9"/>
        <v>110831.67803673586</v>
      </c>
      <c r="AO9" s="107">
        <f t="shared" si="9"/>
        <v>110966.64020774052</v>
      </c>
      <c r="AP9" s="107">
        <f t="shared" si="9"/>
        <v>106993.20389866809</v>
      </c>
      <c r="AQ9" s="107">
        <f t="shared" si="9"/>
        <v>112944.54391959068</v>
      </c>
      <c r="AR9" s="107">
        <f t="shared" si="9"/>
        <v>118826.50874379983</v>
      </c>
      <c r="AS9" s="107">
        <f t="shared" si="9"/>
        <v>119273.02039988086</v>
      </c>
      <c r="AT9" s="107">
        <f t="shared" si="9"/>
        <v>114349.576</v>
      </c>
      <c r="AU9" s="107">
        <f t="shared" si="9"/>
        <v>119507.74400000001</v>
      </c>
      <c r="AV9" s="107">
        <f t="shared" si="9"/>
        <v>125934.60199999998</v>
      </c>
      <c r="AW9" s="107">
        <f t="shared" si="9"/>
        <v>128248.9304</v>
      </c>
      <c r="AX9" s="107">
        <f t="shared" si="9"/>
        <v>123123.33800000002</v>
      </c>
      <c r="AY9" s="107">
        <f t="shared" si="9"/>
        <v>127315.685</v>
      </c>
      <c r="AZ9" s="107">
        <f t="shared" si="9"/>
        <v>132460.978</v>
      </c>
      <c r="BA9" s="107">
        <f t="shared" ref="BA9:BH9" si="10">SUM(BA10:BA12)</f>
        <v>136944.16</v>
      </c>
      <c r="BB9" s="107">
        <f t="shared" si="10"/>
        <v>127131.367</v>
      </c>
      <c r="BC9" s="107">
        <f t="shared" si="10"/>
        <v>134496.56299999999</v>
      </c>
      <c r="BD9" s="107">
        <f t="shared" si="10"/>
        <v>138383.698</v>
      </c>
      <c r="BE9" s="107">
        <f t="shared" si="10"/>
        <v>133774.83199999999</v>
      </c>
      <c r="BF9" s="91">
        <f t="shared" si="10"/>
        <v>119364.443</v>
      </c>
      <c r="BG9" s="91">
        <f t="shared" si="10"/>
        <v>121343.24100000001</v>
      </c>
      <c r="BH9" s="91">
        <f t="shared" si="10"/>
        <v>128247.565</v>
      </c>
      <c r="BI9" s="91">
        <f t="shared" ref="BI9:BN9" si="11">SUM(BI10:BI12)</f>
        <v>130832.533</v>
      </c>
      <c r="BJ9" s="91">
        <f t="shared" si="11"/>
        <v>123893.38800000001</v>
      </c>
      <c r="BK9" s="91">
        <f t="shared" si="11"/>
        <v>129910.649</v>
      </c>
      <c r="BL9" s="91">
        <f t="shared" si="11"/>
        <v>133573.416</v>
      </c>
      <c r="BM9" s="91">
        <f t="shared" si="11"/>
        <v>134711.48499999999</v>
      </c>
      <c r="BN9" s="91">
        <f t="shared" si="11"/>
        <v>128541.32599999999</v>
      </c>
      <c r="BO9" s="91">
        <f t="shared" ref="BO9:BX9" si="12">SUM(BO10:BO12)</f>
        <v>131667.29800000001</v>
      </c>
      <c r="BP9" s="91">
        <f t="shared" si="12"/>
        <v>135955.46</v>
      </c>
      <c r="BQ9" s="91">
        <f t="shared" si="12"/>
        <v>137785.209</v>
      </c>
      <c r="BR9" s="91">
        <f t="shared" si="12"/>
        <v>129776.62199999999</v>
      </c>
      <c r="BS9" s="91">
        <f t="shared" si="12"/>
        <v>133601.96900000001</v>
      </c>
      <c r="BT9" s="91">
        <f t="shared" ref="BT9:BW9" si="13">SUM(BT10:BT12)</f>
        <v>138142.56599999999</v>
      </c>
      <c r="BU9" s="91">
        <f t="shared" si="13"/>
        <v>141209.88199999998</v>
      </c>
      <c r="BV9" s="91">
        <f t="shared" si="13"/>
        <v>129684.32299999999</v>
      </c>
      <c r="BW9" s="91">
        <f t="shared" si="13"/>
        <v>136782.823</v>
      </c>
      <c r="BX9" s="91">
        <f t="shared" si="12"/>
        <v>138651.43599999999</v>
      </c>
      <c r="BY9" s="91">
        <f t="shared" ref="BY9" si="14">SUM(BY10:BY12)</f>
        <v>142657.628</v>
      </c>
      <c r="BZ9" s="91">
        <f t="shared" ref="BZ9:CC9" si="15">SUM(BZ10:BZ12)</f>
        <v>132195.69939832581</v>
      </c>
      <c r="CA9" s="91">
        <f t="shared" si="15"/>
        <v>135800.07951325469</v>
      </c>
      <c r="CB9" s="91">
        <f t="shared" si="15"/>
        <v>138722.38224979074</v>
      </c>
      <c r="CC9" s="91">
        <f t="shared" si="15"/>
        <v>143493.97710910864</v>
      </c>
    </row>
    <row r="10" spans="1:81" x14ac:dyDescent="0.2">
      <c r="A10" s="3" t="s">
        <v>4</v>
      </c>
      <c r="B10" s="109">
        <v>59932.646187661099</v>
      </c>
      <c r="C10" s="110">
        <v>61081.2563673482</v>
      </c>
      <c r="D10" s="110">
        <v>65401.611416137799</v>
      </c>
      <c r="E10" s="110">
        <v>64639.589512799401</v>
      </c>
      <c r="F10" s="110">
        <v>61296.725794969097</v>
      </c>
      <c r="G10" s="110">
        <v>61799.016467294598</v>
      </c>
      <c r="H10" s="110">
        <v>65690.038613650206</v>
      </c>
      <c r="I10" s="110">
        <v>65784.094616807895</v>
      </c>
      <c r="J10" s="110">
        <v>62320.705864328986</v>
      </c>
      <c r="K10" s="110">
        <v>64461.103676099403</v>
      </c>
      <c r="L10" s="110">
        <v>67583.130609408399</v>
      </c>
      <c r="M10" s="110">
        <v>67078.313061188499</v>
      </c>
      <c r="N10" s="110">
        <v>63536.6358442286</v>
      </c>
      <c r="O10" s="110">
        <v>64625.556337385598</v>
      </c>
      <c r="P10" s="110">
        <v>66593.893887094164</v>
      </c>
      <c r="Q10" s="110">
        <v>66164.280535894824</v>
      </c>
      <c r="R10" s="110">
        <v>62195.608371373717</v>
      </c>
      <c r="S10" s="110">
        <v>63823.705466832696</v>
      </c>
      <c r="T10" s="110">
        <v>67460.738502423905</v>
      </c>
      <c r="U10" s="110">
        <v>69005.836763600397</v>
      </c>
      <c r="V10" s="110">
        <v>66591.169446137399</v>
      </c>
      <c r="W10" s="110">
        <v>68957.293861419006</v>
      </c>
      <c r="X10" s="110">
        <v>73175.793479429703</v>
      </c>
      <c r="Y10" s="110">
        <v>75022.993384687405</v>
      </c>
      <c r="Z10" s="110">
        <v>70866.632749191893</v>
      </c>
      <c r="AA10" s="110">
        <v>72291.908228813205</v>
      </c>
      <c r="AB10" s="110">
        <v>74346.056463360117</v>
      </c>
      <c r="AC10" s="110">
        <v>75322.566335801923</v>
      </c>
      <c r="AD10" s="110">
        <v>71202.307000024593</v>
      </c>
      <c r="AE10" s="110">
        <v>73938.114401096187</v>
      </c>
      <c r="AF10" s="110">
        <v>77877.809029368189</v>
      </c>
      <c r="AG10" s="110">
        <v>78008.095332438796</v>
      </c>
      <c r="AH10" s="110">
        <v>72543.464542395188</v>
      </c>
      <c r="AI10" s="110">
        <v>72785.679782937412</v>
      </c>
      <c r="AJ10" s="110">
        <v>75949.775714652103</v>
      </c>
      <c r="AK10" s="110">
        <v>75219.255541859005</v>
      </c>
      <c r="AL10" s="110">
        <v>73926.64104759683</v>
      </c>
      <c r="AM10" s="110">
        <v>75959.974251096006</v>
      </c>
      <c r="AN10" s="110">
        <v>80648.751381171198</v>
      </c>
      <c r="AO10" s="110">
        <v>80475.326261625203</v>
      </c>
      <c r="AP10" s="110">
        <v>76594.578181316596</v>
      </c>
      <c r="AQ10" s="110">
        <v>81417.563547334401</v>
      </c>
      <c r="AR10" s="110">
        <v>86325.609210953102</v>
      </c>
      <c r="AS10" s="110">
        <v>85968.562953711647</v>
      </c>
      <c r="AT10" s="110">
        <v>81925.418999999994</v>
      </c>
      <c r="AU10" s="110">
        <v>85868.173999999999</v>
      </c>
      <c r="AV10" s="110">
        <v>91141.293999999994</v>
      </c>
      <c r="AW10" s="110">
        <v>92637.155400000003</v>
      </c>
      <c r="AX10" s="110">
        <v>87770.456000000006</v>
      </c>
      <c r="AY10" s="110">
        <v>90785.762000000002</v>
      </c>
      <c r="AZ10" s="110">
        <v>94519.206000000006</v>
      </c>
      <c r="BA10" s="110">
        <v>97313.915999999997</v>
      </c>
      <c r="BB10" s="110">
        <v>90118.83</v>
      </c>
      <c r="BC10" s="110">
        <v>96634.290999999997</v>
      </c>
      <c r="BD10" s="110">
        <v>98624.099000000002</v>
      </c>
      <c r="BE10" s="110">
        <v>93586.87</v>
      </c>
      <c r="BF10" s="110">
        <v>80618.514999999999</v>
      </c>
      <c r="BG10" s="110">
        <v>81908.748000000007</v>
      </c>
      <c r="BH10" s="110">
        <v>87368.739000000001</v>
      </c>
      <c r="BI10" s="110">
        <v>88795.698999999993</v>
      </c>
      <c r="BJ10" s="110">
        <v>83985.452000000005</v>
      </c>
      <c r="BK10" s="110">
        <v>89493.433000000005</v>
      </c>
      <c r="BL10" s="110">
        <v>92552.781000000003</v>
      </c>
      <c r="BM10" s="110">
        <v>92667.672999999995</v>
      </c>
      <c r="BN10" s="110">
        <v>88650.998999999996</v>
      </c>
      <c r="BO10" s="110">
        <v>90895.998999999996</v>
      </c>
      <c r="BP10" s="110">
        <v>94434.349000000002</v>
      </c>
      <c r="BQ10" s="110">
        <v>95279.546000000002</v>
      </c>
      <c r="BR10" s="110">
        <v>89030.399999999994</v>
      </c>
      <c r="BS10" s="110">
        <v>92476.53</v>
      </c>
      <c r="BT10" s="110">
        <v>96300.5</v>
      </c>
      <c r="BU10" s="110">
        <v>98319</v>
      </c>
      <c r="BV10" s="110">
        <v>88826.384999999995</v>
      </c>
      <c r="BW10" s="110">
        <v>94828.441999999995</v>
      </c>
      <c r="BX10" s="110">
        <v>95915.263000000006</v>
      </c>
      <c r="BY10" s="110">
        <v>99363.12</v>
      </c>
      <c r="BZ10" s="110">
        <v>90468.83063257132</v>
      </c>
      <c r="CA10" s="110">
        <v>93383.682506224286</v>
      </c>
      <c r="CB10" s="110">
        <v>95623.846522485896</v>
      </c>
      <c r="CC10" s="110">
        <v>99612.665819548609</v>
      </c>
    </row>
    <row r="11" spans="1:81" x14ac:dyDescent="0.2">
      <c r="A11" s="3" t="s">
        <v>5</v>
      </c>
      <c r="B11" s="109">
        <v>12695.422120862866</v>
      </c>
      <c r="C11" s="110">
        <v>12943.778918435768</v>
      </c>
      <c r="D11" s="110">
        <v>13153.432820522294</v>
      </c>
      <c r="E11" s="110">
        <v>12447.580833168369</v>
      </c>
      <c r="F11" s="110">
        <v>12939.29888786588</v>
      </c>
      <c r="G11" s="110">
        <v>13785.924788129249</v>
      </c>
      <c r="H11" s="110">
        <v>14931.149893497213</v>
      </c>
      <c r="I11" s="110">
        <v>15117.784310339812</v>
      </c>
      <c r="J11" s="110">
        <v>14351.002420042703</v>
      </c>
      <c r="K11" s="110">
        <v>14882.512950402035</v>
      </c>
      <c r="L11" s="110">
        <v>15072.716274822415</v>
      </c>
      <c r="M11" s="110">
        <v>14682.11839187845</v>
      </c>
      <c r="N11" s="110">
        <v>13584.480121014676</v>
      </c>
      <c r="O11" s="110">
        <v>13912.32461819916</v>
      </c>
      <c r="P11" s="110">
        <v>14013.146466894843</v>
      </c>
      <c r="Q11" s="110">
        <v>13762.132778696743</v>
      </c>
      <c r="R11" s="110">
        <v>13034.072356925595</v>
      </c>
      <c r="S11" s="110">
        <v>13725.648680831957</v>
      </c>
      <c r="T11" s="110">
        <v>14130.859269469409</v>
      </c>
      <c r="U11" s="110">
        <v>14105.143257654428</v>
      </c>
      <c r="V11" s="110">
        <v>13561.081341517624</v>
      </c>
      <c r="W11" s="110">
        <v>14239.234545102521</v>
      </c>
      <c r="X11" s="110">
        <v>14717.806128733449</v>
      </c>
      <c r="Y11" s="110">
        <v>14182.468980039117</v>
      </c>
      <c r="Z11" s="110">
        <v>13272.397027306306</v>
      </c>
      <c r="AA11" s="110">
        <v>13633.253952757419</v>
      </c>
      <c r="AB11" s="110">
        <v>14055.83327430355</v>
      </c>
      <c r="AC11" s="110">
        <v>13641.184874195906</v>
      </c>
      <c r="AD11" s="110">
        <v>13478.600771909327</v>
      </c>
      <c r="AE11" s="110">
        <v>14125.763951072493</v>
      </c>
      <c r="AF11" s="110">
        <v>14605.584690525575</v>
      </c>
      <c r="AG11" s="110">
        <v>14303.813134555496</v>
      </c>
      <c r="AH11" s="110">
        <v>13962.386972019047</v>
      </c>
      <c r="AI11" s="110">
        <v>14511.603272963277</v>
      </c>
      <c r="AJ11" s="110">
        <v>14995.389473072997</v>
      </c>
      <c r="AK11" s="110">
        <v>14711.859036123449</v>
      </c>
      <c r="AL11" s="110">
        <v>14807.823184014063</v>
      </c>
      <c r="AM11" s="110">
        <v>15490.278963021301</v>
      </c>
      <c r="AN11" s="110">
        <v>16115.632108572963</v>
      </c>
      <c r="AO11" s="110">
        <v>15715.120582252621</v>
      </c>
      <c r="AP11" s="110">
        <v>15588.622387305897</v>
      </c>
      <c r="AQ11" s="110">
        <v>16300.026029106584</v>
      </c>
      <c r="AR11" s="110">
        <v>16744.157622649935</v>
      </c>
      <c r="AS11" s="110">
        <v>16817.518644797718</v>
      </c>
      <c r="AT11" s="110">
        <v>16031.057000000001</v>
      </c>
      <c r="AU11" s="110">
        <v>16836.47</v>
      </c>
      <c r="AV11" s="110">
        <v>17397.207999999999</v>
      </c>
      <c r="AW11" s="110">
        <v>17423.695</v>
      </c>
      <c r="AX11" s="110">
        <v>16610.062000000002</v>
      </c>
      <c r="AY11" s="110">
        <v>17327.922999999999</v>
      </c>
      <c r="AZ11" s="110">
        <v>18091.772000000001</v>
      </c>
      <c r="BA11" s="110">
        <v>17970.243999999999</v>
      </c>
      <c r="BB11" s="110">
        <v>16087.416999999999</v>
      </c>
      <c r="BC11" s="110">
        <v>16579.151999999998</v>
      </c>
      <c r="BD11" s="110">
        <v>17839.499</v>
      </c>
      <c r="BE11" s="110">
        <v>17015.932000000001</v>
      </c>
      <c r="BF11" s="110">
        <v>15693.848</v>
      </c>
      <c r="BG11" s="110">
        <v>16345.493</v>
      </c>
      <c r="BH11" s="110">
        <v>17221.826000000001</v>
      </c>
      <c r="BI11" s="110">
        <v>17075.833999999999</v>
      </c>
      <c r="BJ11" s="110">
        <v>16148.036</v>
      </c>
      <c r="BK11" s="110">
        <v>16780.315999999999</v>
      </c>
      <c r="BL11" s="110">
        <v>17525.735000000001</v>
      </c>
      <c r="BM11" s="110">
        <v>17484.912</v>
      </c>
      <c r="BN11" s="110">
        <v>16475.127</v>
      </c>
      <c r="BO11" s="110">
        <v>17138.199000000001</v>
      </c>
      <c r="BP11" s="110">
        <v>17709.010999999999</v>
      </c>
      <c r="BQ11" s="110">
        <v>17556.663</v>
      </c>
      <c r="BR11" s="110">
        <v>16528.421999999999</v>
      </c>
      <c r="BS11" s="110">
        <v>17100.539000000001</v>
      </c>
      <c r="BT11" s="110">
        <v>17688.155999999999</v>
      </c>
      <c r="BU11" s="110">
        <v>17483.882000000001</v>
      </c>
      <c r="BV11" s="110">
        <v>16058.938</v>
      </c>
      <c r="BW11" s="110">
        <v>17081.381000000001</v>
      </c>
      <c r="BX11" s="110">
        <v>17779.172999999999</v>
      </c>
      <c r="BY11" s="110">
        <v>17455.508000000002</v>
      </c>
      <c r="BZ11" s="110">
        <v>16146.8687657545</v>
      </c>
      <c r="CA11" s="110">
        <v>16858.397007030388</v>
      </c>
      <c r="CB11" s="110">
        <v>17463.535727304843</v>
      </c>
      <c r="CC11" s="110">
        <v>17296.311289560039</v>
      </c>
    </row>
    <row r="12" spans="1:81" x14ac:dyDescent="0.2">
      <c r="A12" s="158" t="s">
        <v>6</v>
      </c>
      <c r="B12" s="111">
        <v>10374.172093372699</v>
      </c>
      <c r="C12" s="112">
        <v>10515.027993048705</v>
      </c>
      <c r="D12" s="112">
        <v>10397.438776948007</v>
      </c>
      <c r="E12" s="112">
        <v>9932.3152787562831</v>
      </c>
      <c r="F12" s="112">
        <v>10575.2489426518</v>
      </c>
      <c r="G12" s="112">
        <v>10700.670208069099</v>
      </c>
      <c r="H12" s="112">
        <v>10609.099365929267</v>
      </c>
      <c r="I12" s="112">
        <v>10164.897027852099</v>
      </c>
      <c r="J12" s="112">
        <v>10781.584317786899</v>
      </c>
      <c r="K12" s="112">
        <v>10846.994481236199</v>
      </c>
      <c r="L12" s="112">
        <v>10718.954685078201</v>
      </c>
      <c r="M12" s="112">
        <v>11150.0397599925</v>
      </c>
      <c r="N12" s="112">
        <v>10467.797716405999</v>
      </c>
      <c r="O12" s="112">
        <v>10205.0902639613</v>
      </c>
      <c r="P12" s="112">
        <v>9922.29005072566</v>
      </c>
      <c r="Q12" s="112">
        <v>10338.4880357898</v>
      </c>
      <c r="R12" s="112">
        <v>10057.6568681603</v>
      </c>
      <c r="S12" s="112">
        <v>10045.462594523508</v>
      </c>
      <c r="T12" s="112">
        <v>9887.9939706918394</v>
      </c>
      <c r="U12" s="112">
        <v>10386.9374350665</v>
      </c>
      <c r="V12" s="112">
        <v>10229.4149635996</v>
      </c>
      <c r="W12" s="112">
        <v>10463.7796251937</v>
      </c>
      <c r="X12" s="112">
        <v>10584.9531233855</v>
      </c>
      <c r="Y12" s="112">
        <v>11380.956272603447</v>
      </c>
      <c r="Z12" s="112">
        <v>11041.6393253018</v>
      </c>
      <c r="AA12" s="112">
        <v>11132.499987036799</v>
      </c>
      <c r="AB12" s="112">
        <v>10968.7992263867</v>
      </c>
      <c r="AC12" s="112">
        <v>11617.3999798037</v>
      </c>
      <c r="AD12" s="112">
        <v>11524.792319759499</v>
      </c>
      <c r="AE12" s="112">
        <v>11536.058975153799</v>
      </c>
      <c r="AF12" s="112">
        <v>11767.057792494499</v>
      </c>
      <c r="AG12" s="112">
        <v>12532.699886337001</v>
      </c>
      <c r="AH12" s="112">
        <v>12466.4951904561</v>
      </c>
      <c r="AI12" s="112">
        <v>12468.120426940999</v>
      </c>
      <c r="AJ12" s="112">
        <v>12695.7987713118</v>
      </c>
      <c r="AK12" s="112">
        <v>13370.9676219999</v>
      </c>
      <c r="AL12" s="112">
        <v>13249.8848856324</v>
      </c>
      <c r="AM12" s="112">
        <v>13553.449344793575</v>
      </c>
      <c r="AN12" s="112">
        <v>14067.294546991699</v>
      </c>
      <c r="AO12" s="112">
        <v>14776.1933638627</v>
      </c>
      <c r="AP12" s="112">
        <v>14810.0033300456</v>
      </c>
      <c r="AQ12" s="112">
        <v>15226.9543431497</v>
      </c>
      <c r="AR12" s="112">
        <v>15756.741910196801</v>
      </c>
      <c r="AS12" s="112">
        <v>16486.9388013715</v>
      </c>
      <c r="AT12" s="112">
        <v>16393.099999999999</v>
      </c>
      <c r="AU12" s="112">
        <v>16803.099999999999</v>
      </c>
      <c r="AV12" s="112">
        <v>17396.099999999999</v>
      </c>
      <c r="AW12" s="112">
        <v>18188.080000000002</v>
      </c>
      <c r="AX12" s="112">
        <v>18742.82</v>
      </c>
      <c r="AY12" s="112">
        <v>19202</v>
      </c>
      <c r="AZ12" s="112">
        <v>19850</v>
      </c>
      <c r="BA12" s="112">
        <v>21660</v>
      </c>
      <c r="BB12" s="112">
        <v>20925.12</v>
      </c>
      <c r="BC12" s="112">
        <v>21283.119999999999</v>
      </c>
      <c r="BD12" s="112">
        <v>21920.1</v>
      </c>
      <c r="BE12" s="112">
        <v>23172.03</v>
      </c>
      <c r="BF12" s="112">
        <v>23052.080000000002</v>
      </c>
      <c r="BG12" s="112">
        <v>23089</v>
      </c>
      <c r="BH12" s="112">
        <v>23657</v>
      </c>
      <c r="BI12" s="112">
        <v>24961</v>
      </c>
      <c r="BJ12" s="112">
        <v>23759.9</v>
      </c>
      <c r="BK12" s="112">
        <v>23636.9</v>
      </c>
      <c r="BL12" s="112">
        <v>23494.9</v>
      </c>
      <c r="BM12" s="112">
        <v>24558.9</v>
      </c>
      <c r="BN12" s="112">
        <v>23415.200000000001</v>
      </c>
      <c r="BO12" s="112">
        <v>23633.1</v>
      </c>
      <c r="BP12" s="112">
        <v>23812.1</v>
      </c>
      <c r="BQ12" s="112">
        <v>24949</v>
      </c>
      <c r="BR12" s="112">
        <v>24217.8</v>
      </c>
      <c r="BS12" s="112">
        <v>24024.9</v>
      </c>
      <c r="BT12" s="112">
        <v>24153.91</v>
      </c>
      <c r="BU12" s="112">
        <v>25407</v>
      </c>
      <c r="BV12" s="112">
        <v>24799</v>
      </c>
      <c r="BW12" s="112">
        <v>24873</v>
      </c>
      <c r="BX12" s="112">
        <v>24957</v>
      </c>
      <c r="BY12" s="112">
        <v>25839</v>
      </c>
      <c r="BZ12" s="112">
        <v>25580</v>
      </c>
      <c r="CA12" s="112">
        <v>25558</v>
      </c>
      <c r="CB12" s="395">
        <v>25635</v>
      </c>
      <c r="CC12" s="112">
        <v>26585</v>
      </c>
    </row>
    <row r="13" spans="1:81" x14ac:dyDescent="0.2">
      <c r="A13" s="2" t="s">
        <v>7</v>
      </c>
      <c r="B13" s="106">
        <f t="shared" ref="B13:Y13" si="16">SUM(B14:B18)</f>
        <v>231961.06246939208</v>
      </c>
      <c r="C13" s="107">
        <f t="shared" si="16"/>
        <v>234621.084748758</v>
      </c>
      <c r="D13" s="107">
        <f t="shared" si="16"/>
        <v>242400.91559679245</v>
      </c>
      <c r="E13" s="107">
        <f t="shared" si="16"/>
        <v>251970.35197181095</v>
      </c>
      <c r="F13" s="107">
        <f t="shared" si="16"/>
        <v>242021.84978692513</v>
      </c>
      <c r="G13" s="107">
        <f t="shared" si="16"/>
        <v>244693.40334981866</v>
      </c>
      <c r="H13" s="107">
        <f t="shared" si="16"/>
        <v>251769.42958458539</v>
      </c>
      <c r="I13" s="107">
        <f t="shared" si="16"/>
        <v>261631.20442123123</v>
      </c>
      <c r="J13" s="107">
        <f t="shared" si="16"/>
        <v>250298.94505874562</v>
      </c>
      <c r="K13" s="107">
        <f t="shared" si="16"/>
        <v>252278.60669986371</v>
      </c>
      <c r="L13" s="107">
        <f t="shared" si="16"/>
        <v>257159.90239336627</v>
      </c>
      <c r="M13" s="107">
        <f t="shared" si="16"/>
        <v>264325.25015149219</v>
      </c>
      <c r="N13" s="107">
        <f t="shared" si="16"/>
        <v>253483.9243619841</v>
      </c>
      <c r="O13" s="107">
        <f t="shared" si="16"/>
        <v>257489.2111506043</v>
      </c>
      <c r="P13" s="107">
        <f t="shared" si="16"/>
        <v>262298.81436471106</v>
      </c>
      <c r="Q13" s="107">
        <f t="shared" si="16"/>
        <v>270065.10751562985</v>
      </c>
      <c r="R13" s="107">
        <f t="shared" si="16"/>
        <v>260785.80816394105</v>
      </c>
      <c r="S13" s="107">
        <f t="shared" si="16"/>
        <v>265802.56945076137</v>
      </c>
      <c r="T13" s="107">
        <f t="shared" si="16"/>
        <v>272713.26426865155</v>
      </c>
      <c r="U13" s="107">
        <f t="shared" si="16"/>
        <v>283114.90934045083</v>
      </c>
      <c r="V13" s="107">
        <f t="shared" si="16"/>
        <v>271605.0661258786</v>
      </c>
      <c r="W13" s="107">
        <f t="shared" si="16"/>
        <v>276453.60081948125</v>
      </c>
      <c r="X13" s="107">
        <f t="shared" si="16"/>
        <v>282915.12200239243</v>
      </c>
      <c r="Y13" s="107">
        <f t="shared" si="16"/>
        <v>293472.01257684059</v>
      </c>
      <c r="Z13" s="107">
        <f t="shared" ref="Z13:AZ13" si="17">SUM(Z14:Z18)</f>
        <v>281222.4182184948</v>
      </c>
      <c r="AA13" s="107">
        <f t="shared" si="17"/>
        <v>285829.49730004417</v>
      </c>
      <c r="AB13" s="107">
        <f t="shared" si="17"/>
        <v>291799.93702508928</v>
      </c>
      <c r="AC13" s="107">
        <f t="shared" si="17"/>
        <v>303278.26465965423</v>
      </c>
      <c r="AD13" s="107">
        <f t="shared" si="17"/>
        <v>293505.40689340123</v>
      </c>
      <c r="AE13" s="107">
        <f t="shared" si="17"/>
        <v>297134.98630965879</v>
      </c>
      <c r="AF13" s="107">
        <f t="shared" si="17"/>
        <v>302408.00447483081</v>
      </c>
      <c r="AG13" s="107">
        <f t="shared" si="17"/>
        <v>314291.557420686</v>
      </c>
      <c r="AH13" s="107">
        <f t="shared" si="17"/>
        <v>304567.87680462626</v>
      </c>
      <c r="AI13" s="107">
        <f t="shared" si="17"/>
        <v>308422.52616535715</v>
      </c>
      <c r="AJ13" s="107">
        <f t="shared" si="17"/>
        <v>315630.94008836645</v>
      </c>
      <c r="AK13" s="107">
        <f t="shared" si="17"/>
        <v>328050.73226120666</v>
      </c>
      <c r="AL13" s="107">
        <f t="shared" si="17"/>
        <v>316827.71777447598</v>
      </c>
      <c r="AM13" s="107">
        <f t="shared" si="17"/>
        <v>321705.98258425831</v>
      </c>
      <c r="AN13" s="107">
        <f t="shared" si="17"/>
        <v>328989.52543461614</v>
      </c>
      <c r="AO13" s="107">
        <f t="shared" si="17"/>
        <v>346654.16518803267</v>
      </c>
      <c r="AP13" s="107">
        <f t="shared" si="17"/>
        <v>334467.66795036639</v>
      </c>
      <c r="AQ13" s="107">
        <f t="shared" si="17"/>
        <v>339377.86690723215</v>
      </c>
      <c r="AR13" s="107">
        <f t="shared" si="17"/>
        <v>347363.69093206583</v>
      </c>
      <c r="AS13" s="107">
        <f t="shared" si="17"/>
        <v>364283.26565465302</v>
      </c>
      <c r="AT13" s="107">
        <f t="shared" si="17"/>
        <v>352206.24878941791</v>
      </c>
      <c r="AU13" s="107">
        <f t="shared" si="17"/>
        <v>359706.25980278628</v>
      </c>
      <c r="AV13" s="107">
        <f t="shared" si="17"/>
        <v>370555.65387195529</v>
      </c>
      <c r="AW13" s="107">
        <f t="shared" si="17"/>
        <v>388480.16286341712</v>
      </c>
      <c r="AX13" s="107">
        <f t="shared" si="17"/>
        <v>377023.19048997131</v>
      </c>
      <c r="AY13" s="107">
        <f t="shared" si="17"/>
        <v>382203.17938296095</v>
      </c>
      <c r="AZ13" s="107">
        <f t="shared" si="17"/>
        <v>392182.44511778175</v>
      </c>
      <c r="BA13" s="107">
        <f t="shared" ref="BA13:BH13" si="18">SUM(BA14:BA18)</f>
        <v>409895.03360838461</v>
      </c>
      <c r="BB13" s="107">
        <f t="shared" si="18"/>
        <v>397679.31115849467</v>
      </c>
      <c r="BC13" s="107">
        <f t="shared" si="18"/>
        <v>401432.52839689708</v>
      </c>
      <c r="BD13" s="107">
        <f t="shared" si="18"/>
        <v>406612.5146439611</v>
      </c>
      <c r="BE13" s="107">
        <f t="shared" si="18"/>
        <v>421992.54151204036</v>
      </c>
      <c r="BF13" s="91">
        <f t="shared" si="18"/>
        <v>403613.25492877542</v>
      </c>
      <c r="BG13" s="91">
        <f t="shared" si="18"/>
        <v>404411.40683983878</v>
      </c>
      <c r="BH13" s="91">
        <f t="shared" si="18"/>
        <v>408743.53089937899</v>
      </c>
      <c r="BI13" s="91">
        <f t="shared" ref="BI13:BN13" si="19">SUM(BI14:BI18)</f>
        <v>422864.34229606751</v>
      </c>
      <c r="BJ13" s="91">
        <f t="shared" si="19"/>
        <v>408016.25673358672</v>
      </c>
      <c r="BK13" s="91">
        <f t="shared" si="19"/>
        <v>413196.45714118308</v>
      </c>
      <c r="BL13" s="91">
        <f t="shared" si="19"/>
        <v>419399.50744268775</v>
      </c>
      <c r="BM13" s="91">
        <f t="shared" si="19"/>
        <v>436202.90700407699</v>
      </c>
      <c r="BN13" s="91">
        <f t="shared" si="19"/>
        <v>421937.87955011928</v>
      </c>
      <c r="BO13" s="91">
        <f t="shared" ref="BO13:BX13" si="20">SUM(BO14:BO18)</f>
        <v>427474.14156424173</v>
      </c>
      <c r="BP13" s="91">
        <f t="shared" si="20"/>
        <v>436632.3589477691</v>
      </c>
      <c r="BQ13" s="91">
        <f t="shared" si="20"/>
        <v>455018.29885920096</v>
      </c>
      <c r="BR13" s="91">
        <f t="shared" si="20"/>
        <v>438196.1539633277</v>
      </c>
      <c r="BS13" s="91">
        <f t="shared" si="20"/>
        <v>442313.9689119634</v>
      </c>
      <c r="BT13" s="91">
        <f t="shared" ref="BT13:BW13" si="21">SUM(BT14:BT18)</f>
        <v>448874.3861241453</v>
      </c>
      <c r="BU13" s="91">
        <f t="shared" si="21"/>
        <v>465541.48579158192</v>
      </c>
      <c r="BV13" s="91">
        <f t="shared" si="21"/>
        <v>447982.00394958432</v>
      </c>
      <c r="BW13" s="91">
        <f t="shared" si="21"/>
        <v>453345.634530365</v>
      </c>
      <c r="BX13" s="91">
        <f t="shared" si="20"/>
        <v>460044.47607124603</v>
      </c>
      <c r="BY13" s="91">
        <f t="shared" ref="BY13" si="22">SUM(BY14:BY18)</f>
        <v>479180.44972271199</v>
      </c>
      <c r="BZ13" s="91">
        <f t="shared" ref="BZ13:CC13" si="23">SUM(BZ14:BZ18)</f>
        <v>458789.86040499224</v>
      </c>
      <c r="CA13" s="91">
        <f t="shared" si="23"/>
        <v>462788.18375509372</v>
      </c>
      <c r="CB13" s="91">
        <f t="shared" si="23"/>
        <v>470311.35134872404</v>
      </c>
      <c r="CC13" s="91">
        <f t="shared" si="23"/>
        <v>488182.44087590178</v>
      </c>
    </row>
    <row r="14" spans="1:81" x14ac:dyDescent="0.2">
      <c r="A14" s="3" t="s">
        <v>8</v>
      </c>
      <c r="B14" s="109">
        <v>48609.404686494534</v>
      </c>
      <c r="C14" s="110">
        <v>49866.384777448824</v>
      </c>
      <c r="D14" s="110">
        <v>53184.776011058842</v>
      </c>
      <c r="E14" s="110">
        <v>61134.044441109516</v>
      </c>
      <c r="F14" s="110">
        <v>51363.795927707142</v>
      </c>
      <c r="G14" s="110">
        <v>52192.326892143312</v>
      </c>
      <c r="H14" s="110">
        <v>54721.933320951117</v>
      </c>
      <c r="I14" s="110">
        <v>62389.954342206242</v>
      </c>
      <c r="J14" s="110">
        <v>52450.740873873721</v>
      </c>
      <c r="K14" s="110">
        <v>52791.793256264042</v>
      </c>
      <c r="L14" s="110">
        <v>54818.711206583808</v>
      </c>
      <c r="M14" s="110">
        <v>61489.437188218297</v>
      </c>
      <c r="N14" s="110">
        <v>52475.789450032986</v>
      </c>
      <c r="O14" s="110">
        <v>53629.27384356453</v>
      </c>
      <c r="P14" s="110">
        <v>55609.317258325871</v>
      </c>
      <c r="Q14" s="110">
        <v>62716.460845840658</v>
      </c>
      <c r="R14" s="110">
        <v>54794.542293396051</v>
      </c>
      <c r="S14" s="110">
        <v>56910.489452723836</v>
      </c>
      <c r="T14" s="110">
        <v>60185.238852911811</v>
      </c>
      <c r="U14" s="110">
        <v>69597.314744962452</v>
      </c>
      <c r="V14" s="110">
        <v>60001.198211861927</v>
      </c>
      <c r="W14" s="110">
        <v>62249.557683384082</v>
      </c>
      <c r="X14" s="110">
        <v>64881.091918615108</v>
      </c>
      <c r="Y14" s="110">
        <v>73916.231942996528</v>
      </c>
      <c r="Z14" s="110">
        <v>62437.251954817206</v>
      </c>
      <c r="AA14" s="110">
        <v>63719.027028304088</v>
      </c>
      <c r="AB14" s="110">
        <v>65472.779808547784</v>
      </c>
      <c r="AC14" s="110">
        <v>74378.934480568802</v>
      </c>
      <c r="AD14" s="110">
        <v>63220.442846289494</v>
      </c>
      <c r="AE14" s="110">
        <v>64781.84851884465</v>
      </c>
      <c r="AF14" s="110">
        <v>67256.498710026804</v>
      </c>
      <c r="AG14" s="110">
        <v>76867.387042338407</v>
      </c>
      <c r="AH14" s="110">
        <v>64263.481231900092</v>
      </c>
      <c r="AI14" s="110">
        <v>65980.057654522854</v>
      </c>
      <c r="AJ14" s="110">
        <v>69595.697767295773</v>
      </c>
      <c r="AK14" s="110">
        <v>79541.17302944063</v>
      </c>
      <c r="AL14" s="110">
        <v>67174.387521449375</v>
      </c>
      <c r="AM14" s="110">
        <v>69167.361842630038</v>
      </c>
      <c r="AN14" s="110">
        <v>72314.418617438423</v>
      </c>
      <c r="AO14" s="110">
        <v>85804.575701439884</v>
      </c>
      <c r="AP14" s="110">
        <v>72273.363023149694</v>
      </c>
      <c r="AQ14" s="110">
        <v>73933.366776476978</v>
      </c>
      <c r="AR14" s="110">
        <v>77418.889749870301</v>
      </c>
      <c r="AS14" s="110">
        <v>91584.686141457729</v>
      </c>
      <c r="AT14" s="110">
        <v>76190.834534417896</v>
      </c>
      <c r="AU14" s="110">
        <v>78373.552802786304</v>
      </c>
      <c r="AV14" s="110">
        <v>82255.281871955303</v>
      </c>
      <c r="AW14" s="110">
        <v>97178.904863417105</v>
      </c>
      <c r="AX14" s="110">
        <v>81001.363489971307</v>
      </c>
      <c r="AY14" s="110">
        <v>83088.505382960997</v>
      </c>
      <c r="AZ14" s="110">
        <v>87014.281117781706</v>
      </c>
      <c r="BA14" s="110">
        <v>101593.67760838461</v>
      </c>
      <c r="BB14" s="110">
        <v>85186.756158494696</v>
      </c>
      <c r="BC14" s="110">
        <v>85956.774396897104</v>
      </c>
      <c r="BD14" s="110">
        <v>86367.208643961101</v>
      </c>
      <c r="BE14" s="110">
        <v>101369.5975120404</v>
      </c>
      <c r="BF14" s="110">
        <v>84232.191928775399</v>
      </c>
      <c r="BG14" s="110">
        <v>84201.796839838804</v>
      </c>
      <c r="BH14" s="110">
        <v>86309.912899378993</v>
      </c>
      <c r="BI14" s="110">
        <v>100126.5822960675</v>
      </c>
      <c r="BJ14" s="110">
        <v>86087.657733586704</v>
      </c>
      <c r="BK14" s="110">
        <v>87914.598141183102</v>
      </c>
      <c r="BL14" s="110">
        <v>90553.583442687697</v>
      </c>
      <c r="BM14" s="110">
        <v>106023.68900407699</v>
      </c>
      <c r="BN14" s="110">
        <v>89198.5475501193</v>
      </c>
      <c r="BO14" s="110">
        <v>90780.840564241706</v>
      </c>
      <c r="BP14" s="110">
        <v>94122.726947769101</v>
      </c>
      <c r="BQ14" s="110">
        <v>110666.243859201</v>
      </c>
      <c r="BR14" s="110">
        <v>93218.562963327699</v>
      </c>
      <c r="BS14" s="110">
        <v>94445.775911963399</v>
      </c>
      <c r="BT14" s="110">
        <v>97258.097124145293</v>
      </c>
      <c r="BU14" s="110">
        <v>113662.18779158199</v>
      </c>
      <c r="BV14" s="110">
        <v>94982.312949584302</v>
      </c>
      <c r="BW14" s="110">
        <v>96357.587530364995</v>
      </c>
      <c r="BX14" s="110">
        <v>98940.602071246001</v>
      </c>
      <c r="BY14" s="110">
        <v>115702.211722712</v>
      </c>
      <c r="BZ14" s="110">
        <v>96658.483008830794</v>
      </c>
      <c r="CA14" s="110">
        <v>97135.511895137795</v>
      </c>
      <c r="CB14" s="110">
        <v>100448.6429254144</v>
      </c>
      <c r="CC14" s="110">
        <v>116840.2174478528</v>
      </c>
    </row>
    <row r="15" spans="1:81" x14ac:dyDescent="0.2">
      <c r="A15" s="3" t="s">
        <v>9</v>
      </c>
      <c r="B15" s="109">
        <v>24777.505941293603</v>
      </c>
      <c r="C15" s="110">
        <v>24835.795028872151</v>
      </c>
      <c r="D15" s="110">
        <v>26875.358620041872</v>
      </c>
      <c r="E15" s="110">
        <v>27432.605069663125</v>
      </c>
      <c r="F15" s="110">
        <v>26709.014465519376</v>
      </c>
      <c r="G15" s="110">
        <v>26588.41636200577</v>
      </c>
      <c r="H15" s="110">
        <v>28403.459405438494</v>
      </c>
      <c r="I15" s="110">
        <v>28559.571571159209</v>
      </c>
      <c r="J15" s="110">
        <v>28289.265767943351</v>
      </c>
      <c r="K15" s="110">
        <v>28554.858835423645</v>
      </c>
      <c r="L15" s="110">
        <v>30526.568538889082</v>
      </c>
      <c r="M15" s="110">
        <v>31269.563758980104</v>
      </c>
      <c r="N15" s="110">
        <v>30566.489993081083</v>
      </c>
      <c r="O15" s="110">
        <v>30690.137702342552</v>
      </c>
      <c r="P15" s="110">
        <v>31771.528408049486</v>
      </c>
      <c r="Q15" s="110">
        <v>32137.314927331066</v>
      </c>
      <c r="R15" s="110">
        <v>31251.54458165689</v>
      </c>
      <c r="S15" s="110">
        <v>31963.489283237683</v>
      </c>
      <c r="T15" s="110">
        <v>33840.453308112046</v>
      </c>
      <c r="U15" s="110">
        <v>34618.58835139939</v>
      </c>
      <c r="V15" s="110">
        <v>34015.598051904344</v>
      </c>
      <c r="W15" s="110">
        <v>34885.567868823338</v>
      </c>
      <c r="X15" s="110">
        <v>36611.70109830104</v>
      </c>
      <c r="Y15" s="110">
        <v>37090.156773902956</v>
      </c>
      <c r="Z15" s="110">
        <v>35931.358761848089</v>
      </c>
      <c r="AA15" s="110">
        <v>36614.692556141861</v>
      </c>
      <c r="AB15" s="110">
        <v>38630.205654371217</v>
      </c>
      <c r="AC15" s="110">
        <v>39840.345224353492</v>
      </c>
      <c r="AD15" s="110">
        <v>39116.757801363463</v>
      </c>
      <c r="AE15" s="110">
        <v>40166.93164559298</v>
      </c>
      <c r="AF15" s="110">
        <v>42175.513879342434</v>
      </c>
      <c r="AG15" s="110">
        <v>43148.893068120116</v>
      </c>
      <c r="AH15" s="110">
        <v>41973.685326385959</v>
      </c>
      <c r="AI15" s="110">
        <v>42794.306915329835</v>
      </c>
      <c r="AJ15" s="110">
        <v>44468.818536012608</v>
      </c>
      <c r="AK15" s="110">
        <v>45820.349024560368</v>
      </c>
      <c r="AL15" s="110">
        <v>43714.733832658778</v>
      </c>
      <c r="AM15" s="110">
        <v>44639.319305337092</v>
      </c>
      <c r="AN15" s="110">
        <v>47079.00511030537</v>
      </c>
      <c r="AO15" s="110">
        <v>48179.63609277401</v>
      </c>
      <c r="AP15" s="110">
        <v>46194.480387492724</v>
      </c>
      <c r="AQ15" s="110">
        <v>47178.671820178788</v>
      </c>
      <c r="AR15" s="110">
        <v>49468.788251081103</v>
      </c>
      <c r="AS15" s="110">
        <v>50491.792867028031</v>
      </c>
      <c r="AT15" s="110">
        <v>48332.346254999997</v>
      </c>
      <c r="AU15" s="110">
        <v>49486.752</v>
      </c>
      <c r="AV15" s="110">
        <v>52392.264999999999</v>
      </c>
      <c r="AW15" s="110">
        <v>53013.078000000001</v>
      </c>
      <c r="AX15" s="110">
        <v>52288.735000000001</v>
      </c>
      <c r="AY15" s="110">
        <v>53319.34</v>
      </c>
      <c r="AZ15" s="110">
        <v>55961.955000000002</v>
      </c>
      <c r="BA15" s="110">
        <v>56918.400000000001</v>
      </c>
      <c r="BB15" s="110">
        <v>54391.89</v>
      </c>
      <c r="BC15" s="110">
        <v>55386.175999999999</v>
      </c>
      <c r="BD15" s="110">
        <v>58000.578000000001</v>
      </c>
      <c r="BE15" s="110">
        <v>58357.224999999999</v>
      </c>
      <c r="BF15" s="110">
        <v>54584.493999999999</v>
      </c>
      <c r="BG15" s="110">
        <v>55250.796000000002</v>
      </c>
      <c r="BH15" s="110">
        <v>57750.345000000001</v>
      </c>
      <c r="BI15" s="110">
        <v>58126.105000000003</v>
      </c>
      <c r="BJ15" s="110">
        <v>54784.133000000002</v>
      </c>
      <c r="BK15" s="110">
        <v>56121.357000000004</v>
      </c>
      <c r="BL15" s="110">
        <v>59041.063999999998</v>
      </c>
      <c r="BM15" s="110">
        <v>59552.446000000004</v>
      </c>
      <c r="BN15" s="110">
        <v>56372.982000000004</v>
      </c>
      <c r="BO15" s="110">
        <v>57926.856</v>
      </c>
      <c r="BP15" s="110">
        <v>60692.39</v>
      </c>
      <c r="BQ15" s="110">
        <v>61446.851999999999</v>
      </c>
      <c r="BR15" s="110">
        <v>58067.02</v>
      </c>
      <c r="BS15" s="110">
        <v>59480.849000000002</v>
      </c>
      <c r="BT15" s="110">
        <v>62036.436000000002</v>
      </c>
      <c r="BU15" s="110">
        <v>62648.875</v>
      </c>
      <c r="BV15" s="110">
        <v>59180.445</v>
      </c>
      <c r="BW15" s="110">
        <v>60525.023999999998</v>
      </c>
      <c r="BX15" s="110">
        <v>63404.451999999997</v>
      </c>
      <c r="BY15" s="110">
        <v>63952.188999999998</v>
      </c>
      <c r="BZ15" s="110">
        <v>60215.4949715978</v>
      </c>
      <c r="CA15" s="110">
        <v>61995.262764555475</v>
      </c>
      <c r="CB15" s="110">
        <v>64829.046197442294</v>
      </c>
      <c r="CC15" s="110">
        <v>65608.195485786433</v>
      </c>
    </row>
    <row r="16" spans="1:81" x14ac:dyDescent="0.2">
      <c r="A16" s="3" t="s">
        <v>10</v>
      </c>
      <c r="B16" s="109">
        <v>59354.497900000002</v>
      </c>
      <c r="C16" s="110">
        <v>59935.792200000004</v>
      </c>
      <c r="D16" s="110">
        <v>61703.4326</v>
      </c>
      <c r="E16" s="110">
        <v>62694.046699999999</v>
      </c>
      <c r="F16" s="110">
        <v>61961.449399999998</v>
      </c>
      <c r="G16" s="110">
        <v>63925.101190000001</v>
      </c>
      <c r="H16" s="110">
        <v>66250.209099999993</v>
      </c>
      <c r="I16" s="110">
        <v>68086.126199999999</v>
      </c>
      <c r="J16" s="110">
        <v>67107.405899999998</v>
      </c>
      <c r="K16" s="110">
        <v>68184.102199999994</v>
      </c>
      <c r="L16" s="110">
        <v>68581.428199999995</v>
      </c>
      <c r="M16" s="110">
        <v>68596.257899999997</v>
      </c>
      <c r="N16" s="110">
        <v>67695.505300000004</v>
      </c>
      <c r="O16" s="110">
        <v>69628.180600000007</v>
      </c>
      <c r="P16" s="110">
        <v>70622.791599999997</v>
      </c>
      <c r="Q16" s="110">
        <v>70795.110799999995</v>
      </c>
      <c r="R16" s="110">
        <v>71207.1541</v>
      </c>
      <c r="S16" s="110">
        <v>72934.700100000002</v>
      </c>
      <c r="T16" s="110">
        <v>74167.110499999995</v>
      </c>
      <c r="U16" s="110">
        <v>74677.873900000006</v>
      </c>
      <c r="V16" s="110">
        <v>73764.817999999999</v>
      </c>
      <c r="W16" s="110">
        <v>74896.496199999994</v>
      </c>
      <c r="X16" s="110">
        <v>76183.1783</v>
      </c>
      <c r="Y16" s="110">
        <v>77459.997000000003</v>
      </c>
      <c r="Z16" s="110">
        <v>78410.219599999997</v>
      </c>
      <c r="AA16" s="110">
        <v>81017.918799999999</v>
      </c>
      <c r="AB16" s="110">
        <v>82935.216499999995</v>
      </c>
      <c r="AC16" s="110">
        <v>84631.957200000004</v>
      </c>
      <c r="AD16" s="110">
        <v>87007.794500000004</v>
      </c>
      <c r="AE16" s="110">
        <v>86787.226899999994</v>
      </c>
      <c r="AF16" s="110">
        <v>86368.787200000006</v>
      </c>
      <c r="AG16" s="110">
        <v>87354.862800000003</v>
      </c>
      <c r="AH16" s="110">
        <v>90926.971799999999</v>
      </c>
      <c r="AI16" s="110">
        <v>90412.165699999998</v>
      </c>
      <c r="AJ16" s="110">
        <v>90826.3511</v>
      </c>
      <c r="AK16" s="110">
        <v>92031.399699999994</v>
      </c>
      <c r="AL16" s="110">
        <v>96600.792100000006</v>
      </c>
      <c r="AM16" s="110">
        <v>96730.272200000007</v>
      </c>
      <c r="AN16" s="110">
        <v>97242.118900000001</v>
      </c>
      <c r="AO16" s="110">
        <v>99316.085600000006</v>
      </c>
      <c r="AP16" s="110">
        <v>102050.9</v>
      </c>
      <c r="AQ16" s="110">
        <v>102217</v>
      </c>
      <c r="AR16" s="110">
        <v>103148.8</v>
      </c>
      <c r="AS16" s="110">
        <v>104731.81</v>
      </c>
      <c r="AT16" s="110">
        <v>108259.01</v>
      </c>
      <c r="AU16" s="110">
        <v>111990.1</v>
      </c>
      <c r="AV16" s="110">
        <v>114925.1</v>
      </c>
      <c r="AW16" s="110">
        <v>116722.1</v>
      </c>
      <c r="AX16" s="110">
        <v>118778.9</v>
      </c>
      <c r="AY16" s="110">
        <v>119610.9</v>
      </c>
      <c r="AZ16" s="110">
        <v>121964.9</v>
      </c>
      <c r="BA16" s="110">
        <v>124319.89</v>
      </c>
      <c r="BB16" s="110">
        <v>127008.12</v>
      </c>
      <c r="BC16" s="110">
        <v>127417.12</v>
      </c>
      <c r="BD16" s="110">
        <v>128211.12</v>
      </c>
      <c r="BE16" s="110">
        <v>129080.12</v>
      </c>
      <c r="BF16" s="110">
        <v>129560.1</v>
      </c>
      <c r="BG16" s="110">
        <v>129156.1</v>
      </c>
      <c r="BH16" s="110">
        <v>128918.1</v>
      </c>
      <c r="BI16" s="110">
        <v>129480.01</v>
      </c>
      <c r="BJ16" s="110">
        <v>130988.2</v>
      </c>
      <c r="BK16" s="110">
        <v>131110.1</v>
      </c>
      <c r="BL16" s="110">
        <v>130730.2</v>
      </c>
      <c r="BM16" s="110">
        <v>130698.1</v>
      </c>
      <c r="BN16" s="110">
        <v>134387.1</v>
      </c>
      <c r="BO16" s="110">
        <v>135264.1</v>
      </c>
      <c r="BP16" s="110">
        <v>137589.01999999999</v>
      </c>
      <c r="BQ16" s="110">
        <v>137757.01999999999</v>
      </c>
      <c r="BR16" s="110">
        <v>140279.12</v>
      </c>
      <c r="BS16" s="110">
        <v>140046.12</v>
      </c>
      <c r="BT16" s="110">
        <v>140459.12</v>
      </c>
      <c r="BU16" s="110">
        <v>140295.10999999999</v>
      </c>
      <c r="BV16" s="110">
        <v>142945.1</v>
      </c>
      <c r="BW16" s="110">
        <v>144066.04</v>
      </c>
      <c r="BX16" s="110">
        <v>144800</v>
      </c>
      <c r="BY16" s="110">
        <v>146316</v>
      </c>
      <c r="BZ16" s="110">
        <v>146869</v>
      </c>
      <c r="CA16" s="110">
        <v>146927</v>
      </c>
      <c r="CB16" s="110">
        <v>147963</v>
      </c>
      <c r="CC16" s="110">
        <v>149260</v>
      </c>
    </row>
    <row r="17" spans="1:81" x14ac:dyDescent="0.2">
      <c r="A17" s="269" t="s">
        <v>11</v>
      </c>
      <c r="B17" s="109">
        <v>22682.453676803972</v>
      </c>
      <c r="C17" s="110">
        <v>23324.340433137029</v>
      </c>
      <c r="D17" s="110">
        <v>23739.231093791725</v>
      </c>
      <c r="E17" s="110">
        <v>23712.761203038292</v>
      </c>
      <c r="F17" s="110">
        <v>23991.525194998612</v>
      </c>
      <c r="G17" s="110">
        <v>23896.515947169559</v>
      </c>
      <c r="H17" s="110">
        <v>24021.649446695774</v>
      </c>
      <c r="I17" s="110">
        <v>24033.417676865804</v>
      </c>
      <c r="J17" s="110">
        <v>23771.624967828564</v>
      </c>
      <c r="K17" s="110">
        <v>24041.35097437603</v>
      </c>
      <c r="L17" s="110">
        <v>24237.959408393395</v>
      </c>
      <c r="M17" s="110">
        <v>23860.782473093841</v>
      </c>
      <c r="N17" s="110">
        <v>24532.899040870019</v>
      </c>
      <c r="O17" s="110">
        <v>25247.531899197209</v>
      </c>
      <c r="P17" s="110">
        <v>26012.639496735723</v>
      </c>
      <c r="Q17" s="110">
        <v>26075.935821258143</v>
      </c>
      <c r="R17" s="110">
        <v>25942.999822788115</v>
      </c>
      <c r="S17" s="110">
        <v>26274.968804799853</v>
      </c>
      <c r="T17" s="110">
        <v>26845.42791252771</v>
      </c>
      <c r="U17" s="110">
        <v>26747.06001728899</v>
      </c>
      <c r="V17" s="110">
        <v>26945.333937812353</v>
      </c>
      <c r="W17" s="110">
        <v>27432.98590527385</v>
      </c>
      <c r="X17" s="110">
        <v>28282.496134476289</v>
      </c>
      <c r="Y17" s="110">
        <v>28247.623776441087</v>
      </c>
      <c r="Z17" s="110">
        <v>28032.069936029529</v>
      </c>
      <c r="AA17" s="110">
        <v>28167.976584398206</v>
      </c>
      <c r="AB17" s="110">
        <v>28719.801221970301</v>
      </c>
      <c r="AC17" s="110">
        <v>28482.109747531948</v>
      </c>
      <c r="AD17" s="110">
        <v>28375.620774648272</v>
      </c>
      <c r="AE17" s="110">
        <v>28723.62374422116</v>
      </c>
      <c r="AF17" s="110">
        <v>29518.717263561579</v>
      </c>
      <c r="AG17" s="110">
        <v>29577.939370427477</v>
      </c>
      <c r="AH17" s="110">
        <v>29818.528209040214</v>
      </c>
      <c r="AI17" s="110">
        <v>30512.663479204493</v>
      </c>
      <c r="AJ17" s="110">
        <v>31439.64159315806</v>
      </c>
      <c r="AK17" s="110">
        <v>30883.161840705681</v>
      </c>
      <c r="AL17" s="110">
        <v>30418.354805367828</v>
      </c>
      <c r="AM17" s="110">
        <v>31037.511750991162</v>
      </c>
      <c r="AN17" s="110">
        <v>31703.23726537234</v>
      </c>
      <c r="AO17" s="110">
        <v>31637.338347318775</v>
      </c>
      <c r="AP17" s="110">
        <v>31914.406687224004</v>
      </c>
      <c r="AQ17" s="110">
        <v>32224.863812276384</v>
      </c>
      <c r="AR17" s="110">
        <v>32763.770519914473</v>
      </c>
      <c r="AS17" s="110">
        <v>32631.826241767209</v>
      </c>
      <c r="AT17" s="110">
        <v>33825.058000000005</v>
      </c>
      <c r="AU17" s="110">
        <v>33926.854999999996</v>
      </c>
      <c r="AV17" s="110">
        <v>34270.006999999998</v>
      </c>
      <c r="AW17" s="110">
        <v>34276.080000000002</v>
      </c>
      <c r="AX17" s="110">
        <v>36139.191999999995</v>
      </c>
      <c r="AY17" s="110">
        <v>36360.434000000001</v>
      </c>
      <c r="AZ17" s="110">
        <v>36350.309000000001</v>
      </c>
      <c r="BA17" s="110">
        <v>34957.065999999999</v>
      </c>
      <c r="BB17" s="110">
        <v>37562.544999999998</v>
      </c>
      <c r="BC17" s="110">
        <v>38015.457999999999</v>
      </c>
      <c r="BD17" s="110">
        <v>37754.608</v>
      </c>
      <c r="BE17" s="110">
        <v>35883.599000000002</v>
      </c>
      <c r="BF17" s="110">
        <v>98060</v>
      </c>
      <c r="BG17" s="110">
        <v>98558</v>
      </c>
      <c r="BH17" s="110">
        <v>98604</v>
      </c>
      <c r="BI17" s="110">
        <v>98699</v>
      </c>
      <c r="BJ17" s="110">
        <v>99297</v>
      </c>
      <c r="BK17" s="110">
        <v>100769</v>
      </c>
      <c r="BL17" s="110">
        <v>101641</v>
      </c>
      <c r="BM17" s="110">
        <v>102940</v>
      </c>
      <c r="BN17" s="110">
        <v>103843</v>
      </c>
      <c r="BO17" s="110">
        <v>105207</v>
      </c>
      <c r="BP17" s="110">
        <v>106150</v>
      </c>
      <c r="BQ17" s="110">
        <v>107495</v>
      </c>
      <c r="BR17" s="110">
        <v>107790</v>
      </c>
      <c r="BS17" s="110">
        <v>108903</v>
      </c>
      <c r="BT17" s="110">
        <v>109957</v>
      </c>
      <c r="BU17" s="110">
        <v>111084</v>
      </c>
      <c r="BV17" s="110">
        <v>111476</v>
      </c>
      <c r="BW17" s="110">
        <v>112340</v>
      </c>
      <c r="BX17" s="110">
        <v>112993</v>
      </c>
      <c r="BY17" s="110">
        <v>114405</v>
      </c>
      <c r="BZ17" s="110">
        <v>114973</v>
      </c>
      <c r="CA17" s="110">
        <v>116138</v>
      </c>
      <c r="CB17" s="110">
        <v>116595</v>
      </c>
      <c r="CC17" s="110">
        <v>117205</v>
      </c>
    </row>
    <row r="18" spans="1:81" x14ac:dyDescent="0.2">
      <c r="A18" s="158" t="s">
        <v>12</v>
      </c>
      <c r="B18" s="111">
        <v>76537.200264800005</v>
      </c>
      <c r="C18" s="112">
        <v>76658.772309299995</v>
      </c>
      <c r="D18" s="112">
        <v>76898.117271900002</v>
      </c>
      <c r="E18" s="112">
        <v>76996.894558</v>
      </c>
      <c r="F18" s="112">
        <v>77996.064798699997</v>
      </c>
      <c r="G18" s="112">
        <v>78091.042958499995</v>
      </c>
      <c r="H18" s="112">
        <v>78372.1783115</v>
      </c>
      <c r="I18" s="112">
        <v>78562.134630999994</v>
      </c>
      <c r="J18" s="112">
        <v>78679.907549099997</v>
      </c>
      <c r="K18" s="112">
        <v>78706.501433800004</v>
      </c>
      <c r="L18" s="112">
        <v>78995.235039499996</v>
      </c>
      <c r="M18" s="112">
        <v>79109.208831199998</v>
      </c>
      <c r="N18" s="112">
        <v>78213.240577999997</v>
      </c>
      <c r="O18" s="112">
        <v>78294.087105500003</v>
      </c>
      <c r="P18" s="112">
        <v>78282.537601599994</v>
      </c>
      <c r="Q18" s="112">
        <v>78340.285121199995</v>
      </c>
      <c r="R18" s="112">
        <v>77589.567366100004</v>
      </c>
      <c r="S18" s="112">
        <v>77718.92181</v>
      </c>
      <c r="T18" s="112">
        <v>77675.033695100006</v>
      </c>
      <c r="U18" s="112">
        <v>77474.0723268</v>
      </c>
      <c r="V18" s="112">
        <v>76878.117924299993</v>
      </c>
      <c r="W18" s="112">
        <v>76988.993161999999</v>
      </c>
      <c r="X18" s="112">
        <v>76956.654551</v>
      </c>
      <c r="Y18" s="112">
        <v>76758.003083500007</v>
      </c>
      <c r="Z18" s="112">
        <v>76411.517965799998</v>
      </c>
      <c r="AA18" s="112">
        <v>76309.882331200002</v>
      </c>
      <c r="AB18" s="112">
        <v>76041.933840199999</v>
      </c>
      <c r="AC18" s="112">
        <v>75944.918007200002</v>
      </c>
      <c r="AD18" s="112">
        <v>75784.790971099996</v>
      </c>
      <c r="AE18" s="112">
        <v>76675.355500999998</v>
      </c>
      <c r="AF18" s="112">
        <v>77088.487421900005</v>
      </c>
      <c r="AG18" s="112">
        <v>77342.475139799993</v>
      </c>
      <c r="AH18" s="112">
        <v>77585.210237299994</v>
      </c>
      <c r="AI18" s="112">
        <v>78723.332416300007</v>
      </c>
      <c r="AJ18" s="112">
        <v>79300.431091899998</v>
      </c>
      <c r="AK18" s="112">
        <v>79774.648666499997</v>
      </c>
      <c r="AL18" s="112">
        <v>78919.449515</v>
      </c>
      <c r="AM18" s="112">
        <v>80131.517485300006</v>
      </c>
      <c r="AN18" s="112">
        <v>80650.7455415</v>
      </c>
      <c r="AO18" s="112">
        <v>81716.529446500004</v>
      </c>
      <c r="AP18" s="112">
        <v>82034.517852499994</v>
      </c>
      <c r="AQ18" s="112">
        <v>83823.964498300003</v>
      </c>
      <c r="AR18" s="112">
        <v>84563.442411199998</v>
      </c>
      <c r="AS18" s="112">
        <v>84843.150404400003</v>
      </c>
      <c r="AT18" s="112">
        <v>85599</v>
      </c>
      <c r="AU18" s="112">
        <v>85929</v>
      </c>
      <c r="AV18" s="112">
        <v>86713</v>
      </c>
      <c r="AW18" s="112">
        <v>87290</v>
      </c>
      <c r="AX18" s="112">
        <v>88815</v>
      </c>
      <c r="AY18" s="112">
        <v>89824</v>
      </c>
      <c r="AZ18" s="112">
        <v>90891</v>
      </c>
      <c r="BA18" s="112">
        <v>92106</v>
      </c>
      <c r="BB18" s="112">
        <v>93530</v>
      </c>
      <c r="BC18" s="112">
        <v>94657</v>
      </c>
      <c r="BD18" s="112">
        <v>96279</v>
      </c>
      <c r="BE18" s="112">
        <v>97302</v>
      </c>
      <c r="BF18" s="112">
        <v>37176.468999999997</v>
      </c>
      <c r="BG18" s="112">
        <v>37244.714</v>
      </c>
      <c r="BH18" s="112">
        <v>37161.172999999995</v>
      </c>
      <c r="BI18" s="112">
        <v>36432.645000000004</v>
      </c>
      <c r="BJ18" s="112">
        <v>36859.266000000003</v>
      </c>
      <c r="BK18" s="112">
        <v>37281.402000000002</v>
      </c>
      <c r="BL18" s="112">
        <v>37433.660000000003</v>
      </c>
      <c r="BM18" s="112">
        <v>36988.671999999999</v>
      </c>
      <c r="BN18" s="112">
        <v>38136.25</v>
      </c>
      <c r="BO18" s="112">
        <v>38295.345000000001</v>
      </c>
      <c r="BP18" s="112">
        <v>38078.222000000002</v>
      </c>
      <c r="BQ18" s="112">
        <v>37653.183000000005</v>
      </c>
      <c r="BR18" s="112">
        <v>38841.451000000001</v>
      </c>
      <c r="BS18" s="112">
        <v>39438.224000000002</v>
      </c>
      <c r="BT18" s="112">
        <v>39163.733</v>
      </c>
      <c r="BU18" s="112">
        <v>37851.312999999995</v>
      </c>
      <c r="BV18" s="112">
        <v>39398.146000000001</v>
      </c>
      <c r="BW18" s="112">
        <v>40056.983</v>
      </c>
      <c r="BX18" s="112">
        <v>39906.421999999999</v>
      </c>
      <c r="BY18" s="112">
        <v>38805.048999999999</v>
      </c>
      <c r="BZ18" s="112">
        <v>40073.882424563664</v>
      </c>
      <c r="CA18" s="112">
        <v>40592.40909540045</v>
      </c>
      <c r="CB18" s="395">
        <v>40475.662225867323</v>
      </c>
      <c r="CC18" s="112">
        <v>39269.027942262532</v>
      </c>
    </row>
    <row r="19" spans="1:81" x14ac:dyDescent="0.2">
      <c r="A19" s="2" t="s">
        <v>13</v>
      </c>
      <c r="B19" s="106">
        <f t="shared" ref="B19:Y19" si="24">B13+B9+B6</f>
        <v>381414.69133032463</v>
      </c>
      <c r="C19" s="107">
        <f t="shared" si="24"/>
        <v>388743.99352596258</v>
      </c>
      <c r="D19" s="107">
        <f t="shared" si="24"/>
        <v>402650.7881408761</v>
      </c>
      <c r="E19" s="107">
        <f t="shared" si="24"/>
        <v>406995.23361157044</v>
      </c>
      <c r="F19" s="107">
        <f t="shared" si="24"/>
        <v>393375.32803304127</v>
      </c>
      <c r="G19" s="107">
        <f t="shared" si="24"/>
        <v>407655.18260420999</v>
      </c>
      <c r="H19" s="107">
        <f t="shared" si="24"/>
        <v>415285.56360457418</v>
      </c>
      <c r="I19" s="107">
        <f t="shared" si="24"/>
        <v>420429.52089442825</v>
      </c>
      <c r="J19" s="107">
        <f t="shared" si="24"/>
        <v>404959.20656044653</v>
      </c>
      <c r="K19" s="107">
        <f t="shared" si="24"/>
        <v>420091.56136651395</v>
      </c>
      <c r="L19" s="107">
        <f t="shared" si="24"/>
        <v>424252.31431649381</v>
      </c>
      <c r="M19" s="107">
        <f t="shared" si="24"/>
        <v>426335.5081040283</v>
      </c>
      <c r="N19" s="107">
        <f t="shared" si="24"/>
        <v>409330.88922683714</v>
      </c>
      <c r="O19" s="107">
        <f t="shared" si="24"/>
        <v>423412.55984593672</v>
      </c>
      <c r="P19" s="107">
        <f t="shared" si="24"/>
        <v>425218.00719312381</v>
      </c>
      <c r="Q19" s="107">
        <f t="shared" si="24"/>
        <v>427210.76997618104</v>
      </c>
      <c r="R19" s="107">
        <f t="shared" si="24"/>
        <v>413890.99447888229</v>
      </c>
      <c r="S19" s="107">
        <f t="shared" si="24"/>
        <v>431438.20442318195</v>
      </c>
      <c r="T19" s="107">
        <f t="shared" si="24"/>
        <v>436797.54376656585</v>
      </c>
      <c r="U19" s="107">
        <f t="shared" si="24"/>
        <v>442540.4161405472</v>
      </c>
      <c r="V19" s="107">
        <f t="shared" si="24"/>
        <v>427654.14969157177</v>
      </c>
      <c r="W19" s="107">
        <f t="shared" si="24"/>
        <v>445059.96846823988</v>
      </c>
      <c r="X19" s="107">
        <f t="shared" si="24"/>
        <v>458273.92004930298</v>
      </c>
      <c r="Y19" s="107">
        <f t="shared" si="24"/>
        <v>460800.02257275477</v>
      </c>
      <c r="Z19" s="107">
        <f t="shared" ref="Z19:AZ19" si="25">Z13+Z9+Z6</f>
        <v>442669.09273422061</v>
      </c>
      <c r="AA19" s="107">
        <f t="shared" si="25"/>
        <v>460747.80299360352</v>
      </c>
      <c r="AB19" s="107">
        <f t="shared" si="25"/>
        <v>464444.65898993297</v>
      </c>
      <c r="AC19" s="107">
        <f t="shared" si="25"/>
        <v>468692.63424432615</v>
      </c>
      <c r="AD19" s="107">
        <f t="shared" si="25"/>
        <v>456583.41991172335</v>
      </c>
      <c r="AE19" s="107">
        <f t="shared" si="25"/>
        <v>476520.82873578055</v>
      </c>
      <c r="AF19" s="107">
        <f t="shared" si="25"/>
        <v>479837.10690528952</v>
      </c>
      <c r="AG19" s="107">
        <f t="shared" si="25"/>
        <v>487209.54042540299</v>
      </c>
      <c r="AH19" s="107">
        <f t="shared" si="25"/>
        <v>471205.46354401368</v>
      </c>
      <c r="AI19" s="107">
        <f t="shared" si="25"/>
        <v>492327.61628578836</v>
      </c>
      <c r="AJ19" s="107">
        <f t="shared" si="25"/>
        <v>495590.15255908668</v>
      </c>
      <c r="AK19" s="107">
        <f t="shared" si="25"/>
        <v>499417.82183341426</v>
      </c>
      <c r="AL19" s="107">
        <f t="shared" si="25"/>
        <v>489422.09347240883</v>
      </c>
      <c r="AM19" s="107">
        <f t="shared" si="25"/>
        <v>509386.07888739125</v>
      </c>
      <c r="AN19" s="107">
        <f t="shared" si="25"/>
        <v>519019.83586723648</v>
      </c>
      <c r="AO19" s="107">
        <f t="shared" si="25"/>
        <v>525433.88825116004</v>
      </c>
      <c r="AP19" s="107">
        <f t="shared" si="25"/>
        <v>516082.53177351115</v>
      </c>
      <c r="AQ19" s="107">
        <f t="shared" si="25"/>
        <v>534897.65764731565</v>
      </c>
      <c r="AR19" s="107">
        <f t="shared" si="25"/>
        <v>545789.10770240228</v>
      </c>
      <c r="AS19" s="107">
        <f t="shared" si="25"/>
        <v>551141.19424873986</v>
      </c>
      <c r="AT19" s="107">
        <f t="shared" si="25"/>
        <v>537985.29678941797</v>
      </c>
      <c r="AU19" s="107">
        <f t="shared" si="25"/>
        <v>558336.0028027863</v>
      </c>
      <c r="AV19" s="107">
        <f t="shared" si="25"/>
        <v>573620.74687195534</v>
      </c>
      <c r="AW19" s="107">
        <f t="shared" si="25"/>
        <v>588815.30126341712</v>
      </c>
      <c r="AX19" s="107">
        <f t="shared" si="25"/>
        <v>573148.68448997126</v>
      </c>
      <c r="AY19" s="107">
        <f t="shared" si="25"/>
        <v>589164.43738296092</v>
      </c>
      <c r="AZ19" s="107">
        <f t="shared" si="25"/>
        <v>601980.58311778179</v>
      </c>
      <c r="BA19" s="107">
        <f t="shared" ref="BA19:BH19" si="26">BA13+BA9+BA6</f>
        <v>616685.92560838442</v>
      </c>
      <c r="BB19" s="107">
        <f t="shared" si="26"/>
        <v>595272.96715849463</v>
      </c>
      <c r="BC19" s="107">
        <f t="shared" si="26"/>
        <v>617264.12439689715</v>
      </c>
      <c r="BD19" s="107">
        <f t="shared" si="26"/>
        <v>622079.52064396103</v>
      </c>
      <c r="BE19" s="107">
        <f t="shared" si="26"/>
        <v>624621.85451204039</v>
      </c>
      <c r="BF19" s="91">
        <f t="shared" si="26"/>
        <v>589587.20192877541</v>
      </c>
      <c r="BG19" s="91">
        <f t="shared" si="26"/>
        <v>602391.89583983878</v>
      </c>
      <c r="BH19" s="91">
        <f t="shared" si="26"/>
        <v>611087.73089937901</v>
      </c>
      <c r="BI19" s="91">
        <f t="shared" ref="BI19:BN19" si="27">BI13+BI9+BI6</f>
        <v>620986.9282960674</v>
      </c>
      <c r="BJ19" s="91">
        <f t="shared" si="27"/>
        <v>603457.30773358676</v>
      </c>
      <c r="BK19" s="91">
        <f t="shared" si="27"/>
        <v>619933.19714118307</v>
      </c>
      <c r="BL19" s="91">
        <f t="shared" si="27"/>
        <v>629952.33944268769</v>
      </c>
      <c r="BM19" s="91">
        <f t="shared" si="27"/>
        <v>641516.85100407701</v>
      </c>
      <c r="BN19" s="91">
        <f t="shared" si="27"/>
        <v>622137.34655011934</v>
      </c>
      <c r="BO19" s="91">
        <f t="shared" ref="BO19:BX19" si="28">BO13+BO9+BO6</f>
        <v>639522.27456424176</v>
      </c>
      <c r="BP19" s="91">
        <f t="shared" si="28"/>
        <v>647667.08894776914</v>
      </c>
      <c r="BQ19" s="91">
        <f t="shared" si="28"/>
        <v>660794.7718592009</v>
      </c>
      <c r="BR19" s="91">
        <f t="shared" si="28"/>
        <v>635124.87696332776</v>
      </c>
      <c r="BS19" s="91">
        <f t="shared" si="28"/>
        <v>657289.47491196345</v>
      </c>
      <c r="BT19" s="91">
        <f t="shared" ref="BT19:BW19" si="29">BT13+BT9+BT6</f>
        <v>660989.11412414536</v>
      </c>
      <c r="BU19" s="91">
        <f t="shared" si="29"/>
        <v>673086.60779158189</v>
      </c>
      <c r="BV19" s="91">
        <f t="shared" si="29"/>
        <v>647581.44394958427</v>
      </c>
      <c r="BW19" s="91">
        <f t="shared" si="29"/>
        <v>672043.41553036496</v>
      </c>
      <c r="BX19" s="91">
        <f t="shared" si="28"/>
        <v>673939.86307124596</v>
      </c>
      <c r="BY19" s="91">
        <f t="shared" ref="BY19" si="30">BY13+BY9+BY6</f>
        <v>693552.801722712</v>
      </c>
      <c r="BZ19" s="91">
        <f t="shared" ref="BZ19:CC19" si="31">BZ13+BZ9+BZ6</f>
        <v>659880.11134013848</v>
      </c>
      <c r="CA19" s="91">
        <f t="shared" si="31"/>
        <v>681643.0355520494</v>
      </c>
      <c r="CB19" s="91">
        <f t="shared" si="31"/>
        <v>684821.0018577819</v>
      </c>
      <c r="CC19" s="91">
        <f t="shared" si="31"/>
        <v>702859.16655941459</v>
      </c>
    </row>
    <row r="20" spans="1:81" x14ac:dyDescent="0.2">
      <c r="A20" s="3" t="s">
        <v>14</v>
      </c>
      <c r="B20" s="109">
        <v>42787.112532288658</v>
      </c>
      <c r="C20" s="110">
        <v>42794.388275035715</v>
      </c>
      <c r="D20" s="110">
        <v>43168.245279287497</v>
      </c>
      <c r="E20" s="110">
        <v>43342.65133161602</v>
      </c>
      <c r="F20" s="110">
        <v>44426.15948337486</v>
      </c>
      <c r="G20" s="110">
        <v>44902.081836585283</v>
      </c>
      <c r="H20" s="110">
        <v>45310.640359149649</v>
      </c>
      <c r="I20" s="110">
        <v>45862.842018490286</v>
      </c>
      <c r="J20" s="110">
        <v>46222.156548890547</v>
      </c>
      <c r="K20" s="110">
        <v>46356.917681998006</v>
      </c>
      <c r="L20" s="110">
        <v>46560.30723668162</v>
      </c>
      <c r="M20" s="110">
        <v>46635.40382909152</v>
      </c>
      <c r="N20" s="110">
        <v>45639.631098467034</v>
      </c>
      <c r="O20" s="110">
        <v>45191.241759368881</v>
      </c>
      <c r="P20" s="110">
        <v>46097.801931901675</v>
      </c>
      <c r="Q20" s="110">
        <v>46730.06495502741</v>
      </c>
      <c r="R20" s="110">
        <v>44774.236624210258</v>
      </c>
      <c r="S20" s="110">
        <v>44697.957060604553</v>
      </c>
      <c r="T20" s="110">
        <v>46125.528181378511</v>
      </c>
      <c r="U20" s="110">
        <v>47068.188479152966</v>
      </c>
      <c r="V20" s="110">
        <v>45352.17630719814</v>
      </c>
      <c r="W20" s="110">
        <v>45426.415634922771</v>
      </c>
      <c r="X20" s="110">
        <v>46918.162910885243</v>
      </c>
      <c r="Y20" s="110">
        <v>47851.885590282356</v>
      </c>
      <c r="Z20" s="110">
        <v>46088.867403230368</v>
      </c>
      <c r="AA20" s="110">
        <v>46131.581301702376</v>
      </c>
      <c r="AB20" s="110">
        <v>47489.90940687593</v>
      </c>
      <c r="AC20" s="110">
        <v>48505.752996601899</v>
      </c>
      <c r="AD20" s="110">
        <v>46708.630891878427</v>
      </c>
      <c r="AE20" s="110">
        <v>48034.629729280852</v>
      </c>
      <c r="AF20" s="110">
        <v>48943.518252781934</v>
      </c>
      <c r="AG20" s="110">
        <v>49632.265221723967</v>
      </c>
      <c r="AH20" s="110">
        <v>48038.491861816976</v>
      </c>
      <c r="AI20" s="110">
        <v>49536.999285832921</v>
      </c>
      <c r="AJ20" s="110">
        <v>49939.948447101815</v>
      </c>
      <c r="AK20" s="110">
        <v>50989.161119415381</v>
      </c>
      <c r="AL20" s="110">
        <v>49652.863261916624</v>
      </c>
      <c r="AM20" s="110">
        <v>51805.358462049495</v>
      </c>
      <c r="AN20" s="110">
        <v>52867.444909483478</v>
      </c>
      <c r="AO20" s="110">
        <v>54152.247666500582</v>
      </c>
      <c r="AP20" s="110">
        <v>52398.839495100481</v>
      </c>
      <c r="AQ20" s="110">
        <v>54543.610430161105</v>
      </c>
      <c r="AR20" s="110">
        <v>55532.316359408738</v>
      </c>
      <c r="AS20" s="110">
        <v>56398.72142501246</v>
      </c>
      <c r="AT20" s="110">
        <v>55914</v>
      </c>
      <c r="AU20" s="110">
        <v>57129</v>
      </c>
      <c r="AV20" s="110">
        <v>58502</v>
      </c>
      <c r="AW20" s="110">
        <v>60994</v>
      </c>
      <c r="AX20" s="110">
        <v>58952</v>
      </c>
      <c r="AY20" s="110">
        <v>59956</v>
      </c>
      <c r="AZ20" s="110">
        <v>61528</v>
      </c>
      <c r="BA20" s="110">
        <v>63426</v>
      </c>
      <c r="BB20" s="110">
        <v>61023</v>
      </c>
      <c r="BC20" s="110">
        <v>62159</v>
      </c>
      <c r="BD20" s="110">
        <v>62949</v>
      </c>
      <c r="BE20" s="110">
        <v>63232</v>
      </c>
      <c r="BF20" s="110">
        <v>59467</v>
      </c>
      <c r="BG20" s="110">
        <v>59485</v>
      </c>
      <c r="BH20" s="110">
        <v>60776</v>
      </c>
      <c r="BI20" s="110">
        <v>63159</v>
      </c>
      <c r="BJ20" s="110">
        <v>61073</v>
      </c>
      <c r="BK20" s="110">
        <v>62145</v>
      </c>
      <c r="BL20" s="110">
        <v>64038</v>
      </c>
      <c r="BM20" s="110">
        <v>65892</v>
      </c>
      <c r="BN20" s="110">
        <v>63906</v>
      </c>
      <c r="BO20" s="110">
        <v>65186</v>
      </c>
      <c r="BP20" s="110">
        <v>67341</v>
      </c>
      <c r="BQ20" s="110">
        <v>69733</v>
      </c>
      <c r="BR20" s="110">
        <v>66310</v>
      </c>
      <c r="BS20" s="110">
        <v>67361</v>
      </c>
      <c r="BT20" s="110">
        <v>68785</v>
      </c>
      <c r="BU20" s="110">
        <v>70302</v>
      </c>
      <c r="BV20" s="110">
        <v>66740</v>
      </c>
      <c r="BW20" s="110">
        <v>68493</v>
      </c>
      <c r="BX20" s="110">
        <v>69290</v>
      </c>
      <c r="BY20" s="110">
        <v>71749</v>
      </c>
      <c r="BZ20" s="110">
        <v>67983</v>
      </c>
      <c r="CA20" s="110">
        <v>68591</v>
      </c>
      <c r="CB20" s="110">
        <v>70150</v>
      </c>
      <c r="CC20" s="110">
        <v>72649</v>
      </c>
    </row>
    <row r="21" spans="1:81" ht="13.5" thickBot="1" x14ac:dyDescent="0.25">
      <c r="A21" s="152" t="s">
        <v>439</v>
      </c>
      <c r="B21" s="97">
        <f t="shared" ref="B21:U21" si="32">B19+B20</f>
        <v>424201.80386261328</v>
      </c>
      <c r="C21" s="98">
        <f t="shared" si="32"/>
        <v>431538.38180099829</v>
      </c>
      <c r="D21" s="98">
        <f t="shared" si="32"/>
        <v>445819.03342016361</v>
      </c>
      <c r="E21" s="98">
        <f t="shared" si="32"/>
        <v>450337.88494318648</v>
      </c>
      <c r="F21" s="98">
        <f t="shared" si="32"/>
        <v>437801.48751641612</v>
      </c>
      <c r="G21" s="98">
        <f t="shared" si="32"/>
        <v>452557.26444079529</v>
      </c>
      <c r="H21" s="98">
        <f t="shared" si="32"/>
        <v>460596.20396372385</v>
      </c>
      <c r="I21" s="98">
        <f t="shared" si="32"/>
        <v>466292.36291291856</v>
      </c>
      <c r="J21" s="98">
        <f t="shared" si="32"/>
        <v>451181.36310933705</v>
      </c>
      <c r="K21" s="98">
        <f t="shared" si="32"/>
        <v>466448.47904851194</v>
      </c>
      <c r="L21" s="98">
        <f t="shared" si="32"/>
        <v>470812.62155317544</v>
      </c>
      <c r="M21" s="98">
        <f t="shared" si="32"/>
        <v>472970.91193311982</v>
      </c>
      <c r="N21" s="98">
        <f t="shared" si="32"/>
        <v>454970.52032530418</v>
      </c>
      <c r="O21" s="98">
        <f t="shared" si="32"/>
        <v>468603.80160530558</v>
      </c>
      <c r="P21" s="98">
        <f t="shared" si="32"/>
        <v>471315.80912502547</v>
      </c>
      <c r="Q21" s="98">
        <f t="shared" si="32"/>
        <v>473940.83493120846</v>
      </c>
      <c r="R21" s="98">
        <f t="shared" si="32"/>
        <v>458665.23110309255</v>
      </c>
      <c r="S21" s="98">
        <f t="shared" si="32"/>
        <v>476136.16148378648</v>
      </c>
      <c r="T21" s="98">
        <f t="shared" si="32"/>
        <v>482923.07194794435</v>
      </c>
      <c r="U21" s="98">
        <f t="shared" si="32"/>
        <v>489608.60461970017</v>
      </c>
      <c r="V21" s="98">
        <f t="shared" ref="V21:AA21" si="33">V19+V20</f>
        <v>473006.3259987699</v>
      </c>
      <c r="W21" s="98">
        <f t="shared" si="33"/>
        <v>490486.38410316268</v>
      </c>
      <c r="X21" s="98">
        <f t="shared" si="33"/>
        <v>505192.08296018821</v>
      </c>
      <c r="Y21" s="98">
        <f t="shared" si="33"/>
        <v>508651.90816303715</v>
      </c>
      <c r="Z21" s="98">
        <f t="shared" si="33"/>
        <v>488757.96013745095</v>
      </c>
      <c r="AA21" s="98">
        <f t="shared" si="33"/>
        <v>506879.38429530588</v>
      </c>
      <c r="AB21" s="98">
        <f t="shared" ref="AB21:BH21" si="34">AB19+AB20</f>
        <v>511934.56839680893</v>
      </c>
      <c r="AC21" s="98">
        <f t="shared" si="34"/>
        <v>517198.38724092807</v>
      </c>
      <c r="AD21" s="98">
        <f t="shared" si="34"/>
        <v>503292.0508036018</v>
      </c>
      <c r="AE21" s="98">
        <f t="shared" si="34"/>
        <v>524555.45846506138</v>
      </c>
      <c r="AF21" s="98">
        <f t="shared" si="34"/>
        <v>528780.6251580714</v>
      </c>
      <c r="AG21" s="98">
        <f t="shared" si="34"/>
        <v>536841.80564712698</v>
      </c>
      <c r="AH21" s="98">
        <f t="shared" si="34"/>
        <v>519243.95540583064</v>
      </c>
      <c r="AI21" s="98">
        <f t="shared" si="34"/>
        <v>541864.61557162134</v>
      </c>
      <c r="AJ21" s="98">
        <f t="shared" si="34"/>
        <v>545530.10100618855</v>
      </c>
      <c r="AK21" s="98">
        <f t="shared" si="34"/>
        <v>550406.98295282968</v>
      </c>
      <c r="AL21" s="98">
        <f t="shared" si="34"/>
        <v>539074.9567343255</v>
      </c>
      <c r="AM21" s="98">
        <f t="shared" si="34"/>
        <v>561191.43734944076</v>
      </c>
      <c r="AN21" s="98">
        <f t="shared" si="34"/>
        <v>571887.28077671991</v>
      </c>
      <c r="AO21" s="98">
        <f t="shared" si="34"/>
        <v>579586.13591766066</v>
      </c>
      <c r="AP21" s="98">
        <f t="shared" si="34"/>
        <v>568481.37126861163</v>
      </c>
      <c r="AQ21" s="98">
        <f t="shared" si="34"/>
        <v>589441.26807747677</v>
      </c>
      <c r="AR21" s="98">
        <f t="shared" si="34"/>
        <v>601321.42406181106</v>
      </c>
      <c r="AS21" s="98">
        <f t="shared" si="34"/>
        <v>607539.91567375232</v>
      </c>
      <c r="AT21" s="98">
        <f t="shared" si="34"/>
        <v>593899.29678941797</v>
      </c>
      <c r="AU21" s="98">
        <f t="shared" si="34"/>
        <v>615465.0028027863</v>
      </c>
      <c r="AV21" s="98">
        <f t="shared" si="34"/>
        <v>632122.74687195534</v>
      </c>
      <c r="AW21" s="98">
        <f t="shared" si="34"/>
        <v>649809.30126341712</v>
      </c>
      <c r="AX21" s="98">
        <f t="shared" si="34"/>
        <v>632100.68448997126</v>
      </c>
      <c r="AY21" s="98">
        <f t="shared" si="34"/>
        <v>649120.43738296092</v>
      </c>
      <c r="AZ21" s="98">
        <f t="shared" si="34"/>
        <v>663508.58311778179</v>
      </c>
      <c r="BA21" s="98">
        <f t="shared" si="34"/>
        <v>680111.92560838442</v>
      </c>
      <c r="BB21" s="98">
        <f t="shared" si="34"/>
        <v>656295.96715849463</v>
      </c>
      <c r="BC21" s="98">
        <f t="shared" si="34"/>
        <v>679423.12439689715</v>
      </c>
      <c r="BD21" s="98">
        <f t="shared" si="34"/>
        <v>685028.52064396103</v>
      </c>
      <c r="BE21" s="98">
        <f t="shared" si="34"/>
        <v>687853.85451204039</v>
      </c>
      <c r="BF21" s="98">
        <f t="shared" si="34"/>
        <v>649054.20192877541</v>
      </c>
      <c r="BG21" s="98">
        <f t="shared" si="34"/>
        <v>661876.89583983878</v>
      </c>
      <c r="BH21" s="98">
        <f t="shared" si="34"/>
        <v>671863.73089937901</v>
      </c>
      <c r="BI21" s="98">
        <f t="shared" ref="BI21:BN21" si="35">BI19+BI20</f>
        <v>684145.9282960674</v>
      </c>
      <c r="BJ21" s="98">
        <f t="shared" si="35"/>
        <v>664530.30773358676</v>
      </c>
      <c r="BK21" s="98">
        <f t="shared" si="35"/>
        <v>682078.19714118307</v>
      </c>
      <c r="BL21" s="98">
        <f t="shared" si="35"/>
        <v>693990.33944268769</v>
      </c>
      <c r="BM21" s="98">
        <f t="shared" si="35"/>
        <v>707408.85100407701</v>
      </c>
      <c r="BN21" s="98">
        <f t="shared" si="35"/>
        <v>686043.34655011934</v>
      </c>
      <c r="BO21" s="98">
        <f t="shared" ref="BO21:BX21" si="36">BO19+BO20</f>
        <v>704708.27456424176</v>
      </c>
      <c r="BP21" s="98">
        <f t="shared" si="36"/>
        <v>715008.08894776914</v>
      </c>
      <c r="BQ21" s="98">
        <f t="shared" si="36"/>
        <v>730527.7718592009</v>
      </c>
      <c r="BR21" s="98">
        <f t="shared" si="36"/>
        <v>701434.87696332776</v>
      </c>
      <c r="BS21" s="98">
        <f t="shared" si="36"/>
        <v>724650.47491196345</v>
      </c>
      <c r="BT21" s="98">
        <f t="shared" ref="BT21:BW21" si="37">BT19+BT20</f>
        <v>729774.11412414536</v>
      </c>
      <c r="BU21" s="98">
        <f t="shared" si="37"/>
        <v>743388.60779158189</v>
      </c>
      <c r="BV21" s="98">
        <f t="shared" si="37"/>
        <v>714321.44394958427</v>
      </c>
      <c r="BW21" s="98">
        <f t="shared" si="37"/>
        <v>740536.41553036496</v>
      </c>
      <c r="BX21" s="98">
        <f t="shared" si="36"/>
        <v>743229.86307124596</v>
      </c>
      <c r="BY21" s="98">
        <f t="shared" ref="BY21" si="38">BY19+BY20</f>
        <v>765301.801722712</v>
      </c>
      <c r="BZ21" s="98">
        <f t="shared" ref="BZ21:CC21" si="39">BZ19+BZ20</f>
        <v>727863.11134013848</v>
      </c>
      <c r="CA21" s="98">
        <f t="shared" si="39"/>
        <v>750234.0355520494</v>
      </c>
      <c r="CB21" s="98">
        <f t="shared" si="39"/>
        <v>754971.0018577819</v>
      </c>
      <c r="CC21" s="98">
        <f t="shared" si="39"/>
        <v>775508.16655941459</v>
      </c>
    </row>
    <row r="23" spans="1:81" ht="18" x14ac:dyDescent="0.25">
      <c r="A23" s="416" t="s">
        <v>168</v>
      </c>
      <c r="B23" s="416"/>
      <c r="C23" s="416"/>
      <c r="D23" s="416"/>
      <c r="E23" s="416"/>
      <c r="F23" s="416"/>
      <c r="G23" s="416"/>
      <c r="H23" s="416"/>
      <c r="I23" s="416"/>
      <c r="J23" s="416"/>
      <c r="K23" s="416"/>
      <c r="L23" s="416"/>
      <c r="M23" s="416"/>
      <c r="N23" s="416"/>
      <c r="O23" s="416"/>
      <c r="P23" s="416"/>
      <c r="Q23" s="416"/>
      <c r="R23" s="416"/>
      <c r="S23" s="416"/>
      <c r="T23" s="416"/>
      <c r="U23" s="416"/>
      <c r="V23" s="416"/>
      <c r="W23" s="416"/>
      <c r="X23" s="416"/>
      <c r="Y23" s="416"/>
      <c r="Z23" s="417"/>
      <c r="AA23" s="417"/>
      <c r="AB23" s="417"/>
      <c r="AC23" s="417"/>
      <c r="AD23" s="417"/>
      <c r="AE23" s="417"/>
      <c r="AF23" s="417"/>
      <c r="AG23" s="417"/>
      <c r="AH23" s="417"/>
      <c r="AI23" s="417"/>
      <c r="AJ23" s="417"/>
      <c r="AK23" s="417"/>
      <c r="AL23" s="417"/>
      <c r="AM23" s="417"/>
      <c r="AN23" s="417"/>
      <c r="AO23" s="417"/>
      <c r="AP23" s="417"/>
      <c r="AQ23" s="417"/>
      <c r="AR23" s="417"/>
      <c r="AS23" s="417"/>
      <c r="AT23" s="417"/>
      <c r="AU23" s="417"/>
      <c r="AV23" s="417"/>
      <c r="AW23" s="417"/>
      <c r="AX23" s="417"/>
      <c r="AY23" s="417"/>
      <c r="AZ23" s="417"/>
      <c r="BA23" s="417"/>
      <c r="BB23" s="417"/>
      <c r="BC23" s="417"/>
      <c r="BD23" s="417"/>
      <c r="BE23" s="417"/>
      <c r="BF23" s="417"/>
      <c r="BG23" s="417"/>
      <c r="BH23" s="417"/>
    </row>
    <row r="24" spans="1:81" ht="13.5" thickBot="1" x14ac:dyDescent="0.25">
      <c r="A24" s="1" t="s">
        <v>436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1" ht="13.5" thickBot="1" x14ac:dyDescent="0.25">
      <c r="A25" s="132" t="s">
        <v>167</v>
      </c>
      <c r="B25" s="234" t="str">
        <f>B5</f>
        <v>1995q1</v>
      </c>
      <c r="C25" s="233" t="str">
        <f t="shared" ref="C25:AG25" si="40">C5</f>
        <v>1995q2</v>
      </c>
      <c r="D25" s="233" t="str">
        <f t="shared" si="40"/>
        <v>1995q3</v>
      </c>
      <c r="E25" s="233" t="str">
        <f t="shared" si="40"/>
        <v>1995q4</v>
      </c>
      <c r="F25" s="233" t="str">
        <f t="shared" si="40"/>
        <v>1996q1</v>
      </c>
      <c r="G25" s="233" t="str">
        <f t="shared" si="40"/>
        <v>1996q2</v>
      </c>
      <c r="H25" s="233" t="str">
        <f t="shared" si="40"/>
        <v>1996q3</v>
      </c>
      <c r="I25" s="233" t="str">
        <f t="shared" si="40"/>
        <v>1996q4</v>
      </c>
      <c r="J25" s="233" t="str">
        <f t="shared" si="40"/>
        <v>1997q1</v>
      </c>
      <c r="K25" s="233" t="str">
        <f t="shared" si="40"/>
        <v>1997q2</v>
      </c>
      <c r="L25" s="233" t="str">
        <f t="shared" si="40"/>
        <v>1997q3</v>
      </c>
      <c r="M25" s="233" t="str">
        <f t="shared" si="40"/>
        <v>1997q4</v>
      </c>
      <c r="N25" s="233" t="str">
        <f t="shared" si="40"/>
        <v>1998q1</v>
      </c>
      <c r="O25" s="233" t="str">
        <f t="shared" si="40"/>
        <v>1998q2</v>
      </c>
      <c r="P25" s="233" t="str">
        <f t="shared" si="40"/>
        <v>1998q3</v>
      </c>
      <c r="Q25" s="233" t="str">
        <f t="shared" si="40"/>
        <v>1998q4</v>
      </c>
      <c r="R25" s="233" t="str">
        <f t="shared" si="40"/>
        <v>1999q1</v>
      </c>
      <c r="S25" s="233" t="str">
        <f t="shared" si="40"/>
        <v>1999q2</v>
      </c>
      <c r="T25" s="233" t="str">
        <f t="shared" si="40"/>
        <v>1999q3</v>
      </c>
      <c r="U25" s="233" t="str">
        <f t="shared" si="40"/>
        <v>1999q4</v>
      </c>
      <c r="V25" s="233" t="str">
        <f>V5</f>
        <v>2000q1</v>
      </c>
      <c r="W25" s="233" t="str">
        <f>W5</f>
        <v>2000q2</v>
      </c>
      <c r="X25" s="233" t="str">
        <f>X5</f>
        <v>2000q3</v>
      </c>
      <c r="Y25" s="233" t="str">
        <f>Y5</f>
        <v>2000q4</v>
      </c>
      <c r="Z25" s="233" t="str">
        <f t="shared" si="40"/>
        <v>2001q1</v>
      </c>
      <c r="AA25" s="233" t="str">
        <f t="shared" si="40"/>
        <v>2001q2</v>
      </c>
      <c r="AB25" s="233" t="str">
        <f t="shared" si="40"/>
        <v>2001q3</v>
      </c>
      <c r="AC25" s="233" t="str">
        <f t="shared" si="40"/>
        <v>2001q4</v>
      </c>
      <c r="AD25" s="233" t="str">
        <f t="shared" si="40"/>
        <v>2002q1</v>
      </c>
      <c r="AE25" s="233" t="str">
        <f t="shared" si="40"/>
        <v>2002q2</v>
      </c>
      <c r="AF25" s="233" t="str">
        <f t="shared" si="40"/>
        <v>2002q3</v>
      </c>
      <c r="AG25" s="233" t="str">
        <f t="shared" si="40"/>
        <v>2002q4</v>
      </c>
      <c r="AH25" s="233" t="str">
        <f t="shared" ref="AH25:BQ25" si="41">AH5</f>
        <v>2003q1</v>
      </c>
      <c r="AI25" s="233" t="str">
        <f t="shared" si="41"/>
        <v>2003q2</v>
      </c>
      <c r="AJ25" s="233" t="str">
        <f t="shared" si="41"/>
        <v>2003q3</v>
      </c>
      <c r="AK25" s="233" t="str">
        <f t="shared" si="41"/>
        <v>2003q4</v>
      </c>
      <c r="AL25" s="233" t="str">
        <f t="shared" si="41"/>
        <v>2004q1</v>
      </c>
      <c r="AM25" s="233" t="str">
        <f t="shared" si="41"/>
        <v>2004q2</v>
      </c>
      <c r="AN25" s="233" t="str">
        <f t="shared" si="41"/>
        <v>2004q3</v>
      </c>
      <c r="AO25" s="233" t="str">
        <f t="shared" si="41"/>
        <v>2004q4</v>
      </c>
      <c r="AP25" s="233" t="str">
        <f t="shared" si="41"/>
        <v>2005q1</v>
      </c>
      <c r="AQ25" s="233" t="str">
        <f t="shared" si="41"/>
        <v>2005q2</v>
      </c>
      <c r="AR25" s="233" t="str">
        <f t="shared" si="41"/>
        <v>2005q3</v>
      </c>
      <c r="AS25" s="233" t="str">
        <f t="shared" si="41"/>
        <v>2005q4</v>
      </c>
      <c r="AT25" s="233" t="str">
        <f t="shared" si="41"/>
        <v>2006q1</v>
      </c>
      <c r="AU25" s="233" t="str">
        <f t="shared" si="41"/>
        <v>2006q2</v>
      </c>
      <c r="AV25" s="233" t="str">
        <f t="shared" si="41"/>
        <v>2006q3</v>
      </c>
      <c r="AW25" s="233" t="str">
        <f t="shared" si="41"/>
        <v>2006q4</v>
      </c>
      <c r="AX25" s="233" t="str">
        <f t="shared" si="41"/>
        <v>2007q1</v>
      </c>
      <c r="AY25" s="233" t="str">
        <f t="shared" si="41"/>
        <v>2007q2</v>
      </c>
      <c r="AZ25" s="233" t="str">
        <f t="shared" si="41"/>
        <v>2007q3</v>
      </c>
      <c r="BA25" s="233" t="str">
        <f t="shared" si="41"/>
        <v>2007q4</v>
      </c>
      <c r="BB25" s="233" t="str">
        <f t="shared" si="41"/>
        <v>2008q1</v>
      </c>
      <c r="BC25" s="233" t="str">
        <f t="shared" si="41"/>
        <v>2008q2</v>
      </c>
      <c r="BD25" s="233" t="str">
        <f t="shared" si="41"/>
        <v>2008q3</v>
      </c>
      <c r="BE25" s="233" t="str">
        <f t="shared" si="41"/>
        <v>2008q4</v>
      </c>
      <c r="BF25" s="233" t="str">
        <f t="shared" si="41"/>
        <v>2009q1</v>
      </c>
      <c r="BG25" s="233" t="str">
        <f t="shared" si="41"/>
        <v>2009q2</v>
      </c>
      <c r="BH25" s="233" t="str">
        <f t="shared" si="41"/>
        <v>2009q3</v>
      </c>
      <c r="BI25" s="233" t="str">
        <f t="shared" si="41"/>
        <v>2009q4</v>
      </c>
      <c r="BJ25" s="233" t="str">
        <f t="shared" si="41"/>
        <v>2010q1</v>
      </c>
      <c r="BK25" s="233" t="str">
        <f t="shared" si="41"/>
        <v>2010q2</v>
      </c>
      <c r="BL25" s="233" t="str">
        <f t="shared" si="41"/>
        <v>2010q3</v>
      </c>
      <c r="BM25" s="233" t="str">
        <f t="shared" si="41"/>
        <v>2010q4</v>
      </c>
      <c r="BN25" s="233" t="str">
        <f t="shared" si="41"/>
        <v>2011q1</v>
      </c>
      <c r="BO25" s="233" t="str">
        <f t="shared" si="41"/>
        <v>2011q2</v>
      </c>
      <c r="BP25" s="233" t="str">
        <f t="shared" si="41"/>
        <v>2011q3</v>
      </c>
      <c r="BQ25" s="233" t="str">
        <f t="shared" si="41"/>
        <v>2011q4</v>
      </c>
      <c r="BR25" s="233" t="str">
        <f t="shared" ref="BR25:BV25" si="42">BR5</f>
        <v>2012q1</v>
      </c>
      <c r="BS25" s="233" t="str">
        <f t="shared" si="42"/>
        <v>2012q2</v>
      </c>
      <c r="BT25" s="233" t="str">
        <f t="shared" si="42"/>
        <v>2012q3</v>
      </c>
      <c r="BU25" s="233" t="str">
        <f t="shared" si="42"/>
        <v>2012q4</v>
      </c>
      <c r="BV25" s="233" t="str">
        <f t="shared" si="42"/>
        <v>2013q1</v>
      </c>
      <c r="BW25" s="233" t="str">
        <f t="shared" ref="BW25:CC25" si="43">BW5</f>
        <v>2013q2</v>
      </c>
      <c r="BX25" s="233" t="str">
        <f t="shared" si="43"/>
        <v>2013q3</v>
      </c>
      <c r="BY25" s="233" t="str">
        <f t="shared" si="43"/>
        <v>2013q4</v>
      </c>
      <c r="BZ25" s="233" t="str">
        <f t="shared" si="43"/>
        <v>2014q1</v>
      </c>
      <c r="CA25" s="233" t="str">
        <f t="shared" si="43"/>
        <v>2014q2</v>
      </c>
      <c r="CB25" s="233" t="str">
        <f t="shared" si="43"/>
        <v>2014q3</v>
      </c>
      <c r="CC25" s="233" t="str">
        <f t="shared" si="43"/>
        <v>2014q4</v>
      </c>
    </row>
    <row r="26" spans="1:81" ht="13.5" thickTop="1" x14ac:dyDescent="0.2">
      <c r="A26" s="133" t="s">
        <v>0</v>
      </c>
      <c r="B26" s="95">
        <f t="shared" ref="B26:U26" si="44">SUM(B27:B28)</f>
        <v>4365.2732939283178</v>
      </c>
      <c r="C26" s="89">
        <f t="shared" si="44"/>
        <v>5358.326969354579</v>
      </c>
      <c r="D26" s="89">
        <f t="shared" si="44"/>
        <v>5624.7089440336731</v>
      </c>
      <c r="E26" s="89">
        <f t="shared" si="44"/>
        <v>4819.2119140728155</v>
      </c>
      <c r="F26" s="89">
        <f t="shared" si="44"/>
        <v>4446.5217661076676</v>
      </c>
      <c r="G26" s="89">
        <f t="shared" si="44"/>
        <v>7223.721317471669</v>
      </c>
      <c r="H26" s="89">
        <f t="shared" si="44"/>
        <v>5824.3108322497901</v>
      </c>
      <c r="I26" s="89">
        <f t="shared" si="44"/>
        <v>4622.4315885555861</v>
      </c>
      <c r="J26" s="89">
        <f t="shared" si="44"/>
        <v>4628.6231846458004</v>
      </c>
      <c r="K26" s="89">
        <f t="shared" si="44"/>
        <v>7093.9789487945145</v>
      </c>
      <c r="L26" s="89">
        <f t="shared" si="44"/>
        <v>5794.6083850474988</v>
      </c>
      <c r="M26" s="89">
        <f t="shared" si="44"/>
        <v>4636.5134607461105</v>
      </c>
      <c r="N26" s="89">
        <f t="shared" si="44"/>
        <v>4739.4258910789267</v>
      </c>
      <c r="O26" s="89">
        <f t="shared" si="44"/>
        <v>7235.6111521279445</v>
      </c>
      <c r="P26" s="89">
        <f t="shared" si="44"/>
        <v>5851.8262989351861</v>
      </c>
      <c r="Q26" s="89">
        <f t="shared" si="44"/>
        <v>4382.7495690055021</v>
      </c>
      <c r="R26" s="89">
        <f t="shared" si="44"/>
        <v>4580.0289258546909</v>
      </c>
      <c r="S26" s="89">
        <f t="shared" si="44"/>
        <v>7127.4473614412345</v>
      </c>
      <c r="T26" s="89">
        <f t="shared" si="44"/>
        <v>5612.5455511860901</v>
      </c>
      <c r="U26" s="89">
        <f t="shared" si="44"/>
        <v>3892.4487766797238</v>
      </c>
      <c r="V26" s="89">
        <f t="shared" ref="V26:BH26" si="45">SUM(V27:V28)</f>
        <v>4152.3745197402013</v>
      </c>
      <c r="W26" s="89">
        <f t="shared" si="45"/>
        <v>6344.3436025371138</v>
      </c>
      <c r="X26" s="89">
        <f t="shared" si="45"/>
        <v>6839.9317335584919</v>
      </c>
      <c r="Y26" s="89">
        <f t="shared" si="45"/>
        <v>4269.1126373626576</v>
      </c>
      <c r="Z26" s="89">
        <f t="shared" si="45"/>
        <v>4480.9874441576558</v>
      </c>
      <c r="AA26" s="114">
        <f t="shared" si="45"/>
        <v>7219.142721858726</v>
      </c>
      <c r="AB26" s="114">
        <f t="shared" si="45"/>
        <v>6012.5386302642783</v>
      </c>
      <c r="AC26" s="114">
        <f t="shared" si="45"/>
        <v>3964.858800018329</v>
      </c>
      <c r="AD26" s="114">
        <f t="shared" si="45"/>
        <v>4632.4004350670366</v>
      </c>
      <c r="AE26" s="114">
        <f t="shared" si="45"/>
        <v>7592.2138690565798</v>
      </c>
      <c r="AF26" s="114">
        <f t="shared" si="45"/>
        <v>5714.9553563005065</v>
      </c>
      <c r="AG26" s="114">
        <f t="shared" si="45"/>
        <v>4337.3487216332123</v>
      </c>
      <c r="AH26" s="114">
        <f t="shared" si="45"/>
        <v>4649.1797215502784</v>
      </c>
      <c r="AI26" s="114">
        <f t="shared" si="45"/>
        <v>8624.9513677521081</v>
      </c>
      <c r="AJ26" s="114">
        <f t="shared" si="45"/>
        <v>6236.9483454335905</v>
      </c>
      <c r="AK26" s="89">
        <f t="shared" si="45"/>
        <v>4082.8041861956426</v>
      </c>
      <c r="AL26" s="89">
        <f t="shared" si="45"/>
        <v>4766.6834005636501</v>
      </c>
      <c r="AM26" s="89">
        <f t="shared" si="45"/>
        <v>8036.7542162828358</v>
      </c>
      <c r="AN26" s="89">
        <f t="shared" si="45"/>
        <v>6677.2333938679649</v>
      </c>
      <c r="AO26" s="89">
        <f t="shared" si="45"/>
        <v>4346.5615769105952</v>
      </c>
      <c r="AP26" s="89">
        <f t="shared" si="45"/>
        <v>4824.5902361968601</v>
      </c>
      <c r="AQ26" s="89">
        <f t="shared" si="45"/>
        <v>7030.1215721737226</v>
      </c>
      <c r="AR26" s="89">
        <f t="shared" si="45"/>
        <v>6471.9120430947269</v>
      </c>
      <c r="AS26" s="89">
        <f t="shared" si="45"/>
        <v>4014.5321058842246</v>
      </c>
      <c r="AT26" s="89">
        <f t="shared" si="45"/>
        <v>4898.8042435109064</v>
      </c>
      <c r="AU26" s="89">
        <f t="shared" si="45"/>
        <v>6738.3690549742432</v>
      </c>
      <c r="AV26" s="89">
        <f t="shared" si="45"/>
        <v>6124.8661817583534</v>
      </c>
      <c r="AW26" s="89">
        <f t="shared" si="45"/>
        <v>4423.0793847547029</v>
      </c>
      <c r="AX26" s="89">
        <f t="shared" si="45"/>
        <v>5174.2456973146809</v>
      </c>
      <c r="AY26" s="89">
        <f t="shared" si="45"/>
        <v>7069.5490239498085</v>
      </c>
      <c r="AZ26" s="89">
        <f t="shared" si="45"/>
        <v>6379.0396558739167</v>
      </c>
      <c r="BA26" s="89">
        <f t="shared" si="45"/>
        <v>4519.0832126915757</v>
      </c>
      <c r="BB26" s="114">
        <f t="shared" si="45"/>
        <v>5775.3108236374574</v>
      </c>
      <c r="BC26" s="114">
        <f t="shared" si="45"/>
        <v>8083.523666933942</v>
      </c>
      <c r="BD26" s="114">
        <f t="shared" si="45"/>
        <v>7146.2805830395891</v>
      </c>
      <c r="BE26" s="114">
        <f t="shared" si="45"/>
        <v>4833.1527447920062</v>
      </c>
      <c r="BF26" s="89">
        <f t="shared" si="45"/>
        <v>5557.1752893955108</v>
      </c>
      <c r="BG26" s="89">
        <f t="shared" si="45"/>
        <v>7681.694749880061</v>
      </c>
      <c r="BH26" s="89">
        <f t="shared" si="45"/>
        <v>6883.1185491697815</v>
      </c>
      <c r="BI26" s="89">
        <f t="shared" ref="BI26:BN26" si="46">SUM(BI27:BI28)</f>
        <v>4898.951258550429</v>
      </c>
      <c r="BJ26" s="89">
        <f t="shared" si="46"/>
        <v>5824.9713752307016</v>
      </c>
      <c r="BK26" s="89">
        <f t="shared" si="46"/>
        <v>7872.8263879313818</v>
      </c>
      <c r="BL26" s="89">
        <f t="shared" si="46"/>
        <v>6969.6083808946441</v>
      </c>
      <c r="BM26" s="89">
        <f t="shared" si="46"/>
        <v>5008.6928048311911</v>
      </c>
      <c r="BN26" s="89">
        <f t="shared" si="46"/>
        <v>6097.0993126406183</v>
      </c>
      <c r="BO26" s="89">
        <f t="shared" ref="BO26:BQ26" si="47">SUM(BO27:BO28)</f>
        <v>8449.3099600118676</v>
      </c>
      <c r="BP26" s="89">
        <f t="shared" si="47"/>
        <v>7422.1679116027499</v>
      </c>
      <c r="BQ26" s="89">
        <f t="shared" si="47"/>
        <v>5260.179577008008</v>
      </c>
      <c r="BR26" s="89">
        <f t="shared" ref="BR26:BT26" si="48">SUM(BR27:BR28)</f>
        <v>6199.2358534423092</v>
      </c>
      <c r="BS26" s="89">
        <f t="shared" si="48"/>
        <v>8916.7751351388997</v>
      </c>
      <c r="BT26" s="89">
        <f t="shared" si="48"/>
        <v>7291.0769703968926</v>
      </c>
      <c r="BU26" s="89">
        <f t="shared" ref="BU26:BV26" si="49">SUM(BU27:BU28)</f>
        <v>5211.7625258994121</v>
      </c>
      <c r="BV26" s="89">
        <f t="shared" si="49"/>
        <v>6458.9466481005156</v>
      </c>
      <c r="BW26" s="89">
        <f t="shared" ref="BW26:BY26" si="50">SUM(BW27:BW28)</f>
        <v>9302.7540205321529</v>
      </c>
      <c r="BX26" s="89">
        <f t="shared" si="50"/>
        <v>7190.1196309976522</v>
      </c>
      <c r="BY26" s="89">
        <f t="shared" si="50"/>
        <v>5358.3543243849826</v>
      </c>
      <c r="BZ26" s="89">
        <f t="shared" ref="BZ26:CC26" si="51">SUM(BZ27:BZ28)</f>
        <v>6350.7681966596301</v>
      </c>
      <c r="CA26" s="89">
        <f t="shared" si="51"/>
        <v>9776.6058515275035</v>
      </c>
      <c r="CB26" s="89">
        <f t="shared" si="51"/>
        <v>7760.1646288755128</v>
      </c>
      <c r="CC26" s="89">
        <f t="shared" si="51"/>
        <v>5468.9099412494843</v>
      </c>
    </row>
    <row r="27" spans="1:81" x14ac:dyDescent="0.2">
      <c r="A27" s="134" t="s">
        <v>1</v>
      </c>
      <c r="B27" s="135">
        <f>B7*Annual!$B46/100</f>
        <v>2224.2142330700308</v>
      </c>
      <c r="C27" s="136">
        <f>C7*Annual!$B46/100</f>
        <v>3232.1298241338191</v>
      </c>
      <c r="D27" s="136">
        <f>D7*Annual!$B46/100</f>
        <v>3465.8742163245297</v>
      </c>
      <c r="E27" s="136">
        <f>E7*Annual!$B46/100</f>
        <v>2679.8132410450435</v>
      </c>
      <c r="F27" s="136">
        <f>F7*Annual!$C46/100</f>
        <v>2273.4159257469414</v>
      </c>
      <c r="G27" s="136">
        <f>G7*Annual!$C46/100</f>
        <v>5065.4460398987449</v>
      </c>
      <c r="H27" s="136">
        <f>H7*Annual!$C46/100</f>
        <v>3627.2970567489697</v>
      </c>
      <c r="I27" s="136">
        <f>I7*Annual!$C46/100</f>
        <v>2426.3635907969683</v>
      </c>
      <c r="J27" s="136">
        <f>J7*Annual!$D46/100</f>
        <v>2476.7449122272506</v>
      </c>
      <c r="K27" s="136">
        <f>K7*Annual!$D46/100</f>
        <v>4898.9831383464971</v>
      </c>
      <c r="L27" s="136">
        <f>L7*Annual!$D46/100</f>
        <v>3553.4678748777415</v>
      </c>
      <c r="M27" s="136">
        <f>M7*Annual!$D46/100</f>
        <v>2403.6859355788561</v>
      </c>
      <c r="N27" s="136">
        <f>N7*Annual!$E46/100</f>
        <v>2564.633001761782</v>
      </c>
      <c r="O27" s="136">
        <f>O7*Annual!$E46/100</f>
        <v>5060.6469592525209</v>
      </c>
      <c r="P27" s="136">
        <f>P7*Annual!$E46/100</f>
        <v>3670.3611360230493</v>
      </c>
      <c r="Q27" s="136">
        <f>Q7*Annual!$E46/100</f>
        <v>2212.3197813177399</v>
      </c>
      <c r="R27" s="136">
        <f>R7*Annual!$F46/100</f>
        <v>2569.1124715986198</v>
      </c>
      <c r="S27" s="136">
        <f>S7*Annual!$F46/100</f>
        <v>5106.3138320979642</v>
      </c>
      <c r="T27" s="136">
        <f>T7*Annual!$F46/100</f>
        <v>3571.5612415385858</v>
      </c>
      <c r="U27" s="136">
        <f>U7*Annual!$F46/100</f>
        <v>1849.2638662442073</v>
      </c>
      <c r="V27" s="136">
        <f>V7*Annual!$G46/100</f>
        <v>2157.201754158004</v>
      </c>
      <c r="W27" s="136">
        <f>W7*Annual!$G46/100</f>
        <v>4324.8678723024632</v>
      </c>
      <c r="X27" s="136">
        <f>X7*Annual!$G46/100</f>
        <v>4821.5940109000476</v>
      </c>
      <c r="Y27" s="136">
        <f>Y7*Annual!$G46/100</f>
        <v>2249.1369966570301</v>
      </c>
      <c r="Z27" s="136">
        <f>Z7*Annual!H46/100</f>
        <v>2480.6155561508549</v>
      </c>
      <c r="AA27" s="136">
        <f>AA7*Annual!H46/100</f>
        <v>5173.2551868805176</v>
      </c>
      <c r="AB27" s="136">
        <f>AB7*Annual!H46/100</f>
        <v>3965.421053479798</v>
      </c>
      <c r="AC27" s="136">
        <f>AC7*Annual!H46/100</f>
        <v>1942.4117617283052</v>
      </c>
      <c r="AD27" s="136">
        <f>AD7*Annual!$I46/100</f>
        <v>2654.9598719521077</v>
      </c>
      <c r="AE27" s="136">
        <f>AE7*Annual!$I46/100</f>
        <v>5560.4248729814217</v>
      </c>
      <c r="AF27" s="136">
        <f>AF7*Annual!$I46/100</f>
        <v>3653.4299218645574</v>
      </c>
      <c r="AG27" s="136">
        <f>AG7*Annual!$I46/100</f>
        <v>2264.4085683514263</v>
      </c>
      <c r="AH27" s="136">
        <f>AH7*Annual!$J46/100</f>
        <v>2565.6197863142761</v>
      </c>
      <c r="AI27" s="136">
        <f>AI7*Annual!$J46/100</f>
        <v>6471.1231950557449</v>
      </c>
      <c r="AJ27" s="136">
        <f>AJ7*Annual!$J46/100</f>
        <v>4039.574787317672</v>
      </c>
      <c r="AK27" s="136">
        <f>AK7*Annual!$J46/100</f>
        <v>1895.6779751006791</v>
      </c>
      <c r="AL27" s="136">
        <f>AL7*Annual!$K46/100</f>
        <v>2568.9387979561834</v>
      </c>
      <c r="AM27" s="136">
        <f>AM7*Annual!$K46/100</f>
        <v>5844.8832712064041</v>
      </c>
      <c r="AN27" s="136">
        <f>AN7*Annual!$K46/100</f>
        <v>4418.8887735794478</v>
      </c>
      <c r="AO27" s="136">
        <f>AO7*Annual!$K46/100</f>
        <v>2199.9405115519899</v>
      </c>
      <c r="AP27" s="136">
        <f>AP7*Annual!$L46/100</f>
        <v>2700.0371698848217</v>
      </c>
      <c r="AQ27" s="136">
        <f>AQ7*Annual!$L46/100</f>
        <v>4947.1157604168457</v>
      </c>
      <c r="AR27" s="136">
        <f>AR7*Annual!$L46/100</f>
        <v>4415.686573457745</v>
      </c>
      <c r="AS27" s="136">
        <f>AS7*Annual!$L46/100</f>
        <v>2034.0546355892691</v>
      </c>
      <c r="AT27" s="136">
        <f>AT7*Annual!$M46/100</f>
        <v>2944.8032578194893</v>
      </c>
      <c r="AU27" s="136">
        <f>AU7*Annual!$M46/100</f>
        <v>4760.8040505174577</v>
      </c>
      <c r="AV27" s="136">
        <f>AV7*Annual!$M46/100</f>
        <v>4133.8513152202613</v>
      </c>
      <c r="AW27" s="136">
        <f>AW7*Annual!$M46/100</f>
        <v>2376.9391196032348</v>
      </c>
      <c r="AX27" s="136">
        <f>AX7*Annual!$N46/100</f>
        <v>3119.4953810885991</v>
      </c>
      <c r="AY27" s="136">
        <f>AY7*Annual!$N46/100</f>
        <v>5032.6537076418936</v>
      </c>
      <c r="AZ27" s="136">
        <f>AZ7*Annual!$N46/100</f>
        <v>4331.346818270752</v>
      </c>
      <c r="BA27" s="136">
        <f>BA7*Annual!$N46/100</f>
        <v>2491.0922347592514</v>
      </c>
      <c r="BB27" s="136">
        <f>BB7*Annual!$O46/100</f>
        <v>3921.6062558539202</v>
      </c>
      <c r="BC27" s="136">
        <f>BC7*Annual!$O46/100</f>
        <v>6140.5481568113237</v>
      </c>
      <c r="BD27" s="136">
        <f>BD7*Annual!$O46/100</f>
        <v>5233.4054330045756</v>
      </c>
      <c r="BE27" s="136">
        <f>BE7*Annual!$O46/100</f>
        <v>2909.2197948526532</v>
      </c>
      <c r="BF27" s="136">
        <f>BF7*Annual!P46/100</f>
        <v>3775.9830173779915</v>
      </c>
      <c r="BG27" s="136">
        <f>BG7*Annual!P46/100</f>
        <v>5819.566595567544</v>
      </c>
      <c r="BH27" s="136">
        <f>BH7*Annual!P46/100</f>
        <v>5003.6566921710901</v>
      </c>
      <c r="BI27" s="136">
        <f>BI7*Annual!P46/100</f>
        <v>2995.6261977949639</v>
      </c>
      <c r="BJ27" s="136">
        <f>BJ7*Annual!Q46/100</f>
        <v>3843.9602643487028</v>
      </c>
      <c r="BK27" s="136">
        <f>BK7*Annual!Q46/100</f>
        <v>5983.2261561900223</v>
      </c>
      <c r="BL27" s="136">
        <f>BL7*Annual!Q46/100</f>
        <v>4941.3265498564988</v>
      </c>
      <c r="BM27" s="136">
        <f>BM7*Annual!Q46/100</f>
        <v>2945.3102030375276</v>
      </c>
      <c r="BN27" s="136">
        <f>BN7*Annual!$R46/100</f>
        <v>4111.7624616183011</v>
      </c>
      <c r="BO27" s="136">
        <f>BO7*Annual!$R46/100</f>
        <v>6438.9843493607314</v>
      </c>
      <c r="BP27" s="136">
        <f>BP7*Annual!$R46/100</f>
        <v>5481.2000077480971</v>
      </c>
      <c r="BQ27" s="136">
        <f>BQ7*Annual!$R46/100</f>
        <v>3305.7918725593872</v>
      </c>
      <c r="BR27" s="136">
        <f>BR7*Annual!$S46/100</f>
        <v>4294.2856014684858</v>
      </c>
      <c r="BS27" s="136">
        <f>BS7*Annual!$S46/100</f>
        <v>6807.3914311660101</v>
      </c>
      <c r="BT27" s="136">
        <f>BT7*Annual!$S46/100</f>
        <v>5258.1414373558027</v>
      </c>
      <c r="BU27" s="136">
        <f>BU7*Annual!$S46/100</f>
        <v>3200.7749327461183</v>
      </c>
      <c r="BV27" s="136">
        <f>BV7*Annual!$T46/100</f>
        <v>4469.0203577780558</v>
      </c>
      <c r="BW27" s="136">
        <f>BW7*Annual!$T46/100</f>
        <v>7217.1563016793107</v>
      </c>
      <c r="BX27" s="136">
        <f>BX7*Annual!$T46/100</f>
        <v>5082.3714528442097</v>
      </c>
      <c r="BY27" s="136">
        <f>BY7*Annual!$T46/100</f>
        <v>3137.7055959795521</v>
      </c>
      <c r="BZ27" s="136">
        <f>BZ7*Annual!$U46/100</f>
        <v>4380.7722289243757</v>
      </c>
      <c r="CA27" s="136">
        <f>CA7*Annual!$U46/100</f>
        <v>7702.2224088103449</v>
      </c>
      <c r="CB27" s="136">
        <f>CB7*Annual!$U46/100</f>
        <v>5702.7671797976154</v>
      </c>
      <c r="CC27" s="136">
        <f>CC7*Annual!$U46/100</f>
        <v>3278.6183794782287</v>
      </c>
    </row>
    <row r="28" spans="1:81" x14ac:dyDescent="0.2">
      <c r="A28" s="137" t="s">
        <v>2</v>
      </c>
      <c r="B28" s="138">
        <f>B8*Annual!$B47/100</f>
        <v>2141.0590608582875</v>
      </c>
      <c r="C28" s="139">
        <f>C8*Annual!$B47/100</f>
        <v>2126.1971452207595</v>
      </c>
      <c r="D28" s="139">
        <f>D8*Annual!$B47/100</f>
        <v>2158.8347277091434</v>
      </c>
      <c r="E28" s="139">
        <f>E8*Annual!$B47/100</f>
        <v>2139.3986730277716</v>
      </c>
      <c r="F28" s="139">
        <f>F8*Annual!$C47/100</f>
        <v>2173.1058403607258</v>
      </c>
      <c r="G28" s="139">
        <f>G8*Annual!$C47/100</f>
        <v>2158.2752775729246</v>
      </c>
      <c r="H28" s="139">
        <f>H8*Annual!$C47/100</f>
        <v>2197.0137755008209</v>
      </c>
      <c r="I28" s="139">
        <f>I8*Annual!$C47/100</f>
        <v>2196.0679977586174</v>
      </c>
      <c r="J28" s="139">
        <f>J8*Annual!$D47/100</f>
        <v>2151.8782724185498</v>
      </c>
      <c r="K28" s="139">
        <f>K8*Annual!$D47/100</f>
        <v>2194.9958104480174</v>
      </c>
      <c r="L28" s="139">
        <f>L8*Annual!$D47/100</f>
        <v>2241.1405101697574</v>
      </c>
      <c r="M28" s="139">
        <f>M8*Annual!$D47/100</f>
        <v>2232.8275251672544</v>
      </c>
      <c r="N28" s="139">
        <f>N8*Annual!$E47/100</f>
        <v>2174.7928893171443</v>
      </c>
      <c r="O28" s="139">
        <f>O8*Annual!$E47/100</f>
        <v>2174.9641928754236</v>
      </c>
      <c r="P28" s="139">
        <f>P8*Annual!$E47/100</f>
        <v>2181.4651629121367</v>
      </c>
      <c r="Q28" s="139">
        <f>Q8*Annual!$E47/100</f>
        <v>2170.4297876877617</v>
      </c>
      <c r="R28" s="139">
        <f>R8*Annual!$F47/100</f>
        <v>2010.9164542560716</v>
      </c>
      <c r="S28" s="139">
        <f>S8*Annual!$F47/100</f>
        <v>2021.1335293432705</v>
      </c>
      <c r="T28" s="139">
        <f>T8*Annual!$F47/100</f>
        <v>2040.9843096475042</v>
      </c>
      <c r="U28" s="139">
        <f>U8*Annual!$F47/100</f>
        <v>2043.1849104355163</v>
      </c>
      <c r="V28" s="139">
        <f>V8*Annual!$G47/100</f>
        <v>1995.1727655821974</v>
      </c>
      <c r="W28" s="139">
        <f>W8*Annual!$G47/100</f>
        <v>2019.4757302346509</v>
      </c>
      <c r="X28" s="139">
        <f>X8*Annual!$G47/100</f>
        <v>2018.3377226584444</v>
      </c>
      <c r="Y28" s="139">
        <f>Y8*Annual!$G47/100</f>
        <v>2019.9756407056279</v>
      </c>
      <c r="Z28" s="139">
        <f>Z8*Annual!H47/100</f>
        <v>2000.3718880068004</v>
      </c>
      <c r="AA28" s="139">
        <f>AA8*Annual!H47/100</f>
        <v>2045.8875349782084</v>
      </c>
      <c r="AB28" s="139">
        <f>AB8*Annual!H47/100</f>
        <v>2047.11757678448</v>
      </c>
      <c r="AC28" s="139">
        <f>AC8*Annual!H47/100</f>
        <v>2022.4470382900236</v>
      </c>
      <c r="AD28" s="139">
        <f>AD8*Annual!$I47/100</f>
        <v>1977.4405631149293</v>
      </c>
      <c r="AE28" s="139">
        <f>AE8*Annual!$I47/100</f>
        <v>2031.7889960751584</v>
      </c>
      <c r="AF28" s="139">
        <f>AF8*Annual!$I47/100</f>
        <v>2061.5254344359487</v>
      </c>
      <c r="AG28" s="139">
        <f>AG8*Annual!$I47/100</f>
        <v>2072.940153281786</v>
      </c>
      <c r="AH28" s="139">
        <f>AH8*Annual!$J47/100</f>
        <v>2083.5599352360023</v>
      </c>
      <c r="AI28" s="139">
        <f>AI8*Annual!$J47/100</f>
        <v>2153.8281726963633</v>
      </c>
      <c r="AJ28" s="139">
        <f>AJ8*Annual!$J47/100</f>
        <v>2197.3735581159185</v>
      </c>
      <c r="AK28" s="139">
        <f>AK8*Annual!$J47/100</f>
        <v>2187.1262110949638</v>
      </c>
      <c r="AL28" s="139">
        <f>AL8*Annual!$K47/100</f>
        <v>2197.7446026074667</v>
      </c>
      <c r="AM28" s="139">
        <f>AM8*Annual!$K47/100</f>
        <v>2191.8709450764313</v>
      </c>
      <c r="AN28" s="139">
        <f>AN8*Annual!$K47/100</f>
        <v>2258.344620288517</v>
      </c>
      <c r="AO28" s="139">
        <f>AO8*Annual!$K47/100</f>
        <v>2146.6210653586054</v>
      </c>
      <c r="AP28" s="139">
        <f>AP8*Annual!$L47/100</f>
        <v>2124.553066312038</v>
      </c>
      <c r="AQ28" s="139">
        <f>AQ8*Annual!$L47/100</f>
        <v>2083.0058117568769</v>
      </c>
      <c r="AR28" s="139">
        <f>AR8*Annual!$L47/100</f>
        <v>2056.2254696369819</v>
      </c>
      <c r="AS28" s="139">
        <f>AS8*Annual!$L47/100</f>
        <v>1980.4774702949558</v>
      </c>
      <c r="AT28" s="139">
        <f>AT8*Annual!$M47/100</f>
        <v>1954.0009856914171</v>
      </c>
      <c r="AU28" s="139">
        <f>AU8*Annual!$M47/100</f>
        <v>1977.5650044567856</v>
      </c>
      <c r="AV28" s="139">
        <f>AV8*Annual!$M47/100</f>
        <v>1991.0148665380918</v>
      </c>
      <c r="AW28" s="139">
        <f>AW8*Annual!$M47/100</f>
        <v>2046.1402651514684</v>
      </c>
      <c r="AX28" s="139">
        <f>AX8*Annual!$N47/100</f>
        <v>2054.7503162260818</v>
      </c>
      <c r="AY28" s="139">
        <f>AY8*Annual!$N47/100</f>
        <v>2036.8953163079145</v>
      </c>
      <c r="AZ28" s="139">
        <f>AZ8*Annual!$N47/100</f>
        <v>2047.6928376031649</v>
      </c>
      <c r="BA28" s="139">
        <f>BA8*Annual!$N47/100</f>
        <v>2027.9909779323245</v>
      </c>
      <c r="BB28" s="139">
        <f>BB8*Annual!$O47/100</f>
        <v>1853.7045677835367</v>
      </c>
      <c r="BC28" s="139">
        <f>BC8*Annual!$O47/100</f>
        <v>1942.9755101226185</v>
      </c>
      <c r="BD28" s="139">
        <f>BD8*Annual!$O47/100</f>
        <v>1912.8751500350136</v>
      </c>
      <c r="BE28" s="139">
        <f>BE8*Annual!$O47/100</f>
        <v>1923.9329499393532</v>
      </c>
      <c r="BF28" s="360">
        <f>BF8*Annual!P47/100</f>
        <v>1781.1922720175189</v>
      </c>
      <c r="BG28" s="139">
        <f>BG8*Annual!P47/100</f>
        <v>1862.1281543125169</v>
      </c>
      <c r="BH28" s="139">
        <f>BH8*Annual!P47/100</f>
        <v>1879.4618569986917</v>
      </c>
      <c r="BI28" s="139">
        <f>BI8*Annual!P47/100</f>
        <v>1903.3250607554655</v>
      </c>
      <c r="BJ28" s="139">
        <f>BJ8*Annual!Q47/100</f>
        <v>1981.0111108819983</v>
      </c>
      <c r="BK28" s="139">
        <f>BK8*Annual!Q47/100</f>
        <v>1889.6002317413593</v>
      </c>
      <c r="BL28" s="139">
        <f>BL8*Annual!Q47/100</f>
        <v>2028.2818310381449</v>
      </c>
      <c r="BM28" s="139">
        <f>BM8*Annual!Q47/100</f>
        <v>2063.3826017936635</v>
      </c>
      <c r="BN28" s="360">
        <f>BN8*Annual!$R47/100</f>
        <v>1985.3368510223172</v>
      </c>
      <c r="BO28" s="360">
        <f>BO8*Annual!$R47/100</f>
        <v>2010.3256106511365</v>
      </c>
      <c r="BP28" s="360">
        <f>BP8*Annual!$R47/100</f>
        <v>1940.9679038546531</v>
      </c>
      <c r="BQ28" s="360">
        <f>BQ8*Annual!$R47/100</f>
        <v>1954.3877044486203</v>
      </c>
      <c r="BR28" s="136">
        <f>BR8*Annual!$S47/100</f>
        <v>1904.9502519738237</v>
      </c>
      <c r="BS28" s="136">
        <f>BS8*Annual!$S47/100</f>
        <v>2109.3837039728892</v>
      </c>
      <c r="BT28" s="136">
        <f>BT8*Annual!$S47/100</f>
        <v>2032.9355330410897</v>
      </c>
      <c r="BU28" s="136">
        <f>BU8*Annual!$S47/100</f>
        <v>2010.9875931532943</v>
      </c>
      <c r="BV28" s="136">
        <f>BV8*Annual!$T47/100</f>
        <v>1989.9262903224599</v>
      </c>
      <c r="BW28" s="136">
        <f>BW8*Annual!$T47/100</f>
        <v>2085.5977188528423</v>
      </c>
      <c r="BX28" s="136">
        <f>BX8*Annual!$T47/100</f>
        <v>2107.7481781534425</v>
      </c>
      <c r="BY28" s="136">
        <f>BY8*Annual!$T47/100</f>
        <v>2220.6487284054306</v>
      </c>
      <c r="BZ28" s="136">
        <f>BZ8*Annual!$U47/100</f>
        <v>1969.9959677352547</v>
      </c>
      <c r="CA28" s="136">
        <f>CA8*Annual!$U47/100</f>
        <v>2074.3834427171591</v>
      </c>
      <c r="CB28" s="136">
        <f>CB8*Annual!$U47/100</f>
        <v>2057.3974490778969</v>
      </c>
      <c r="CC28" s="136">
        <f>CC8*Annual!$U47/100</f>
        <v>2190.2915617712556</v>
      </c>
    </row>
    <row r="29" spans="1:81" x14ac:dyDescent="0.2">
      <c r="A29" s="133" t="s">
        <v>3</v>
      </c>
      <c r="B29" s="113">
        <f t="shared" ref="B29:U29" si="52">SUM(B30:B32)</f>
        <v>16738.60057416893</v>
      </c>
      <c r="C29" s="114">
        <f t="shared" si="52"/>
        <v>17046.515711891356</v>
      </c>
      <c r="D29" s="114">
        <f t="shared" si="52"/>
        <v>17938.631637368762</v>
      </c>
      <c r="E29" s="114">
        <f t="shared" si="52"/>
        <v>17562.016040858991</v>
      </c>
      <c r="F29" s="114">
        <f t="shared" si="52"/>
        <v>17035.53139120436</v>
      </c>
      <c r="G29" s="114">
        <f t="shared" si="52"/>
        <v>17298.673476728309</v>
      </c>
      <c r="H29" s="114">
        <f t="shared" si="52"/>
        <v>18256.929170930907</v>
      </c>
      <c r="I29" s="114">
        <f t="shared" si="52"/>
        <v>18204.308054370042</v>
      </c>
      <c r="J29" s="114">
        <f t="shared" si="52"/>
        <v>17550.098452005401</v>
      </c>
      <c r="K29" s="114">
        <f t="shared" si="52"/>
        <v>18088.025559359579</v>
      </c>
      <c r="L29" s="114">
        <f t="shared" si="52"/>
        <v>18730.530565913385</v>
      </c>
      <c r="M29" s="114">
        <f t="shared" si="52"/>
        <v>18666.417097081568</v>
      </c>
      <c r="N29" s="114">
        <f t="shared" si="52"/>
        <v>17442.380896770414</v>
      </c>
      <c r="O29" s="114">
        <f t="shared" si="52"/>
        <v>17659.202064870959</v>
      </c>
      <c r="P29" s="114">
        <f t="shared" si="52"/>
        <v>18017.17294558966</v>
      </c>
      <c r="Q29" s="114">
        <f t="shared" si="52"/>
        <v>17981.259743665942</v>
      </c>
      <c r="R29" s="114">
        <f t="shared" si="52"/>
        <v>17033.964068984616</v>
      </c>
      <c r="S29" s="114">
        <f t="shared" si="52"/>
        <v>17476.53140368918</v>
      </c>
      <c r="T29" s="114">
        <f t="shared" si="52"/>
        <v>18261.202808438949</v>
      </c>
      <c r="U29" s="114">
        <f t="shared" si="52"/>
        <v>18682.312335022198</v>
      </c>
      <c r="V29" s="114">
        <f t="shared" ref="V29:BH29" si="53">SUM(V30:V32)</f>
        <v>18155.561841238487</v>
      </c>
      <c r="W29" s="114">
        <f t="shared" si="53"/>
        <v>18804.653579560487</v>
      </c>
      <c r="X29" s="114">
        <f t="shared" si="53"/>
        <v>19785.135127125915</v>
      </c>
      <c r="Y29" s="114">
        <f t="shared" si="53"/>
        <v>20252.064891757116</v>
      </c>
      <c r="Z29" s="114">
        <f t="shared" si="53"/>
        <v>19641.373583915072</v>
      </c>
      <c r="AA29" s="114">
        <f t="shared" si="53"/>
        <v>20018.929794981956</v>
      </c>
      <c r="AB29" s="114">
        <f t="shared" si="53"/>
        <v>20474.083270170355</v>
      </c>
      <c r="AC29" s="114">
        <f t="shared" si="53"/>
        <v>20771.775736831714</v>
      </c>
      <c r="AD29" s="114">
        <f t="shared" si="53"/>
        <v>19197.53456448649</v>
      </c>
      <c r="AE29" s="114">
        <f t="shared" si="53"/>
        <v>19873.429298869843</v>
      </c>
      <c r="AF29" s="114">
        <f t="shared" si="53"/>
        <v>20814.579079828927</v>
      </c>
      <c r="AG29" s="114">
        <f t="shared" si="53"/>
        <v>20939.444046842167</v>
      </c>
      <c r="AH29" s="114">
        <f t="shared" si="53"/>
        <v>19746.199068574351</v>
      </c>
      <c r="AI29" s="114">
        <f t="shared" si="53"/>
        <v>19884.594138968801</v>
      </c>
      <c r="AJ29" s="114">
        <f t="shared" si="53"/>
        <v>20666.359687946537</v>
      </c>
      <c r="AK29" s="114">
        <f t="shared" si="53"/>
        <v>20595.662834671391</v>
      </c>
      <c r="AL29" s="114">
        <f t="shared" si="53"/>
        <v>20326.941114160029</v>
      </c>
      <c r="AM29" s="114">
        <f t="shared" si="53"/>
        <v>20918.711176783356</v>
      </c>
      <c r="AN29" s="114">
        <f t="shared" si="53"/>
        <v>22095.571807024193</v>
      </c>
      <c r="AO29" s="114">
        <f t="shared" si="53"/>
        <v>22129.442422042583</v>
      </c>
      <c r="AP29" s="114">
        <f t="shared" si="53"/>
        <v>21371.299420819912</v>
      </c>
      <c r="AQ29" s="114">
        <f t="shared" si="53"/>
        <v>22573.789128118031</v>
      </c>
      <c r="AR29" s="114">
        <f t="shared" si="53"/>
        <v>23772.331088129205</v>
      </c>
      <c r="AS29" s="114">
        <f t="shared" si="53"/>
        <v>23850.374953650135</v>
      </c>
      <c r="AT29" s="114">
        <f t="shared" si="53"/>
        <v>22726.842540425536</v>
      </c>
      <c r="AU29" s="114">
        <f t="shared" si="53"/>
        <v>23754.894845896575</v>
      </c>
      <c r="AV29" s="114">
        <f t="shared" si="53"/>
        <v>25054.083391985903</v>
      </c>
      <c r="AW29" s="114">
        <f t="shared" si="53"/>
        <v>25518.275757665302</v>
      </c>
      <c r="AX29" s="114">
        <f t="shared" si="53"/>
        <v>24476.735774415192</v>
      </c>
      <c r="AY29" s="114">
        <f t="shared" si="53"/>
        <v>25306.984538730925</v>
      </c>
      <c r="AZ29" s="114">
        <f t="shared" si="53"/>
        <v>26329.507882367143</v>
      </c>
      <c r="BA29" s="114">
        <f t="shared" si="53"/>
        <v>27230.270987233293</v>
      </c>
      <c r="BB29" s="114">
        <f t="shared" si="53"/>
        <v>25258.738469446442</v>
      </c>
      <c r="BC29" s="114">
        <f t="shared" si="53"/>
        <v>26759.802472046576</v>
      </c>
      <c r="BD29" s="114">
        <f t="shared" si="53"/>
        <v>27496.282800194076</v>
      </c>
      <c r="BE29" s="114">
        <f t="shared" si="53"/>
        <v>26551.387301209848</v>
      </c>
      <c r="BF29" s="114">
        <f t="shared" si="53"/>
        <v>23634.245641304049</v>
      </c>
      <c r="BG29" s="114">
        <f t="shared" si="53"/>
        <v>24012.497641851965</v>
      </c>
      <c r="BH29" s="114">
        <f t="shared" si="53"/>
        <v>25395.687136015105</v>
      </c>
      <c r="BI29" s="114">
        <f t="shared" ref="BI29:BN29" si="54">SUM(BI30:BI32)</f>
        <v>25917.195050039889</v>
      </c>
      <c r="BJ29" s="114">
        <f t="shared" si="54"/>
        <v>24620.072615067089</v>
      </c>
      <c r="BK29" s="114">
        <f t="shared" si="54"/>
        <v>25847.037291546447</v>
      </c>
      <c r="BL29" s="114">
        <f t="shared" si="54"/>
        <v>26575.635559518982</v>
      </c>
      <c r="BM29" s="114">
        <f t="shared" si="54"/>
        <v>26796.774727734432</v>
      </c>
      <c r="BN29" s="114">
        <f t="shared" si="54"/>
        <v>25551.108016380607</v>
      </c>
      <c r="BO29" s="114">
        <f t="shared" ref="BO29:BQ29" si="55">SUM(BO30:BO32)</f>
        <v>26164.412110935184</v>
      </c>
      <c r="BP29" s="114">
        <f t="shared" si="55"/>
        <v>27026.245548712592</v>
      </c>
      <c r="BQ29" s="114">
        <f t="shared" si="55"/>
        <v>27396.832039295288</v>
      </c>
      <c r="BR29" s="359">
        <f t="shared" ref="BR29:BT29" si="56">SUM(BR30:BR32)</f>
        <v>25815.106442250304</v>
      </c>
      <c r="BS29" s="359">
        <f t="shared" si="56"/>
        <v>26587.151586843851</v>
      </c>
      <c r="BT29" s="359">
        <f t="shared" si="56"/>
        <v>27502.289764060388</v>
      </c>
      <c r="BU29" s="359">
        <f t="shared" ref="BU29:BV29" si="57">SUM(BU30:BU32)</f>
        <v>28132.739774015459</v>
      </c>
      <c r="BV29" s="359">
        <f t="shared" si="57"/>
        <v>25870.593374441974</v>
      </c>
      <c r="BW29" s="359">
        <f t="shared" ref="BW29:BY29" si="58">SUM(BW30:BW32)</f>
        <v>27300.579077366514</v>
      </c>
      <c r="BX29" s="359">
        <f t="shared" si="58"/>
        <v>27653.060826163884</v>
      </c>
      <c r="BY29" s="359">
        <f t="shared" si="58"/>
        <v>28494.031268636434</v>
      </c>
      <c r="BZ29" s="359">
        <f t="shared" ref="BZ29:CC29" si="59">SUM(BZ30:BZ32)</f>
        <v>26439.124375950629</v>
      </c>
      <c r="CA29" s="359">
        <f t="shared" si="59"/>
        <v>27157.415479370822</v>
      </c>
      <c r="CB29" s="359">
        <f t="shared" si="59"/>
        <v>27736.743167903107</v>
      </c>
      <c r="CC29" s="359">
        <f t="shared" si="59"/>
        <v>28730.202171883629</v>
      </c>
    </row>
    <row r="30" spans="1:81" x14ac:dyDescent="0.2">
      <c r="A30" s="134" t="s">
        <v>4</v>
      </c>
      <c r="B30" s="135">
        <f>B10*Annual!$B49/100</f>
        <v>12305.124194233678</v>
      </c>
      <c r="C30" s="136">
        <f>C10*Annual!$B49/100</f>
        <v>12540.952107914565</v>
      </c>
      <c r="D30" s="136">
        <f>D10*Annual!$B49/100</f>
        <v>13427.989621193688</v>
      </c>
      <c r="E30" s="136">
        <f>E10*Annual!$B49/100</f>
        <v>13271.534420968675</v>
      </c>
      <c r="F30" s="136">
        <f>F10*Annual!$C49/100</f>
        <v>12628.381510636134</v>
      </c>
      <c r="G30" s="136">
        <f>G10*Annual!$C49/100</f>
        <v>12731.863681291992</v>
      </c>
      <c r="H30" s="136">
        <f>H10*Annual!$C49/100</f>
        <v>13533.493972196467</v>
      </c>
      <c r="I30" s="136">
        <f>I10*Annual!$C49/100</f>
        <v>13552.871436095824</v>
      </c>
      <c r="J30" s="136">
        <f>J10*Annual!$D49/100</f>
        <v>12833.214146998165</v>
      </c>
      <c r="K30" s="136">
        <f>K10*Annual!$D49/100</f>
        <v>13273.969480193746</v>
      </c>
      <c r="L30" s="136">
        <f>L10*Annual!$D49/100</f>
        <v>13916.863998992561</v>
      </c>
      <c r="M30" s="136">
        <f>M10*Annual!$D49/100</f>
        <v>13812.91088081749</v>
      </c>
      <c r="N30" s="136">
        <f>N10*Annual!$E49/100</f>
        <v>13050.80519508512</v>
      </c>
      <c r="O30" s="136">
        <f>O10*Annual!$E49/100</f>
        <v>13274.475980299017</v>
      </c>
      <c r="P30" s="136">
        <f>P10*Annual!$E49/100</f>
        <v>13678.78429121427</v>
      </c>
      <c r="Q30" s="136">
        <f>Q10*Annual!$E49/100</f>
        <v>13590.539138142958</v>
      </c>
      <c r="R30" s="136">
        <f>R10*Annual!$F49/100</f>
        <v>12907.565053829125</v>
      </c>
      <c r="S30" s="136">
        <f>S10*Annual!$F49/100</f>
        <v>13245.446935265298</v>
      </c>
      <c r="T30" s="136">
        <f>T10*Annual!$F49/100</f>
        <v>14000.246859875831</v>
      </c>
      <c r="U30" s="136">
        <f>U10*Annual!$F49/100</f>
        <v>14320.903845841949</v>
      </c>
      <c r="V30" s="136">
        <f>V10*Annual!$G49/100</f>
        <v>13890.065354993016</v>
      </c>
      <c r="W30" s="136">
        <f>W10*Annual!$G49/100</f>
        <v>14383.608613651202</v>
      </c>
      <c r="X30" s="136">
        <f>X10*Annual!$G49/100</f>
        <v>15263.533622951072</v>
      </c>
      <c r="Y30" s="136">
        <f>Y10*Annual!$G49/100</f>
        <v>15648.835872801477</v>
      </c>
      <c r="Z30" s="136">
        <f>Z10*Annual!H49/100</f>
        <v>14754.827601145773</v>
      </c>
      <c r="AA30" s="136">
        <f>AA10*Annual!H49/100</f>
        <v>15051.577893492527</v>
      </c>
      <c r="AB30" s="136">
        <f>AB10*Annual!H49/100</f>
        <v>15479.262995664723</v>
      </c>
      <c r="AC30" s="136">
        <f>AC10*Annual!H49/100</f>
        <v>15682.577789379964</v>
      </c>
      <c r="AD30" s="136">
        <f>AD10*Annual!$I49/100</f>
        <v>14802.951661236502</v>
      </c>
      <c r="AE30" s="136">
        <f>AE10*Annual!$I49/100</f>
        <v>15371.72571391575</v>
      </c>
      <c r="AF30" s="136">
        <f>AF10*Annual!$I49/100</f>
        <v>16190.787786473644</v>
      </c>
      <c r="AG30" s="136">
        <f>AG10*Annual!$I49/100</f>
        <v>16217.874294309335</v>
      </c>
      <c r="AH30" s="136">
        <f>AH10*Annual!$J49/100</f>
        <v>15174.265538725303</v>
      </c>
      <c r="AI30" s="136">
        <f>AI10*Annual!$J49/100</f>
        <v>15224.930866066625</v>
      </c>
      <c r="AJ30" s="136">
        <f>AJ10*Annual!$J49/100</f>
        <v>15886.780036914812</v>
      </c>
      <c r="AK30" s="136">
        <f>AK10*Annual!$J49/100</f>
        <v>15733.973617297512</v>
      </c>
      <c r="AL30" s="136">
        <f>AL10*Annual!$K49/100</f>
        <v>15433.927987992987</v>
      </c>
      <c r="AM30" s="136">
        <f>AM10*Annual!$K49/100</f>
        <v>15858.434198388728</v>
      </c>
      <c r="AN30" s="136">
        <f>AN10*Annual!$K49/100</f>
        <v>16837.326889194694</v>
      </c>
      <c r="AO30" s="136">
        <f>AO10*Annual!$K49/100</f>
        <v>16801.120309693015</v>
      </c>
      <c r="AP30" s="136">
        <f>AP10*Annual!$L49/100</f>
        <v>15985.596056464667</v>
      </c>
      <c r="AQ30" s="136">
        <f>AQ10*Annual!$L49/100</f>
        <v>16992.172470592726</v>
      </c>
      <c r="AR30" s="136">
        <f>AR10*Annual!$L49/100</f>
        <v>18016.501310416919</v>
      </c>
      <c r="AS30" s="136">
        <f>AS10*Annual!$L49/100</f>
        <v>17941.984322697201</v>
      </c>
      <c r="AT30" s="136">
        <f>AT10*Annual!$M49/100</f>
        <v>17033.584380468194</v>
      </c>
      <c r="AU30" s="136">
        <f>AU10*Annual!$M49/100</f>
        <v>17853.345216650345</v>
      </c>
      <c r="AV30" s="136">
        <f>AV10*Annual!$M49/100</f>
        <v>18949.709880569055</v>
      </c>
      <c r="AW30" s="136">
        <f>AW10*Annual!$M49/100</f>
        <v>19260.723015312808</v>
      </c>
      <c r="AX30" s="136">
        <f>AX10*Annual!$N49/100</f>
        <v>18261.275991924744</v>
      </c>
      <c r="AY30" s="136">
        <f>AY10*Annual!$N49/100</f>
        <v>18888.632138577403</v>
      </c>
      <c r="AZ30" s="136">
        <f>AZ10*Annual!$N49/100</f>
        <v>19665.402072237033</v>
      </c>
      <c r="BA30" s="136">
        <f>BA10*Annual!$N49/100</f>
        <v>20246.861631104905</v>
      </c>
      <c r="BB30" s="136">
        <f>BB10*Annual!$O49/100</f>
        <v>18735.665193565063</v>
      </c>
      <c r="BC30" s="136">
        <f>BC10*Annual!$O49/100</f>
        <v>20090.226675085971</v>
      </c>
      <c r="BD30" s="136">
        <f>BD10*Annual!$O49/100</f>
        <v>20503.906884732249</v>
      </c>
      <c r="BE30" s="136">
        <f>BE10*Annual!$O49/100</f>
        <v>19456.669187046686</v>
      </c>
      <c r="BF30" s="136">
        <f>BF10*Annual!P49/100</f>
        <v>16801.953038380427</v>
      </c>
      <c r="BG30" s="136">
        <f>BG10*Annual!P49/100</f>
        <v>17070.85447218343</v>
      </c>
      <c r="BH30" s="136">
        <f>BH10*Annual!P49/100</f>
        <v>18208.788014769518</v>
      </c>
      <c r="BI30" s="136">
        <f>BI10*Annual!P49/100</f>
        <v>18506.185143799335</v>
      </c>
      <c r="BJ30" s="136">
        <f>BJ10*Annual!Q49/100</f>
        <v>17571.066757874411</v>
      </c>
      <c r="BK30" s="136">
        <f>BK10*Annual!Q49/100</f>
        <v>18723.42230931091</v>
      </c>
      <c r="BL30" s="136">
        <f>BL10*Annual!Q49/100</f>
        <v>19363.485637702233</v>
      </c>
      <c r="BM30" s="136">
        <f>BM10*Annual!Q49/100</f>
        <v>19387.522836453576</v>
      </c>
      <c r="BN30" s="136">
        <f>BN10*Annual!$R49/100</f>
        <v>18523.156344394898</v>
      </c>
      <c r="BO30" s="136">
        <f>BO10*Annual!$R49/100</f>
        <v>18992.237194720867</v>
      </c>
      <c r="BP30" s="136">
        <f>BP10*Annual!$R49/100</f>
        <v>19731.556672115472</v>
      </c>
      <c r="BQ30" s="136">
        <f>BQ10*Annual!$R49/100</f>
        <v>19908.156105279373</v>
      </c>
      <c r="BR30" s="136">
        <f>BR10*Annual!$S49/100</f>
        <v>18608.69766389018</v>
      </c>
      <c r="BS30" s="136">
        <f>BS10*Annual!$S49/100</f>
        <v>19328.990859028716</v>
      </c>
      <c r="BT30" s="136">
        <f>BT10*Annual!$S49/100</f>
        <v>20128.258318298653</v>
      </c>
      <c r="BU30" s="136">
        <f>BU10*Annual!$S49/100</f>
        <v>20550.155290957005</v>
      </c>
      <c r="BV30" s="136">
        <f>BV10*Annual!$T49/100</f>
        <v>18592.005944397908</v>
      </c>
      <c r="BW30" s="136">
        <f>BW10*Annual!$T49/100</f>
        <v>19848.279960531912</v>
      </c>
      <c r="BX30" s="136">
        <f>BX10*Annual!$T49/100</f>
        <v>20075.759470054862</v>
      </c>
      <c r="BY30" s="136">
        <f>BY10*Annual!$T49/100</f>
        <v>20797.420920528544</v>
      </c>
      <c r="BZ30" s="136">
        <f>BZ10*Annual!$U49/100</f>
        <v>18962.212048614885</v>
      </c>
      <c r="CA30" s="136">
        <f>CA10*Annual!$U49/100</f>
        <v>19573.163234034655</v>
      </c>
      <c r="CB30" s="136">
        <f>CB10*Annual!$U49/100</f>
        <v>20042.700253613817</v>
      </c>
      <c r="CC30" s="136">
        <f>CC10*Annual!$U49/100</f>
        <v>20878.754359825274</v>
      </c>
    </row>
    <row r="31" spans="1:81" x14ac:dyDescent="0.2">
      <c r="A31" s="134" t="s">
        <v>5</v>
      </c>
      <c r="B31" s="135">
        <f>B11*Annual!$B50/100</f>
        <v>1986.8262147042201</v>
      </c>
      <c r="C31" s="136">
        <f>C11*Annual!$B50/100</f>
        <v>2025.6939097930619</v>
      </c>
      <c r="D31" s="136">
        <f>D11*Annual!$B50/100</f>
        <v>2058.5046241367791</v>
      </c>
      <c r="E31" s="136">
        <f>E11*Annual!$B50/100</f>
        <v>1948.0391966130087</v>
      </c>
      <c r="F31" s="136">
        <f>F11*Annual!$C50/100</f>
        <v>2004.6707769340831</v>
      </c>
      <c r="G31" s="136">
        <f>G11*Annual!$C50/100</f>
        <v>2135.8375593047322</v>
      </c>
      <c r="H31" s="136">
        <f>H11*Annual!$C50/100</f>
        <v>2313.2659749892446</v>
      </c>
      <c r="I31" s="136">
        <f>I11*Annual!$C50/100</f>
        <v>2342.1810317212094</v>
      </c>
      <c r="J31" s="136">
        <f>J11*Annual!$D50/100</f>
        <v>2213.6260183016279</v>
      </c>
      <c r="K31" s="136">
        <f>K11*Annual!$D50/100</f>
        <v>2295.6109211375106</v>
      </c>
      <c r="L31" s="136">
        <f>L11*Annual!$D50/100</f>
        <v>2324.949570479273</v>
      </c>
      <c r="M31" s="136">
        <f>M11*Annual!$D50/100</f>
        <v>2264.700285372141</v>
      </c>
      <c r="N31" s="136">
        <f>N11*Annual!$E50/100</f>
        <v>2099.6048775569275</v>
      </c>
      <c r="O31" s="136">
        <f>O11*Annual!$E50/100</f>
        <v>2150.276224508505</v>
      </c>
      <c r="P31" s="136">
        <f>P11*Annual!$E50/100</f>
        <v>2165.8591576351319</v>
      </c>
      <c r="Q31" s="136">
        <f>Q11*Annual!$E50/100</f>
        <v>2127.0627105588105</v>
      </c>
      <c r="R31" s="136">
        <f>R11*Annual!$F50/100</f>
        <v>2021.1040747594016</v>
      </c>
      <c r="S31" s="136">
        <f>S11*Annual!$F50/100</f>
        <v>2128.3420651570527</v>
      </c>
      <c r="T31" s="136">
        <f>T11*Annual!$F50/100</f>
        <v>2191.1752879138417</v>
      </c>
      <c r="U31" s="136">
        <f>U11*Annual!$F50/100</f>
        <v>2187.1876825942959</v>
      </c>
      <c r="V31" s="136">
        <f>V11*Annual!$G50/100</f>
        <v>2133.943480624926</v>
      </c>
      <c r="W31" s="136">
        <f>W11*Annual!$G50/100</f>
        <v>2240.6562545704992</v>
      </c>
      <c r="X31" s="136">
        <f>X11*Annual!$G50/100</f>
        <v>2315.9632809928685</v>
      </c>
      <c r="Y31" s="136">
        <f>Y11*Annual!$G50/100</f>
        <v>2231.7237436268338</v>
      </c>
      <c r="Z31" s="136">
        <f>Z11*Annual!H50/100</f>
        <v>2141.1281763779093</v>
      </c>
      <c r="AA31" s="136">
        <f>AA11*Annual!H50/100</f>
        <v>2199.3422976956235</v>
      </c>
      <c r="AB31" s="136">
        <f>AB11*Annual!H50/100</f>
        <v>2267.5135926211428</v>
      </c>
      <c r="AC31" s="136">
        <f>AC11*Annual!H50/100</f>
        <v>2200.6217289333758</v>
      </c>
      <c r="AD31" s="136">
        <f>AD11*Annual!$I50/100</f>
        <v>2186.057344197146</v>
      </c>
      <c r="AE31" s="136">
        <f>AE11*Annual!$I50/100</f>
        <v>2291.01896778437</v>
      </c>
      <c r="AF31" s="136">
        <f>AF11*Annual!$I50/100</f>
        <v>2368.8397793900936</v>
      </c>
      <c r="AG31" s="136">
        <f>AG11*Annual!$I50/100</f>
        <v>2319.8962772149234</v>
      </c>
      <c r="AH31" s="136">
        <f>AH11*Annual!$J50/100</f>
        <v>2222.5124738868312</v>
      </c>
      <c r="AI31" s="136">
        <f>AI11*Annual!$J50/100</f>
        <v>2309.9359267789996</v>
      </c>
      <c r="AJ31" s="136">
        <f>AJ11*Annual!$J50/100</f>
        <v>2386.9443112760723</v>
      </c>
      <c r="AK31" s="136">
        <f>AK11*Annual!$J50/100</f>
        <v>2341.8123482306569</v>
      </c>
      <c r="AL31" s="136">
        <f>AL11*Annual!$K50/100</f>
        <v>2380.0265252961176</v>
      </c>
      <c r="AM31" s="136">
        <f>AM11*Annual!$K50/100</f>
        <v>2489.7160344288532</v>
      </c>
      <c r="AN31" s="136">
        <f>AN11*Annual!$K50/100</f>
        <v>2590.2275718503083</v>
      </c>
      <c r="AO31" s="136">
        <f>AO11*Annual!$K50/100</f>
        <v>2525.8542980420207</v>
      </c>
      <c r="AP31" s="136">
        <f>AP11*Annual!$L50/100</f>
        <v>2533.2276447233362</v>
      </c>
      <c r="AQ31" s="136">
        <f>AQ11*Annual!$L50/100</f>
        <v>2648.8342279858753</v>
      </c>
      <c r="AR31" s="136">
        <f>AR11*Annual!$L50/100</f>
        <v>2721.0077916726332</v>
      </c>
      <c r="AS31" s="136">
        <f>AS11*Annual!$L50/100</f>
        <v>2732.9293178173202</v>
      </c>
      <c r="AT31" s="136">
        <f>AT11*Annual!$M50/100</f>
        <v>2611.9462318254359</v>
      </c>
      <c r="AU31" s="136">
        <f>AU11*Annual!$M50/100</f>
        <v>2743.1724791286065</v>
      </c>
      <c r="AV31" s="136">
        <f>AV11*Annual!$M50/100</f>
        <v>2834.5337353540272</v>
      </c>
      <c r="AW31" s="136">
        <f>AW11*Annual!$M50/100</f>
        <v>2838.8492723671116</v>
      </c>
      <c r="AX31" s="136">
        <f>AX11*Annual!$N50/100</f>
        <v>2704.147574620401</v>
      </c>
      <c r="AY31" s="136">
        <f>AY11*Annual!$N50/100</f>
        <v>2821.0166195441689</v>
      </c>
      <c r="AZ31" s="136">
        <f>AZ11*Annual!$N50/100</f>
        <v>2945.3725924915443</v>
      </c>
      <c r="BA31" s="136">
        <f>BA11*Annual!$N50/100</f>
        <v>2925.5876183928035</v>
      </c>
      <c r="BB31" s="136">
        <f>BB11*Annual!$O50/100</f>
        <v>2593.4167711739078</v>
      </c>
      <c r="BC31" s="136">
        <f>BC11*Annual!$O50/100</f>
        <v>2672.6882785870125</v>
      </c>
      <c r="BD31" s="136">
        <f>BD11*Annual!$O50/100</f>
        <v>2875.8660197556983</v>
      </c>
      <c r="BE31" s="136">
        <f>BE11*Annual!$O50/100</f>
        <v>2743.1006124820897</v>
      </c>
      <c r="BF31" s="136">
        <f>BF11*Annual!P50/100</f>
        <v>2465.0858902451141</v>
      </c>
      <c r="BG31" s="136">
        <f>BG11*Annual!P50/100</f>
        <v>2567.441978755005</v>
      </c>
      <c r="BH31" s="136">
        <f>BH11*Annual!P50/100</f>
        <v>2705.0905728701114</v>
      </c>
      <c r="BI31" s="136">
        <f>BI11*Annual!P50/100</f>
        <v>2682.1591146777882</v>
      </c>
      <c r="BJ31" s="136">
        <f>BJ11*Annual!Q50/100</f>
        <v>2506.0972975482782</v>
      </c>
      <c r="BK31" s="136">
        <f>BK11*Annual!Q50/100</f>
        <v>2604.2241037613571</v>
      </c>
      <c r="BL31" s="136">
        <f>BL11*Annual!Q50/100</f>
        <v>2719.9095370512719</v>
      </c>
      <c r="BM31" s="136">
        <f>BM11*Annual!Q50/100</f>
        <v>2713.5740043600013</v>
      </c>
      <c r="BN31" s="136">
        <f>BN11*Annual!$R50/100</f>
        <v>2547.4889926077462</v>
      </c>
      <c r="BO31" s="136">
        <f>BO11*Annual!$R50/100</f>
        <v>2650.0174053663491</v>
      </c>
      <c r="BP31" s="136">
        <f>BP11*Annual!$R50/100</f>
        <v>2738.279989736619</v>
      </c>
      <c r="BQ31" s="136">
        <f>BQ11*Annual!$R50/100</f>
        <v>2714.7229723584951</v>
      </c>
      <c r="BR31" s="136">
        <f>BR11*Annual!$S50/100</f>
        <v>2563.5091323624029</v>
      </c>
      <c r="BS31" s="136">
        <f>BS11*Annual!$S50/100</f>
        <v>2652.2427788218042</v>
      </c>
      <c r="BT31" s="136">
        <f>BT11*Annual!$S50/100</f>
        <v>2743.3804292176733</v>
      </c>
      <c r="BU31" s="136">
        <f>BU11*Annual!$S50/100</f>
        <v>2711.6981388874656</v>
      </c>
      <c r="BV31" s="136">
        <f>BV11*Annual!$T50/100</f>
        <v>2504.6474860238786</v>
      </c>
      <c r="BW31" s="136">
        <f>BW11*Annual!$T50/100</f>
        <v>2664.1137776026067</v>
      </c>
      <c r="BX31" s="136">
        <f>BX11*Annual!$T50/100</f>
        <v>2772.9455682582256</v>
      </c>
      <c r="BY31" s="136">
        <f>BY11*Annual!$T50/100</f>
        <v>2722.4648497596604</v>
      </c>
      <c r="BZ31" s="136">
        <f>BZ11*Annual!$U50/100</f>
        <v>2532.3920228468587</v>
      </c>
      <c r="CA31" s="136">
        <f>CA11*Annual!$U50/100</f>
        <v>2643.9844602647472</v>
      </c>
      <c r="CB31" s="136">
        <f>CB11*Annual!$U50/100</f>
        <v>2738.8913112567434</v>
      </c>
      <c r="CC31" s="136">
        <f>CC11*Annual!$U50/100</f>
        <v>2712.66468872618</v>
      </c>
    </row>
    <row r="32" spans="1:81" x14ac:dyDescent="0.2">
      <c r="A32" s="137" t="s">
        <v>6</v>
      </c>
      <c r="B32" s="138">
        <f>B12*Annual!$B51/100</f>
        <v>2446.6501652310317</v>
      </c>
      <c r="C32" s="139">
        <f>C12*Annual!$B51/100</f>
        <v>2479.8696941837297</v>
      </c>
      <c r="D32" s="139">
        <f>D12*Annual!$B51/100</f>
        <v>2452.1373920382939</v>
      </c>
      <c r="E32" s="139">
        <f>E12*Annual!$B51/100</f>
        <v>2342.4424232773072</v>
      </c>
      <c r="F32" s="139">
        <f>F12*Annual!$C51/100</f>
        <v>2402.4791036341417</v>
      </c>
      <c r="G32" s="139">
        <f>G12*Annual!$C51/100</f>
        <v>2430.9722361315835</v>
      </c>
      <c r="H32" s="139">
        <f>H12*Annual!$C51/100</f>
        <v>2410.1692237451953</v>
      </c>
      <c r="I32" s="139">
        <f>I12*Annual!$C51/100</f>
        <v>2309.255586553008</v>
      </c>
      <c r="J32" s="139">
        <f>J12*Annual!$D51/100</f>
        <v>2503.258286705609</v>
      </c>
      <c r="K32" s="139">
        <f>K12*Annual!$D51/100</f>
        <v>2518.4451580283239</v>
      </c>
      <c r="L32" s="139">
        <f>L12*Annual!$D51/100</f>
        <v>2488.7169964415489</v>
      </c>
      <c r="M32" s="139">
        <f>M12*Annual!$D51/100</f>
        <v>2588.8059308919392</v>
      </c>
      <c r="N32" s="139">
        <f>N12*Annual!$E51/100</f>
        <v>2291.9708241283647</v>
      </c>
      <c r="O32" s="139">
        <f>O12*Annual!$E51/100</f>
        <v>2234.4498600634352</v>
      </c>
      <c r="P32" s="139">
        <f>P12*Annual!$E51/100</f>
        <v>2172.5294967402592</v>
      </c>
      <c r="Q32" s="139">
        <f>Q12*Annual!$E51/100</f>
        <v>2263.6578949641735</v>
      </c>
      <c r="R32" s="139">
        <f>R12*Annual!$F51/100</f>
        <v>2105.2949403960893</v>
      </c>
      <c r="S32" s="139">
        <f>S12*Annual!$F51/100</f>
        <v>2102.7424032668282</v>
      </c>
      <c r="T32" s="139">
        <f>T12*Annual!$F51/100</f>
        <v>2069.7806606492768</v>
      </c>
      <c r="U32" s="139">
        <f>U12*Annual!$F51/100</f>
        <v>2174.2208065859527</v>
      </c>
      <c r="V32" s="139">
        <f>V12*Annual!$G51/100</f>
        <v>2131.5530056205434</v>
      </c>
      <c r="W32" s="139">
        <f>W12*Annual!$G51/100</f>
        <v>2180.3887113387868</v>
      </c>
      <c r="X32" s="139">
        <f>X12*Annual!$G51/100</f>
        <v>2205.6382231819739</v>
      </c>
      <c r="Y32" s="139">
        <f>Y12*Annual!$G51/100</f>
        <v>2371.5052753288037</v>
      </c>
      <c r="Z32" s="139">
        <f>Z12*Annual!H51/100</f>
        <v>2745.4178063913901</v>
      </c>
      <c r="AA32" s="139">
        <f>AA12*Annual!H51/100</f>
        <v>2768.0096037938069</v>
      </c>
      <c r="AB32" s="139">
        <f>AB12*Annual!H51/100</f>
        <v>2727.30668188449</v>
      </c>
      <c r="AC32" s="139">
        <f>AC12*Annual!H51/100</f>
        <v>2888.5762185183748</v>
      </c>
      <c r="AD32" s="139">
        <f>AD12*Annual!$I51/100</f>
        <v>2208.5255590528445</v>
      </c>
      <c r="AE32" s="139">
        <f>AE12*Annual!$I51/100</f>
        <v>2210.6846171697262</v>
      </c>
      <c r="AF32" s="139">
        <f>AF12*Annual!$I51/100</f>
        <v>2254.9515139651871</v>
      </c>
      <c r="AG32" s="139">
        <f>AG12*Annual!$I51/100</f>
        <v>2401.6734753179094</v>
      </c>
      <c r="AH32" s="139">
        <f>AH12*Annual!$J51/100</f>
        <v>2349.4210559622134</v>
      </c>
      <c r="AI32" s="139">
        <f>AI12*Annual!$J51/100</f>
        <v>2349.7273461231771</v>
      </c>
      <c r="AJ32" s="139">
        <f>AJ12*Annual!$J51/100</f>
        <v>2392.6353397556522</v>
      </c>
      <c r="AK32" s="139">
        <f>AK12*Annual!$J51/100</f>
        <v>2519.8768691432233</v>
      </c>
      <c r="AL32" s="139">
        <f>AL12*Annual!$K51/100</f>
        <v>2512.9866008709246</v>
      </c>
      <c r="AM32" s="139">
        <f>AM12*Annual!$K51/100</f>
        <v>2570.5609439657737</v>
      </c>
      <c r="AN32" s="139">
        <f>AN12*Annual!$K51/100</f>
        <v>2668.0173459791918</v>
      </c>
      <c r="AO32" s="139">
        <f>AO12*Annual!$K51/100</f>
        <v>2802.4678143075471</v>
      </c>
      <c r="AP32" s="139">
        <f>AP12*Annual!$L51/100</f>
        <v>2852.4757196319088</v>
      </c>
      <c r="AQ32" s="139">
        <f>AQ12*Annual!$L51/100</f>
        <v>2932.7824295394284</v>
      </c>
      <c r="AR32" s="139">
        <f>AR12*Annual!$L51/100</f>
        <v>3034.8219860396539</v>
      </c>
      <c r="AS32" s="139">
        <f>AS12*Annual!$L51/100</f>
        <v>3175.4613131356136</v>
      </c>
      <c r="AT32" s="139">
        <f>AT12*Annual!$M51/100</f>
        <v>3081.3119281319064</v>
      </c>
      <c r="AU32" s="139">
        <f>AU12*Annual!$M51/100</f>
        <v>3158.3771501176252</v>
      </c>
      <c r="AV32" s="139">
        <f>AV12*Annual!$M51/100</f>
        <v>3269.8397760628227</v>
      </c>
      <c r="AW32" s="139">
        <f>AW12*Annual!$M51/100</f>
        <v>3418.703469985383</v>
      </c>
      <c r="AX32" s="139">
        <f>AX12*Annual!$N51/100</f>
        <v>3511.3122078700467</v>
      </c>
      <c r="AY32" s="139">
        <f>AY12*Annual!$N51/100</f>
        <v>3597.3357806093554</v>
      </c>
      <c r="AZ32" s="139">
        <f>AZ12*Annual!$N51/100</f>
        <v>3718.7332176385639</v>
      </c>
      <c r="BA32" s="139">
        <f>BA12*Annual!$N51/100</f>
        <v>4057.8217377355818</v>
      </c>
      <c r="BB32" s="139">
        <f>BB12*Annual!$O51/100</f>
        <v>3929.6565047074719</v>
      </c>
      <c r="BC32" s="139">
        <f>BC12*Annual!$O51/100</f>
        <v>3996.8875183735959</v>
      </c>
      <c r="BD32" s="139">
        <f>BD12*Annual!$O51/100</f>
        <v>4116.50989570613</v>
      </c>
      <c r="BE32" s="139">
        <f>BE12*Annual!$O51/100</f>
        <v>4351.6175016810748</v>
      </c>
      <c r="BF32" s="360">
        <f>BF12*Annual!P51/100</f>
        <v>4367.2067126785059</v>
      </c>
      <c r="BG32" s="139">
        <f>BG12*Annual!P51/100</f>
        <v>4374.2011909135317</v>
      </c>
      <c r="BH32" s="139">
        <f>BH12*Annual!P51/100</f>
        <v>4481.8085483754785</v>
      </c>
      <c r="BI32" s="136">
        <f>BI12*Annual!P51/100</f>
        <v>4728.8507915627642</v>
      </c>
      <c r="BJ32" s="136">
        <f>BJ12*Annual!Q51/100</f>
        <v>4542.9085596443983</v>
      </c>
      <c r="BK32" s="136">
        <f>BK12*Annual!Q51/100</f>
        <v>4519.3908784741807</v>
      </c>
      <c r="BL32" s="136">
        <f>BL12*Annual!Q51/100</f>
        <v>4492.2403847654732</v>
      </c>
      <c r="BM32" s="136">
        <f>BM12*Annual!Q51/100</f>
        <v>4695.6778869208538</v>
      </c>
      <c r="BN32" s="136">
        <f>BN12*Annual!$R51/100</f>
        <v>4480.4626793779635</v>
      </c>
      <c r="BO32" s="136">
        <f>BO12*Annual!$R51/100</f>
        <v>4522.1575108479683</v>
      </c>
      <c r="BP32" s="136">
        <f>BP12*Annual!$R51/100</f>
        <v>4556.4088868605004</v>
      </c>
      <c r="BQ32" s="136">
        <f>BQ12*Annual!$R51/100</f>
        <v>4773.95296165742</v>
      </c>
      <c r="BR32" s="136">
        <f>BR12*Annual!$S51/100</f>
        <v>4642.8996459977216</v>
      </c>
      <c r="BS32" s="136">
        <f>BS12*Annual!$S51/100</f>
        <v>4605.9179489933294</v>
      </c>
      <c r="BT32" s="136">
        <f>BT12*Annual!$S51/100</f>
        <v>4630.6510165440632</v>
      </c>
      <c r="BU32" s="136">
        <f>BU12*Annual!$S51/100</f>
        <v>4870.8863441709864</v>
      </c>
      <c r="BV32" s="136">
        <f>BV12*Annual!$T51/100</f>
        <v>4773.9399440201905</v>
      </c>
      <c r="BW32" s="136">
        <f>BW12*Annual!$T51/100</f>
        <v>4788.1853392319927</v>
      </c>
      <c r="BX32" s="136">
        <f>BX12*Annual!$T51/100</f>
        <v>4804.3557878507963</v>
      </c>
      <c r="BY32" s="136">
        <f>BY12*Annual!$T51/100</f>
        <v>4974.1454983482272</v>
      </c>
      <c r="BZ32" s="136">
        <f>BZ12*Annual!$U51/100</f>
        <v>4944.520304488884</v>
      </c>
      <c r="CA32" s="136">
        <f>CA12*Annual!$U51/100</f>
        <v>4940.267785071419</v>
      </c>
      <c r="CB32" s="136">
        <f>CB12*Annual!$U51/100</f>
        <v>4955.1516030325465</v>
      </c>
      <c r="CC32" s="136">
        <f>CC12*Annual!$U51/100</f>
        <v>5138.7831233321731</v>
      </c>
    </row>
    <row r="33" spans="1:86" x14ac:dyDescent="0.2">
      <c r="A33" s="133" t="s">
        <v>7</v>
      </c>
      <c r="B33" s="113">
        <f t="shared" ref="B33:U33" si="60">SUM(B34:B38)</f>
        <v>36170.402652424833</v>
      </c>
      <c r="C33" s="114">
        <f t="shared" si="60"/>
        <v>36580.45283367153</v>
      </c>
      <c r="D33" s="114">
        <f t="shared" si="60"/>
        <v>37889.37999800859</v>
      </c>
      <c r="E33" s="114">
        <f t="shared" si="60"/>
        <v>39384.114322742855</v>
      </c>
      <c r="F33" s="114">
        <f t="shared" si="60"/>
        <v>37837.676199414484</v>
      </c>
      <c r="G33" s="114">
        <f t="shared" si="60"/>
        <v>38203.493658777377</v>
      </c>
      <c r="H33" s="114">
        <f t="shared" si="60"/>
        <v>39365.03683618037</v>
      </c>
      <c r="I33" s="114">
        <f t="shared" si="60"/>
        <v>40846.062332455549</v>
      </c>
      <c r="J33" s="114">
        <f t="shared" si="60"/>
        <v>38588.867687722421</v>
      </c>
      <c r="K33" s="114">
        <f t="shared" si="60"/>
        <v>38892.236311805158</v>
      </c>
      <c r="L33" s="114">
        <f t="shared" si="60"/>
        <v>39752.850538869083</v>
      </c>
      <c r="M33" s="114">
        <f t="shared" si="60"/>
        <v>40884.71209772303</v>
      </c>
      <c r="N33" s="114">
        <f t="shared" si="60"/>
        <v>39520.083059484554</v>
      </c>
      <c r="O33" s="114">
        <f t="shared" si="60"/>
        <v>40115.725060027733</v>
      </c>
      <c r="P33" s="114">
        <f t="shared" si="60"/>
        <v>40907.177680054039</v>
      </c>
      <c r="Q33" s="114">
        <f t="shared" si="60"/>
        <v>42105.813378660481</v>
      </c>
      <c r="R33" s="114">
        <f t="shared" si="60"/>
        <v>40291.18927262404</v>
      </c>
      <c r="S33" s="114">
        <f t="shared" si="60"/>
        <v>41072.734648743077</v>
      </c>
      <c r="T33" s="114">
        <f t="shared" si="60"/>
        <v>42219.820449434133</v>
      </c>
      <c r="U33" s="114">
        <f t="shared" si="60"/>
        <v>43831.802348981066</v>
      </c>
      <c r="V33" s="114">
        <f t="shared" ref="V33:BH33" si="61">SUM(V34:V38)</f>
        <v>41811.375429014748</v>
      </c>
      <c r="W33" s="114">
        <f t="shared" si="61"/>
        <v>42581.302898687798</v>
      </c>
      <c r="X33" s="114">
        <f t="shared" si="61"/>
        <v>43645.410149013594</v>
      </c>
      <c r="Y33" s="114">
        <f t="shared" si="61"/>
        <v>45252.972843134885</v>
      </c>
      <c r="Z33" s="114">
        <f t="shared" si="61"/>
        <v>43670.641632148829</v>
      </c>
      <c r="AA33" s="114">
        <f t="shared" si="61"/>
        <v>44363.598122027135</v>
      </c>
      <c r="AB33" s="114">
        <f t="shared" si="61"/>
        <v>45357.939284596185</v>
      </c>
      <c r="AC33" s="114">
        <f t="shared" si="61"/>
        <v>47203.462637731769</v>
      </c>
      <c r="AD33" s="114">
        <f t="shared" si="61"/>
        <v>45405.493034382416</v>
      </c>
      <c r="AE33" s="114">
        <f t="shared" si="61"/>
        <v>46033.751258876422</v>
      </c>
      <c r="AF33" s="114">
        <f t="shared" si="61"/>
        <v>46982.07418617206</v>
      </c>
      <c r="AG33" s="114">
        <f t="shared" si="61"/>
        <v>48902.532649042609</v>
      </c>
      <c r="AH33" s="114">
        <f t="shared" si="61"/>
        <v>47332.625898229991</v>
      </c>
      <c r="AI33" s="114">
        <f t="shared" si="61"/>
        <v>47996.507944841942</v>
      </c>
      <c r="AJ33" s="114">
        <f t="shared" si="61"/>
        <v>49220.098254784338</v>
      </c>
      <c r="AK33" s="114">
        <f t="shared" si="61"/>
        <v>51246.682363573134</v>
      </c>
      <c r="AL33" s="114">
        <f t="shared" si="61"/>
        <v>49122.235016942621</v>
      </c>
      <c r="AM33" s="114">
        <f t="shared" si="61"/>
        <v>49933.19584796673</v>
      </c>
      <c r="AN33" s="114">
        <f t="shared" si="61"/>
        <v>51197.522293998511</v>
      </c>
      <c r="AO33" s="114">
        <f t="shared" si="61"/>
        <v>54028.244981150987</v>
      </c>
      <c r="AP33" s="114">
        <f t="shared" si="61"/>
        <v>52487.723742967981</v>
      </c>
      <c r="AQ33" s="114">
        <f t="shared" si="61"/>
        <v>53297.178707365172</v>
      </c>
      <c r="AR33" s="114">
        <f t="shared" si="61"/>
        <v>54657.253104417774</v>
      </c>
      <c r="AS33" s="114">
        <f t="shared" si="61"/>
        <v>57389.2966733086</v>
      </c>
      <c r="AT33" s="114">
        <f t="shared" si="61"/>
        <v>55039.920747474964</v>
      </c>
      <c r="AU33" s="114">
        <f t="shared" si="61"/>
        <v>56197.143885310419</v>
      </c>
      <c r="AV33" s="114">
        <f t="shared" si="61"/>
        <v>57991.714489838938</v>
      </c>
      <c r="AW33" s="114">
        <f t="shared" si="61"/>
        <v>60864.351651304387</v>
      </c>
      <c r="AX33" s="114">
        <f t="shared" si="61"/>
        <v>59081.94783625663</v>
      </c>
      <c r="AY33" s="114">
        <f t="shared" si="61"/>
        <v>59933.592254747011</v>
      </c>
      <c r="AZ33" s="114">
        <f t="shared" si="61"/>
        <v>61594.643795539014</v>
      </c>
      <c r="BA33" s="114">
        <f t="shared" si="61"/>
        <v>64433.583559380641</v>
      </c>
      <c r="BB33" s="114">
        <f t="shared" si="61"/>
        <v>62243.60129774802</v>
      </c>
      <c r="BC33" s="114">
        <f t="shared" si="61"/>
        <v>62872.165253365485</v>
      </c>
      <c r="BD33" s="114">
        <f t="shared" si="61"/>
        <v>63788.65182662772</v>
      </c>
      <c r="BE33" s="114">
        <f t="shared" si="61"/>
        <v>66259.609247797373</v>
      </c>
      <c r="BF33" s="114">
        <f t="shared" si="61"/>
        <v>64463.294224473153</v>
      </c>
      <c r="BG33" s="114">
        <f t="shared" si="61"/>
        <v>64635.424169942133</v>
      </c>
      <c r="BH33" s="114">
        <f t="shared" si="61"/>
        <v>65468.245485483829</v>
      </c>
      <c r="BI33" s="333">
        <f t="shared" ref="BI33:BN33" si="62">SUM(BI34:BI38)</f>
        <v>67802.489151538757</v>
      </c>
      <c r="BJ33" s="333">
        <f t="shared" si="62"/>
        <v>65304.300890272752</v>
      </c>
      <c r="BK33" s="333">
        <f t="shared" si="62"/>
        <v>66209.108779434086</v>
      </c>
      <c r="BL33" s="333">
        <f t="shared" si="62"/>
        <v>67373.174439370865</v>
      </c>
      <c r="BM33" s="333">
        <f t="shared" si="62"/>
        <v>70170.670438385278</v>
      </c>
      <c r="BN33" s="333">
        <f t="shared" si="62"/>
        <v>67662.902933277903</v>
      </c>
      <c r="BO33" s="333">
        <f t="shared" ref="BO33:BQ33" si="63">SUM(BO34:BO38)</f>
        <v>68619.86562457461</v>
      </c>
      <c r="BP33" s="333">
        <f t="shared" si="63"/>
        <v>70193.346668616316</v>
      </c>
      <c r="BQ33" s="333">
        <f t="shared" si="63"/>
        <v>73281.077915898932</v>
      </c>
      <c r="BR33" s="333">
        <f t="shared" ref="BR33:BT33" si="64">SUM(BR34:BR38)</f>
        <v>70111.021668389876</v>
      </c>
      <c r="BS33" s="333">
        <f t="shared" si="64"/>
        <v>70853.950944099997</v>
      </c>
      <c r="BT33" s="333">
        <f t="shared" si="64"/>
        <v>72046.508934589772</v>
      </c>
      <c r="BU33" s="333">
        <f t="shared" ref="BU33:BV33" si="65">SUM(BU34:BU38)</f>
        <v>74864.858794193249</v>
      </c>
      <c r="BV33" s="333">
        <f t="shared" si="65"/>
        <v>71718.639358493689</v>
      </c>
      <c r="BW33" s="333">
        <f t="shared" ref="BW33:BY33" si="66">SUM(BW34:BW38)</f>
        <v>72620.972719413141</v>
      </c>
      <c r="BX33" s="333">
        <f t="shared" si="66"/>
        <v>73838.579751289144</v>
      </c>
      <c r="BY33" s="333">
        <f t="shared" si="66"/>
        <v>76996.791560252954</v>
      </c>
      <c r="BZ33" s="333">
        <f t="shared" ref="BZ33:CC33" si="67">SUM(BZ34:BZ38)</f>
        <v>73452.321535119685</v>
      </c>
      <c r="CA33" s="333">
        <f t="shared" si="67"/>
        <v>74185.602279328246</v>
      </c>
      <c r="CB33" s="333">
        <f t="shared" si="67"/>
        <v>75526.893295466143</v>
      </c>
      <c r="CC33" s="333">
        <f t="shared" si="67"/>
        <v>78484.962985563281</v>
      </c>
    </row>
    <row r="34" spans="1:86" x14ac:dyDescent="0.2">
      <c r="A34" s="140" t="s">
        <v>8</v>
      </c>
      <c r="B34" s="135">
        <f>B14*Annual!$B53/100</f>
        <v>7497.2639547641438</v>
      </c>
      <c r="C34" s="136">
        <f>C14*Annual!$B53/100</f>
        <v>7691.1340831589896</v>
      </c>
      <c r="D34" s="136">
        <f>D14*Annual!$B53/100</f>
        <v>8202.9456378160667</v>
      </c>
      <c r="E34" s="136">
        <f>E14*Annual!$B53/100</f>
        <v>9428.999815021858</v>
      </c>
      <c r="F34" s="136">
        <f>F14*Annual!$C53/100</f>
        <v>7811.0894407762044</v>
      </c>
      <c r="G34" s="136">
        <f>G14*Annual!$C53/100</f>
        <v>7937.087322178354</v>
      </c>
      <c r="H34" s="136">
        <f>H14*Annual!$C53/100</f>
        <v>8321.7742735319953</v>
      </c>
      <c r="I34" s="136">
        <f>I14*Annual!$C53/100</f>
        <v>9487.8796391688538</v>
      </c>
      <c r="J34" s="136">
        <f>J14*Annual!$D53/100</f>
        <v>7988.6376821908398</v>
      </c>
      <c r="K34" s="136">
        <f>K14*Annual!$D53/100</f>
        <v>8040.5824949460293</v>
      </c>
      <c r="L34" s="136">
        <f>L14*Annual!$D53/100</f>
        <v>8349.2971641166805</v>
      </c>
      <c r="M34" s="136">
        <f>M14*Annual!$D53/100</f>
        <v>9365.2983121767102</v>
      </c>
      <c r="N34" s="136">
        <f>N14*Annual!$E53/100</f>
        <v>7959.3881752754842</v>
      </c>
      <c r="O34" s="136">
        <f>O14*Annual!$E53/100</f>
        <v>8134.3456201936187</v>
      </c>
      <c r="P34" s="136">
        <f>P14*Annual!$E53/100</f>
        <v>8434.673339074152</v>
      </c>
      <c r="Q34" s="136">
        <f>Q14*Annual!$E53/100</f>
        <v>9512.6659757416619</v>
      </c>
      <c r="R34" s="136">
        <f>R14*Annual!$F53/100</f>
        <v>8288.7545048095362</v>
      </c>
      <c r="S34" s="136">
        <f>S14*Annual!$F53/100</f>
        <v>8608.8332173007784</v>
      </c>
      <c r="T34" s="136">
        <f>T14*Annual!$F53/100</f>
        <v>9104.2036083442999</v>
      </c>
      <c r="U34" s="136">
        <f>U14*Annual!$F53/100</f>
        <v>10527.965596027632</v>
      </c>
      <c r="V34" s="136">
        <f>V14*Annual!$G53/100</f>
        <v>9109.9261736289536</v>
      </c>
      <c r="W34" s="136">
        <f>W14*Annual!$G53/100</f>
        <v>9451.2925030983024</v>
      </c>
      <c r="X34" s="136">
        <f>X14*Annual!$G53/100</f>
        <v>9850.8359009098549</v>
      </c>
      <c r="Y34" s="136">
        <f>Y14*Annual!$G53/100</f>
        <v>11222.632815696177</v>
      </c>
      <c r="Z34" s="136">
        <f>Z14*Annual!H53/100</f>
        <v>10029.750586927787</v>
      </c>
      <c r="AA34" s="136">
        <f>AA14*Annual!H53/100</f>
        <v>10235.651453687869</v>
      </c>
      <c r="AB34" s="136">
        <f>AB14*Annual!H53/100</f>
        <v>10517.369537464268</v>
      </c>
      <c r="AC34" s="136">
        <f>AC14*Annual!H53/100</f>
        <v>11948.030036642127</v>
      </c>
      <c r="AD34" s="136">
        <f>AD14*Annual!$I53/100</f>
        <v>10170.383611647288</v>
      </c>
      <c r="AE34" s="136">
        <f>AE14*Annual!$I53/100</f>
        <v>10421.56968292961</v>
      </c>
      <c r="AF34" s="136">
        <f>AF14*Annual!$I53/100</f>
        <v>10819.671002943316</v>
      </c>
      <c r="AG34" s="136">
        <f>AG14*Annual!$I53/100</f>
        <v>12365.791478973024</v>
      </c>
      <c r="AH34" s="136">
        <f>AH14*Annual!$J53/100</f>
        <v>10419.058186528644</v>
      </c>
      <c r="AI34" s="136">
        <f>AI14*Annual!$J53/100</f>
        <v>10697.367255475436</v>
      </c>
      <c r="AJ34" s="136">
        <f>AJ14*Annual!$J53/100</f>
        <v>11283.572110774001</v>
      </c>
      <c r="AK34" s="136">
        <f>AK14*Annual!$J53/100</f>
        <v>12896.035106282106</v>
      </c>
      <c r="AL34" s="136">
        <f>AL14*Annual!$K53/100</f>
        <v>10895.030749079697</v>
      </c>
      <c r="AM34" s="136">
        <f>AM14*Annual!$K53/100</f>
        <v>11218.271753762565</v>
      </c>
      <c r="AN34" s="136">
        <f>AN14*Annual!$K53/100</f>
        <v>11728.693680865192</v>
      </c>
      <c r="AO34" s="136">
        <f>AO14*Annual!$K53/100</f>
        <v>13916.665639570147</v>
      </c>
      <c r="AP34" s="136">
        <f>AP14*Annual!$L53/100</f>
        <v>11658.726628317339</v>
      </c>
      <c r="AQ34" s="136">
        <f>AQ14*Annual!$L53/100</f>
        <v>11926.508964055949</v>
      </c>
      <c r="AR34" s="136">
        <f>AR14*Annual!$L53/100</f>
        <v>12488.773646418887</v>
      </c>
      <c r="AS34" s="136">
        <f>AS14*Annual!$L53/100</f>
        <v>14773.919109333372</v>
      </c>
      <c r="AT34" s="136">
        <f>AT14*Annual!$M53/100</f>
        <v>12341.733222142584</v>
      </c>
      <c r="AU34" s="136">
        <f>AU14*Annual!$M53/100</f>
        <v>12695.29972042173</v>
      </c>
      <c r="AV34" s="136">
        <f>AV14*Annual!$M53/100</f>
        <v>13324.079611140452</v>
      </c>
      <c r="AW34" s="136">
        <f>AW14*Annual!$M53/100</f>
        <v>15741.475020889553</v>
      </c>
      <c r="AX34" s="136">
        <f>AX14*Annual!$N53/100</f>
        <v>13182.135909102599</v>
      </c>
      <c r="AY34" s="136">
        <f>AY14*Annual!$N53/100</f>
        <v>13521.796711212159</v>
      </c>
      <c r="AZ34" s="136">
        <f>AZ14*Annual!$N53/100</f>
        <v>14160.676194907157</v>
      </c>
      <c r="BA34" s="136">
        <f>BA14*Annual!$N53/100</f>
        <v>16533.322502714251</v>
      </c>
      <c r="BB34" s="136">
        <f>BB14*Annual!$O53/100</f>
        <v>13823.772997868869</v>
      </c>
      <c r="BC34" s="136">
        <f>BC14*Annual!$O53/100</f>
        <v>13948.728540395796</v>
      </c>
      <c r="BD34" s="136">
        <f>BD14*Annual!$O53/100</f>
        <v>14015.33220178428</v>
      </c>
      <c r="BE34" s="136">
        <f>BE14*Annual!$O53/100</f>
        <v>16449.861082684776</v>
      </c>
      <c r="BF34" s="136">
        <f>BF14*Annual!P53/100</f>
        <v>13851.864719361158</v>
      </c>
      <c r="BG34" s="136">
        <f>BG14*Annual!P53/100</f>
        <v>13846.866290014352</v>
      </c>
      <c r="BH34" s="136">
        <f>BH14*Annual!P53/100</f>
        <v>14193.542991650649</v>
      </c>
      <c r="BI34" s="136">
        <f>BI14*Annual!P53/100</f>
        <v>16465.674714364195</v>
      </c>
      <c r="BJ34" s="136">
        <f>BJ14*Annual!Q53/100</f>
        <v>14167.870844049514</v>
      </c>
      <c r="BK34" s="136">
        <f>BK14*Annual!Q53/100</f>
        <v>14468.539446448976</v>
      </c>
      <c r="BL34" s="136">
        <f>BL14*Annual!Q53/100</f>
        <v>14902.850286067456</v>
      </c>
      <c r="BM34" s="136">
        <f>BM14*Annual!Q53/100</f>
        <v>17448.84193350967</v>
      </c>
      <c r="BN34" s="136">
        <f>BN14*Annual!$R53/100</f>
        <v>14810.018605588511</v>
      </c>
      <c r="BO34" s="136">
        <f>BO14*Annual!$R53/100</f>
        <v>15072.733522168048</v>
      </c>
      <c r="BP34" s="136">
        <f>BP14*Annual!$R53/100</f>
        <v>15627.60129610791</v>
      </c>
      <c r="BQ34" s="136">
        <f>BQ14*Annual!$R53/100</f>
        <v>18374.392583516572</v>
      </c>
      <c r="BR34" s="136">
        <f>BR14*Annual!$S53/100</f>
        <v>15455.620932531334</v>
      </c>
      <c r="BS34" s="136">
        <f>BS14*Annual!$S53/100</f>
        <v>15659.092618155462</v>
      </c>
      <c r="BT34" s="136">
        <f>BT14*Annual!$S53/100</f>
        <v>16125.374968089349</v>
      </c>
      <c r="BU34" s="136">
        <f>BU14*Annual!$S53/100</f>
        <v>18845.170243184049</v>
      </c>
      <c r="BV34" s="136">
        <f>BV14*Annual!$T53/100</f>
        <v>15689.275125325681</v>
      </c>
      <c r="BW34" s="136">
        <f>BW14*Annual!$T53/100</f>
        <v>15916.444380323588</v>
      </c>
      <c r="BX34" s="136">
        <f>BX14*Annual!$T53/100</f>
        <v>16343.10935115989</v>
      </c>
      <c r="BY34" s="136">
        <f>BY14*Annual!$T53/100</f>
        <v>19111.809093234504</v>
      </c>
      <c r="BZ34" s="136">
        <f>BZ14*Annual!$U53/100</f>
        <v>15906.33414753434</v>
      </c>
      <c r="CA34" s="136">
        <f>CA14*Annual!$U53/100</f>
        <v>15984.835078103799</v>
      </c>
      <c r="CB34" s="136">
        <f>CB14*Annual!$U53/100</f>
        <v>16530.051261946966</v>
      </c>
      <c r="CC34" s="136">
        <f>CC14*Annual!$U53/100</f>
        <v>19227.485087121891</v>
      </c>
    </row>
    <row r="35" spans="1:86" x14ac:dyDescent="0.2">
      <c r="A35" s="140" t="s">
        <v>9</v>
      </c>
      <c r="B35" s="135">
        <f>B15*Annual!$B54/100</f>
        <v>5497.7181152416797</v>
      </c>
      <c r="C35" s="136">
        <f>C15*Annual!$B54/100</f>
        <v>5510.6514981842884</v>
      </c>
      <c r="D35" s="136">
        <f>D15*Annual!$B54/100</f>
        <v>5963.1968725625029</v>
      </c>
      <c r="E35" s="136">
        <f>E15*Annual!$B54/100</f>
        <v>6086.8406286368854</v>
      </c>
      <c r="F35" s="136">
        <f>F15*Annual!$C54/100</f>
        <v>5840.6537578751158</v>
      </c>
      <c r="G35" s="136">
        <f>G15*Annual!$C54/100</f>
        <v>5814.2816965851471</v>
      </c>
      <c r="H35" s="136">
        <f>H15*Annual!$C54/100</f>
        <v>6211.1903128134272</v>
      </c>
      <c r="I35" s="136">
        <f>I15*Annual!$C54/100</f>
        <v>6245.3284914625801</v>
      </c>
      <c r="J35" s="136">
        <f>J15*Annual!$D54/100</f>
        <v>6073.9609536402477</v>
      </c>
      <c r="K35" s="136">
        <f>K15*Annual!$D54/100</f>
        <v>6130.9861848592527</v>
      </c>
      <c r="L35" s="136">
        <f>L15*Annual!$D54/100</f>
        <v>6554.3300725727904</v>
      </c>
      <c r="M35" s="136">
        <f>M15*Annual!$D54/100</f>
        <v>6713.8578592814911</v>
      </c>
      <c r="N35" s="136">
        <f>N15*Annual!$E54/100</f>
        <v>6515.2394450520542</v>
      </c>
      <c r="O35" s="136">
        <f>O15*Annual!$E54/100</f>
        <v>6541.5949223362622</v>
      </c>
      <c r="P35" s="136">
        <f>P15*Annual!$E54/100</f>
        <v>6772.0930718761438</v>
      </c>
      <c r="Q35" s="136">
        <f>Q15*Annual!$E54/100</f>
        <v>6850.060373958624</v>
      </c>
      <c r="R35" s="136">
        <f>R15*Annual!$F54/100</f>
        <v>6559.9492788600382</v>
      </c>
      <c r="S35" s="136">
        <f>S15*Annual!$F54/100</f>
        <v>6709.3921686192989</v>
      </c>
      <c r="T35" s="136">
        <f>T15*Annual!$F54/100</f>
        <v>7103.3819366849648</v>
      </c>
      <c r="U35" s="136">
        <f>U15*Annual!$F54/100</f>
        <v>7266.7187088157298</v>
      </c>
      <c r="V35" s="136">
        <f>V15*Annual!$G54/100</f>
        <v>7014.6132695844726</v>
      </c>
      <c r="W35" s="136">
        <f>W15*Annual!$G54/100</f>
        <v>7194.0163132289254</v>
      </c>
      <c r="X35" s="136">
        <f>X15*Annual!$G54/100</f>
        <v>7549.9752776454607</v>
      </c>
      <c r="Y35" s="136">
        <f>Y15*Annual!$G54/100</f>
        <v>7648.6412345357085</v>
      </c>
      <c r="Z35" s="136">
        <f>Z15*Annual!H54/100</f>
        <v>7337.6339994840801</v>
      </c>
      <c r="AA35" s="136">
        <f>AA15*Annual!H54/100</f>
        <v>7477.1793285443982</v>
      </c>
      <c r="AB35" s="136">
        <f>AB15*Annual!H54/100</f>
        <v>7888.7723755536936</v>
      </c>
      <c r="AC35" s="136">
        <f>AC15*Annual!H54/100</f>
        <v>8135.8980495833466</v>
      </c>
      <c r="AD35" s="136">
        <f>AD15*Annual!$I54/100</f>
        <v>8014.1592098507444</v>
      </c>
      <c r="AE35" s="136">
        <f>AE15*Annual!$I54/100</f>
        <v>8229.3166221397314</v>
      </c>
      <c r="AF35" s="136">
        <f>AF15*Annual!$I54/100</f>
        <v>8640.8307330250827</v>
      </c>
      <c r="AG35" s="136">
        <f>AG15*Annual!$I54/100</f>
        <v>8840.2546175410898</v>
      </c>
      <c r="AH35" s="136">
        <f>AH15*Annual!$J54/100</f>
        <v>8651.4910386931115</v>
      </c>
      <c r="AI35" s="136">
        <f>AI15*Annual!$J54/100</f>
        <v>8820.6351171246279</v>
      </c>
      <c r="AJ35" s="136">
        <f>AJ15*Annual!$J54/100</f>
        <v>9165.7804663565075</v>
      </c>
      <c r="AK35" s="136">
        <f>AK15*Annual!$J54/100</f>
        <v>9444.3539063408462</v>
      </c>
      <c r="AL35" s="136">
        <f>AL15*Annual!$K54/100</f>
        <v>8975.2692122070875</v>
      </c>
      <c r="AM35" s="136">
        <f>AM15*Annual!$K54/100</f>
        <v>9165.1000266585761</v>
      </c>
      <c r="AN35" s="136">
        <f>AN15*Annual!$K54/100</f>
        <v>9666.0029253611538</v>
      </c>
      <c r="AO35" s="136">
        <f>AO15*Annual!$K54/100</f>
        <v>9891.9784376167481</v>
      </c>
      <c r="AP35" s="136">
        <f>AP15*Annual!$L54/100</f>
        <v>9540.3573751155454</v>
      </c>
      <c r="AQ35" s="136">
        <f>AQ15*Annual!$L54/100</f>
        <v>9743.6184122479008</v>
      </c>
      <c r="AR35" s="136">
        <f>AR15*Annual!$L54/100</f>
        <v>10216.586805834329</v>
      </c>
      <c r="AS35" s="136">
        <f>AS15*Annual!$L54/100</f>
        <v>10427.863771191624</v>
      </c>
      <c r="AT35" s="136">
        <f>AT15*Annual!$M54/100</f>
        <v>9989.8922623097569</v>
      </c>
      <c r="AU35" s="136">
        <f>AU15*Annual!$M54/100</f>
        <v>10228.498287324495</v>
      </c>
      <c r="AV35" s="136">
        <f>AV15*Annual!$M54/100</f>
        <v>10829.0435553651</v>
      </c>
      <c r="AW35" s="136">
        <f>AW15*Annual!$M54/100</f>
        <v>10957.360416961692</v>
      </c>
      <c r="AX35" s="136">
        <f>AX15*Annual!$N54/100</f>
        <v>10887.275805681778</v>
      </c>
      <c r="AY35" s="136">
        <f>AY15*Annual!$N54/100</f>
        <v>11101.862769426734</v>
      </c>
      <c r="AZ35" s="136">
        <f>AZ15*Annual!$N54/100</f>
        <v>11652.093681557843</v>
      </c>
      <c r="BA35" s="136">
        <f>BA15*Annual!$N54/100</f>
        <v>11851.239453739276</v>
      </c>
      <c r="BB35" s="136">
        <f>BB15*Annual!$O54/100</f>
        <v>11349.57322458053</v>
      </c>
      <c r="BC35" s="136">
        <f>BC15*Annual!$O54/100</f>
        <v>11557.043892784473</v>
      </c>
      <c r="BD35" s="136">
        <f>BD15*Annual!$O54/100</f>
        <v>12102.572774709512</v>
      </c>
      <c r="BE35" s="136">
        <f>BE15*Annual!$O54/100</f>
        <v>12176.991796402395</v>
      </c>
      <c r="BF35" s="136">
        <f>BF15*Annual!P54/100</f>
        <v>11423.340127781563</v>
      </c>
      <c r="BG35" s="136">
        <f>BG15*Annual!P54/100</f>
        <v>11562.782555768916</v>
      </c>
      <c r="BH35" s="136">
        <f>BH15*Annual!P54/100</f>
        <v>12085.883464115823</v>
      </c>
      <c r="BI35" s="136">
        <f>BI15*Annual!P54/100</f>
        <v>12164.521809401487</v>
      </c>
      <c r="BJ35" s="136">
        <f>BJ15*Annual!Q54/100</f>
        <v>11524.21481992261</v>
      </c>
      <c r="BK35" s="136">
        <f>BK15*Annual!Q54/100</f>
        <v>11805.508979279961</v>
      </c>
      <c r="BL35" s="136">
        <f>BL15*Annual!Q54/100</f>
        <v>12419.689196008621</v>
      </c>
      <c r="BM35" s="136">
        <f>BM15*Annual!Q54/100</f>
        <v>12527.261876277953</v>
      </c>
      <c r="BN35" s="136">
        <f>BN15*Annual!$R54/100</f>
        <v>11830.423360912006</v>
      </c>
      <c r="BO35" s="136">
        <f>BO15*Annual!$R54/100</f>
        <v>12156.519065224998</v>
      </c>
      <c r="BP35" s="136">
        <f>BP15*Annual!$R54/100</f>
        <v>12736.893508411213</v>
      </c>
      <c r="BQ35" s="136">
        <f>BQ15*Annual!$R54/100</f>
        <v>12895.224761310348</v>
      </c>
      <c r="BR35" s="136">
        <f>BR15*Annual!$S54/100</f>
        <v>12196.712190909455</v>
      </c>
      <c r="BS35" s="136">
        <f>BS15*Annual!$S54/100</f>
        <v>12493.680511311662</v>
      </c>
      <c r="BT35" s="136">
        <f>BT15*Annual!$S54/100</f>
        <v>13030.469881901539</v>
      </c>
      <c r="BU35" s="136">
        <f>BU15*Annual!$S54/100</f>
        <v>13159.109895070605</v>
      </c>
      <c r="BV35" s="136">
        <f>BV15*Annual!$T54/100</f>
        <v>12462.146694497411</v>
      </c>
      <c r="BW35" s="136">
        <f>BW15*Annual!$T54/100</f>
        <v>12745.286517801218</v>
      </c>
      <c r="BX35" s="136">
        <f>BX15*Annual!$T54/100</f>
        <v>13351.632991408222</v>
      </c>
      <c r="BY35" s="136">
        <f>BY15*Annual!$T54/100</f>
        <v>13466.974787908805</v>
      </c>
      <c r="BZ35" s="136">
        <f>BZ15*Annual!$U54/100</f>
        <v>12712.222996631761</v>
      </c>
      <c r="CA35" s="136">
        <f>CA15*Annual!$U54/100</f>
        <v>13087.953613426867</v>
      </c>
      <c r="CB35" s="136">
        <f>CB15*Annual!$U54/100</f>
        <v>13686.199744925236</v>
      </c>
      <c r="CC35" s="136">
        <f>CC15*Annual!$U54/100</f>
        <v>13850.68763140312</v>
      </c>
    </row>
    <row r="36" spans="1:86" x14ac:dyDescent="0.2">
      <c r="A36" s="140" t="s">
        <v>10</v>
      </c>
      <c r="B36" s="135">
        <f>B16*Annual!$B55/100</f>
        <v>8074.6996084190141</v>
      </c>
      <c r="C36" s="136">
        <f>C16*Annual!$B55/100</f>
        <v>8153.7799986616246</v>
      </c>
      <c r="D36" s="136">
        <f>D16*Annual!$B55/100</f>
        <v>8394.2531852051761</v>
      </c>
      <c r="E36" s="136">
        <f>E16*Annual!$B55/100</f>
        <v>8529.0182252336654</v>
      </c>
      <c r="F36" s="136">
        <f>F16*Annual!$C55/100</f>
        <v>8442.6170931412362</v>
      </c>
      <c r="G36" s="136">
        <f>G16*Annual!$C55/100</f>
        <v>8710.1763631029135</v>
      </c>
      <c r="H36" s="136">
        <f>H16*Annual!$C55/100</f>
        <v>9026.986185572363</v>
      </c>
      <c r="I36" s="136">
        <f>I16*Annual!$C55/100</f>
        <v>9277.1408420586649</v>
      </c>
      <c r="J36" s="136">
        <f>J16*Annual!$D55/100</f>
        <v>9095.4891201691989</v>
      </c>
      <c r="K36" s="136">
        <f>K16*Annual!$D55/100</f>
        <v>9241.4205468282689</v>
      </c>
      <c r="L36" s="136">
        <f>L16*Annual!$D55/100</f>
        <v>9295.2726405233479</v>
      </c>
      <c r="M36" s="136">
        <f>M16*Annual!$D55/100</f>
        <v>9297.2826031078985</v>
      </c>
      <c r="N36" s="136">
        <f>N16*Annual!$E55/100</f>
        <v>9249.7673467984569</v>
      </c>
      <c r="O36" s="136">
        <f>O16*Annual!$E55/100</f>
        <v>9513.8439173577717</v>
      </c>
      <c r="P36" s="136">
        <f>P16*Annual!$E55/100</f>
        <v>9649.7454119960948</v>
      </c>
      <c r="Q36" s="136">
        <f>Q16*Annual!$E55/100</f>
        <v>9673.2907345743479</v>
      </c>
      <c r="R36" s="136">
        <f>R16*Annual!$F55/100</f>
        <v>9825.1239497957795</v>
      </c>
      <c r="S36" s="136">
        <f>S16*Annual!$F55/100</f>
        <v>10063.489796507436</v>
      </c>
      <c r="T36" s="136">
        <f>T16*Annual!$F55/100</f>
        <v>10233.537105518166</v>
      </c>
      <c r="U36" s="136">
        <f>U16*Annual!$F55/100</f>
        <v>10304.01195846583</v>
      </c>
      <c r="V36" s="136">
        <f>V16*Annual!$G55/100</f>
        <v>9940.4258366156882</v>
      </c>
      <c r="W36" s="136">
        <f>W16*Annual!$G55/100</f>
        <v>10092.928933932551</v>
      </c>
      <c r="X36" s="136">
        <f>X16*Annual!$G55/100</f>
        <v>10266.320102475134</v>
      </c>
      <c r="Y36" s="136">
        <f>Y16*Annual!$G55/100</f>
        <v>10438.382095418085</v>
      </c>
      <c r="Z36" s="136">
        <f>Z16*Annual!H55/100</f>
        <v>10233.61932862826</v>
      </c>
      <c r="AA36" s="136">
        <f>AA16*Annual!H55/100</f>
        <v>10573.960180528748</v>
      </c>
      <c r="AB36" s="136">
        <f>AB16*Annual!H55/100</f>
        <v>10824.19407735429</v>
      </c>
      <c r="AC36" s="136">
        <f>AC16*Annual!H55/100</f>
        <v>11045.642231839376</v>
      </c>
      <c r="AD36" s="136">
        <f>AD16*Annual!$I55/100</f>
        <v>11224.936091617697</v>
      </c>
      <c r="AE36" s="136">
        <f>AE16*Annual!$I55/100</f>
        <v>11196.480512113478</v>
      </c>
      <c r="AF36" s="136">
        <f>AF16*Annual!$I55/100</f>
        <v>11142.497315347176</v>
      </c>
      <c r="AG36" s="136">
        <f>AG16*Annual!$I55/100</f>
        <v>11269.711614423606</v>
      </c>
      <c r="AH36" s="136">
        <f>AH16*Annual!$J55/100</f>
        <v>11825.610534305484</v>
      </c>
      <c r="AI36" s="136">
        <f>AI16*Annual!$J55/100</f>
        <v>11758.656842581586</v>
      </c>
      <c r="AJ36" s="136">
        <f>AJ16*Annual!$J55/100</f>
        <v>11812.524194946172</v>
      </c>
      <c r="AK36" s="136">
        <f>AK16*Annual!$J55/100</f>
        <v>11969.248158544728</v>
      </c>
      <c r="AL36" s="136">
        <f>AL16*Annual!$K55/100</f>
        <v>12583.540480417554</v>
      </c>
      <c r="AM36" s="136">
        <f>AM16*Annual!$K55/100</f>
        <v>12600.406988904066</v>
      </c>
      <c r="AN36" s="136">
        <f>AN16*Annual!$K55/100</f>
        <v>12667.081842486536</v>
      </c>
      <c r="AO36" s="136">
        <f>AO16*Annual!$K55/100</f>
        <v>12937.243642997155</v>
      </c>
      <c r="AP36" s="136">
        <f>AP16*Annual!$L55/100</f>
        <v>13914.726620102445</v>
      </c>
      <c r="AQ36" s="136">
        <f>AQ16*Annual!$L55/100</f>
        <v>13937.374495737047</v>
      </c>
      <c r="AR36" s="136">
        <f>AR16*Annual!$L55/100</f>
        <v>14064.426214679372</v>
      </c>
      <c r="AS36" s="136">
        <f>AS16*Annual!$L55/100</f>
        <v>14280.270968492307</v>
      </c>
      <c r="AT36" s="136">
        <f>AT16*Annual!$M55/100</f>
        <v>14493.991615067696</v>
      </c>
      <c r="AU36" s="136">
        <f>AU16*Annual!$M55/100</f>
        <v>14993.519434277045</v>
      </c>
      <c r="AV36" s="136">
        <f>AV16*Annual!$M55/100</f>
        <v>15386.464699435333</v>
      </c>
      <c r="AW36" s="136">
        <f>AW16*Annual!$M55/100</f>
        <v>15627.051630096134</v>
      </c>
      <c r="AX36" s="136">
        <f>AX16*Annual!$N55/100</f>
        <v>15912.164804049136</v>
      </c>
      <c r="AY36" s="136">
        <f>AY16*Annual!$N55/100</f>
        <v>16023.623330074963</v>
      </c>
      <c r="AZ36" s="136">
        <f>AZ16*Annual!$N55/100</f>
        <v>16338.975938566298</v>
      </c>
      <c r="BA36" s="136">
        <f>BA16*Annual!$N55/100</f>
        <v>16654.461171986441</v>
      </c>
      <c r="BB36" s="136">
        <f>BB16*Annual!$O55/100</f>
        <v>17056.004193074026</v>
      </c>
      <c r="BC36" s="136">
        <f>BC16*Annual!$O55/100</f>
        <v>17110.929072797993</v>
      </c>
      <c r="BD36" s="136">
        <f>BD16*Annual!$O55/100</f>
        <v>17217.555856418607</v>
      </c>
      <c r="BE36" s="136">
        <f>BE16*Annual!$O55/100</f>
        <v>17334.2544394996</v>
      </c>
      <c r="BF36" s="136">
        <f>BF16*Annual!P55/100</f>
        <v>17500.131228212482</v>
      </c>
      <c r="BG36" s="136">
        <f>BG16*Annual!P55/100</f>
        <v>17445.561549613918</v>
      </c>
      <c r="BH36" s="136">
        <f>BH16*Annual!P55/100</f>
        <v>17413.41406568704</v>
      </c>
      <c r="BI36" s="136">
        <f>BI16*Annual!P55/100</f>
        <v>17489.313194650702</v>
      </c>
      <c r="BJ36" s="136">
        <f>BJ16*Annual!Q55/100</f>
        <v>17692.549991125194</v>
      </c>
      <c r="BK36" s="136">
        <f>BK16*Annual!Q55/100</f>
        <v>17709.014999758932</v>
      </c>
      <c r="BL36" s="136">
        <f>BL16*Annual!Q55/100</f>
        <v>17657.701982696111</v>
      </c>
      <c r="BM36" s="136">
        <f>BM16*Annual!Q55/100</f>
        <v>17653.366242112494</v>
      </c>
      <c r="BN36" s="136">
        <f>BN16*Annual!$R55/100</f>
        <v>18157.85037692988</v>
      </c>
      <c r="BO36" s="136">
        <f>BO16*Annual!$R55/100</f>
        <v>18276.347128333604</v>
      </c>
      <c r="BP36" s="136">
        <f>BP16*Annual!$R55/100</f>
        <v>18590.481070492722</v>
      </c>
      <c r="BQ36" s="136">
        <f>BQ16*Annual!$R55/100</f>
        <v>18613.180562209742</v>
      </c>
      <c r="BR36" s="136">
        <f>BR16*Annual!$S55/100</f>
        <v>18775.118664692975</v>
      </c>
      <c r="BS36" s="136">
        <f>BS16*Annual!$S55/100</f>
        <v>18743.933676871027</v>
      </c>
      <c r="BT36" s="136">
        <f>BT16*Annual!$S55/100</f>
        <v>18799.210071594051</v>
      </c>
      <c r="BU36" s="136">
        <f>BU16*Annual!$S55/100</f>
        <v>18777.258784672686</v>
      </c>
      <c r="BV36" s="136">
        <f>BV16*Annual!$T55/100</f>
        <v>19160.017970866229</v>
      </c>
      <c r="BW36" s="136">
        <f>BW16*Annual!$T55/100</f>
        <v>19310.266076917174</v>
      </c>
      <c r="BX36" s="136">
        <f>BX16*Annual!$T55/100</f>
        <v>19408.644312966513</v>
      </c>
      <c r="BY36" s="136">
        <f>BY16*Annual!$T55/100</f>
        <v>19611.845312817739</v>
      </c>
      <c r="BZ36" s="136">
        <f>BZ16*Annual!$U55/100</f>
        <v>19714.82043132637</v>
      </c>
      <c r="CA36" s="136">
        <f>CA16*Annual!$U55/100</f>
        <v>19722.606006124435</v>
      </c>
      <c r="CB36" s="136">
        <f>CB16*Annual!$U55/100</f>
        <v>19861.672480103654</v>
      </c>
      <c r="CC36" s="136">
        <f>CC16*Annual!$U55/100</f>
        <v>20035.774040674165</v>
      </c>
    </row>
    <row r="37" spans="1:86" x14ac:dyDescent="0.2">
      <c r="A37" s="140" t="s">
        <v>11</v>
      </c>
      <c r="B37" s="135">
        <f>B17*Annual!$B56/100</f>
        <v>3750.6047484016071</v>
      </c>
      <c r="C37" s="136">
        <f>C17*Annual!$B56/100</f>
        <v>3856.742450721742</v>
      </c>
      <c r="D37" s="136">
        <f>D17*Annual!$B56/100</f>
        <v>3925.3457378304161</v>
      </c>
      <c r="E37" s="136">
        <f>E17*Annual!$B56/100</f>
        <v>3920.9688701703258</v>
      </c>
      <c r="F37" s="136">
        <f>F17*Annual!$C56/100</f>
        <v>3966.6564889646847</v>
      </c>
      <c r="G37" s="136">
        <f>G17*Annual!$C56/100</f>
        <v>3950.9480649962352</v>
      </c>
      <c r="H37" s="136">
        <f>H17*Annual!$C56/100</f>
        <v>3971.6371043069166</v>
      </c>
      <c r="I37" s="136">
        <f>I17*Annual!$C56/100</f>
        <v>3973.5828133099153</v>
      </c>
      <c r="J37" s="136">
        <f>J17*Annual!$D56/100</f>
        <v>3928.90310620235</v>
      </c>
      <c r="K37" s="136">
        <f>K17*Annual!$D56/100</f>
        <v>3973.4826141822246</v>
      </c>
      <c r="L37" s="136">
        <f>L17*Annual!$D56/100</f>
        <v>4005.9774683691726</v>
      </c>
      <c r="M37" s="136">
        <f>M17*Annual!$D56/100</f>
        <v>3943.6387921242031</v>
      </c>
      <c r="N37" s="136">
        <f>N17*Annual!$E56/100</f>
        <v>4054.8618185185828</v>
      </c>
      <c r="O37" s="136">
        <f>O17*Annual!$E56/100</f>
        <v>4172.9782093561398</v>
      </c>
      <c r="P37" s="136">
        <f>P17*Annual!$E56/100</f>
        <v>4299.4371973114157</v>
      </c>
      <c r="Q37" s="136">
        <f>Q17*Annual!$E56/100</f>
        <v>4309.8989796360793</v>
      </c>
      <c r="R37" s="136">
        <f>R17*Annual!$F56/100</f>
        <v>4279.0502681261314</v>
      </c>
      <c r="S37" s="136">
        <f>S17*Annual!$F56/100</f>
        <v>4333.805384002866</v>
      </c>
      <c r="T37" s="136">
        <f>T17*Annual!$F56/100</f>
        <v>4427.897170401975</v>
      </c>
      <c r="U37" s="136">
        <f>U17*Annual!$F56/100</f>
        <v>4411.6723247260124</v>
      </c>
      <c r="V37" s="136">
        <f>V17*Annual!$G56/100</f>
        <v>4439.6583150743727</v>
      </c>
      <c r="W37" s="136">
        <f>W17*Annual!$G56/100</f>
        <v>4520.0064791461</v>
      </c>
      <c r="X37" s="136">
        <f>X17*Annual!$G56/100</f>
        <v>4659.9763589599388</v>
      </c>
      <c r="Y37" s="136">
        <f>Y17*Annual!$G56/100</f>
        <v>4654.2306014690666</v>
      </c>
      <c r="Z37" s="136">
        <f>Z17*Annual!H56/100</f>
        <v>4619.9618212508858</v>
      </c>
      <c r="AA37" s="136">
        <f>AA17*Annual!H56/100</f>
        <v>4642.3605783940548</v>
      </c>
      <c r="AB37" s="136">
        <f>AB17*Annual!H56/100</f>
        <v>4733.3067255543092</v>
      </c>
      <c r="AC37" s="136">
        <f>AC17*Annual!H56/100</f>
        <v>4694.1328243886801</v>
      </c>
      <c r="AD37" s="136">
        <f>AD17*Annual!$I56/100</f>
        <v>4674.1398895492193</v>
      </c>
      <c r="AE37" s="136">
        <f>AE17*Annual!$I56/100</f>
        <v>4731.4642587561648</v>
      </c>
      <c r="AF37" s="136">
        <f>AF17*Annual!$I56/100</f>
        <v>4862.4350792427231</v>
      </c>
      <c r="AG37" s="136">
        <f>AG17*Annual!$I56/100</f>
        <v>4872.190369329358</v>
      </c>
      <c r="AH37" s="136">
        <f>AH17*Annual!$J56/100</f>
        <v>4909.881827358392</v>
      </c>
      <c r="AI37" s="136">
        <f>AI17*Annual!$J56/100</f>
        <v>5024.1772789922134</v>
      </c>
      <c r="AJ37" s="136">
        <f>AJ17*Annual!$J56/100</f>
        <v>5176.8123441487733</v>
      </c>
      <c r="AK37" s="136">
        <f>AK17*Annual!$J56/100</f>
        <v>5085.1830791258781</v>
      </c>
      <c r="AL37" s="136">
        <f>AL17*Annual!$K56/100</f>
        <v>5008.4688398134676</v>
      </c>
      <c r="AM37" s="136">
        <f>AM17*Annual!$K56/100</f>
        <v>5110.414796093829</v>
      </c>
      <c r="AN37" s="136">
        <f>AN17*Annual!$K56/100</f>
        <v>5220.0283999846797</v>
      </c>
      <c r="AO37" s="136">
        <f>AO17*Annual!$K56/100</f>
        <v>5209.1779552528533</v>
      </c>
      <c r="AP37" s="136">
        <f>AP17*Annual!$L56/100</f>
        <v>5230.9915048465773</v>
      </c>
      <c r="AQ37" s="136">
        <f>AQ17*Annual!$L56/100</f>
        <v>5281.8775701801442</v>
      </c>
      <c r="AR37" s="136">
        <f>AR17*Annual!$L56/100</f>
        <v>5370.2080986836927</v>
      </c>
      <c r="AS37" s="136">
        <f>AS17*Annual!$L56/100</f>
        <v>5348.5815209169268</v>
      </c>
      <c r="AT37" s="136">
        <f>AT17*Annual!$M56/100</f>
        <v>5553.8384057592939</v>
      </c>
      <c r="AU37" s="136">
        <f>AU17*Annual!$M56/100</f>
        <v>5570.552762559244</v>
      </c>
      <c r="AV37" s="136">
        <f>AV17*Annual!$M56/100</f>
        <v>5626.8959255661812</v>
      </c>
      <c r="AW37" s="136">
        <f>AW17*Annual!$M56/100</f>
        <v>5627.893069773243</v>
      </c>
      <c r="AX37" s="136">
        <f>AX17*Annual!$N56/100</f>
        <v>5928.0026061165108</v>
      </c>
      <c r="AY37" s="136">
        <f>AY17*Annual!$N56/100</f>
        <v>5964.29348812025</v>
      </c>
      <c r="AZ37" s="136">
        <f>AZ17*Annual!$N56/100</f>
        <v>5962.6326588912252</v>
      </c>
      <c r="BA37" s="136">
        <f>BA17*Annual!$N56/100</f>
        <v>5734.0955035792422</v>
      </c>
      <c r="BB37" s="136">
        <f>BB17*Annual!$O56/100</f>
        <v>6149.9518316117574</v>
      </c>
      <c r="BC37" s="136">
        <f>BC17*Annual!$O56/100</f>
        <v>6224.1053037449892</v>
      </c>
      <c r="BD37" s="136">
        <f>BD17*Annual!$O56/100</f>
        <v>6181.3974697769791</v>
      </c>
      <c r="BE37" s="136">
        <f>BE17*Annual!$O56/100</f>
        <v>5875.0653182544429</v>
      </c>
      <c r="BF37" s="136">
        <f>BF17*Annual!P56/100</f>
        <v>16172.024134041765</v>
      </c>
      <c r="BG37" s="136">
        <f>BG17*Annual!P56/100</f>
        <v>16254.154136272571</v>
      </c>
      <c r="BH37" s="136">
        <f>BH17*Annual!P56/100</f>
        <v>16261.740441699512</v>
      </c>
      <c r="BI37" s="136">
        <f>BI17*Annual!P56/100</f>
        <v>16277.407811602978</v>
      </c>
      <c r="BJ37" s="136">
        <f>BJ17*Annual!Q56/100</f>
        <v>16414.311501857323</v>
      </c>
      <c r="BK37" s="136">
        <f>BK17*Annual!Q56/100</f>
        <v>16657.640771933296</v>
      </c>
      <c r="BL37" s="136">
        <f>BL17*Annual!Q56/100</f>
        <v>16801.786915619607</v>
      </c>
      <c r="BM37" s="136">
        <f>BM17*Annual!Q56/100</f>
        <v>17016.518384253228</v>
      </c>
      <c r="BN37" s="136">
        <f>BN17*Annual!$R56/100</f>
        <v>17210.965495926786</v>
      </c>
      <c r="BO37" s="136">
        <f>BO17*Annual!$R56/100</f>
        <v>17437.03520632079</v>
      </c>
      <c r="BP37" s="136">
        <f>BP17*Annual!$R56/100</f>
        <v>17593.328268565318</v>
      </c>
      <c r="BQ37" s="136">
        <f>BQ17*Annual!$R56/100</f>
        <v>17816.248914078464</v>
      </c>
      <c r="BR37" s="136">
        <f>BR17*Annual!$S56/100</f>
        <v>17903.030898341342</v>
      </c>
      <c r="BS37" s="136">
        <f>BS17*Annual!$S56/100</f>
        <v>18087.891028129394</v>
      </c>
      <c r="BT37" s="136">
        <f>BT17*Annual!$S56/100</f>
        <v>18262.951744029309</v>
      </c>
      <c r="BU37" s="136">
        <f>BU17*Annual!$S56/100</f>
        <v>18450.13715846878</v>
      </c>
      <c r="BV37" s="136">
        <f>BV17*Annual!$T56/100</f>
        <v>18543.726848793911</v>
      </c>
      <c r="BW37" s="136">
        <f>BW17*Annual!$T56/100</f>
        <v>18687.450879054755</v>
      </c>
      <c r="BX37" s="136">
        <f>BX17*Annual!$T56/100</f>
        <v>18796.075638036622</v>
      </c>
      <c r="BY37" s="136">
        <f>BY17*Annual!$T56/100</f>
        <v>19030.957965268466</v>
      </c>
      <c r="BZ37" s="136">
        <f>BZ17*Annual!$U56/100</f>
        <v>19154.818398487128</v>
      </c>
      <c r="CA37" s="136">
        <f>CA17*Annual!$U56/100</f>
        <v>19348.910606520647</v>
      </c>
      <c r="CB37" s="136">
        <f>CB17*Annual!$U56/100</f>
        <v>19425.048064950963</v>
      </c>
      <c r="CC37" s="136">
        <f>CC17*Annual!$U56/100</f>
        <v>19526.675744693832</v>
      </c>
    </row>
    <row r="38" spans="1:86" x14ac:dyDescent="0.2">
      <c r="A38" s="137" t="s">
        <v>12</v>
      </c>
      <c r="B38" s="138">
        <f>B18*Annual!$B57/100</f>
        <v>11350.116225598389</v>
      </c>
      <c r="C38" s="139">
        <f>C18*Annual!$B57/100</f>
        <v>11368.144802944891</v>
      </c>
      <c r="D38" s="139">
        <f>D18*Annual!$B57/100</f>
        <v>11403.638564594425</v>
      </c>
      <c r="E38" s="139">
        <f>E18*Annual!$B57/100</f>
        <v>11418.286783680114</v>
      </c>
      <c r="F38" s="139">
        <f>F18*Annual!$C57/100</f>
        <v>11776.659418657246</v>
      </c>
      <c r="G38" s="139">
        <f>G18*Annual!$C57/100</f>
        <v>11791.000211914728</v>
      </c>
      <c r="H38" s="139">
        <f>H18*Annual!$C57/100</f>
        <v>11833.448959955671</v>
      </c>
      <c r="I38" s="139">
        <f>I18*Annual!$C57/100</f>
        <v>11862.130546455537</v>
      </c>
      <c r="J38" s="139">
        <f>J18*Annual!$D57/100</f>
        <v>11501.876825519785</v>
      </c>
      <c r="K38" s="139">
        <f>K18*Annual!$D57/100</f>
        <v>11505.764470989381</v>
      </c>
      <c r="L38" s="139">
        <f>L18*Annual!$D57/100</f>
        <v>11547.973193287091</v>
      </c>
      <c r="M38" s="139">
        <f>M18*Annual!$D57/100</f>
        <v>11564.634531032725</v>
      </c>
      <c r="N38" s="139">
        <f>N18*Annual!$E57/100</f>
        <v>11740.826273839977</v>
      </c>
      <c r="O38" s="139">
        <f>O18*Annual!$E57/100</f>
        <v>11752.962390783936</v>
      </c>
      <c r="P38" s="139">
        <f>P18*Annual!$E57/100</f>
        <v>11751.22865979623</v>
      </c>
      <c r="Q38" s="139">
        <f>Q18*Annual!$E57/100</f>
        <v>11759.897314749769</v>
      </c>
      <c r="R38" s="139">
        <f>R18*Annual!$F57/100</f>
        <v>11338.311271032557</v>
      </c>
      <c r="S38" s="139">
        <f>S18*Annual!$F57/100</f>
        <v>11357.214082312701</v>
      </c>
      <c r="T38" s="139">
        <f>T18*Annual!$F57/100</f>
        <v>11350.800628484727</v>
      </c>
      <c r="U38" s="139">
        <f>U18*Annual!$F57/100</f>
        <v>11321.433760945862</v>
      </c>
      <c r="V38" s="139">
        <f>V18*Annual!$G57/100</f>
        <v>11306.751834111263</v>
      </c>
      <c r="W38" s="139">
        <f>W18*Annual!$G57/100</f>
        <v>11323.058669281922</v>
      </c>
      <c r="X38" s="139">
        <f>X18*Annual!$G57/100</f>
        <v>11318.3025090232</v>
      </c>
      <c r="Y38" s="139">
        <f>Y18*Annual!$G57/100</f>
        <v>11289.086096015844</v>
      </c>
      <c r="Z38" s="139">
        <f>Z18*Annual!H57/100</f>
        <v>11449.675895857816</v>
      </c>
      <c r="AA38" s="139">
        <f>AA18*Annual!H57/100</f>
        <v>11434.446580872074</v>
      </c>
      <c r="AB38" s="139">
        <f>AB18*Annual!H57/100</f>
        <v>11394.29656866963</v>
      </c>
      <c r="AC38" s="139">
        <f>AC18*Annual!H57/100</f>
        <v>11379.759495278236</v>
      </c>
      <c r="AD38" s="139">
        <f>AD18*Annual!$I57/100</f>
        <v>11321.874231717469</v>
      </c>
      <c r="AE38" s="139">
        <f>AE18*Annual!$I57/100</f>
        <v>11454.92018293744</v>
      </c>
      <c r="AF38" s="139">
        <f>AF18*Annual!$I57/100</f>
        <v>11516.640055613758</v>
      </c>
      <c r="AG38" s="139">
        <f>AG18*Annual!$I57/100</f>
        <v>11554.584568775525</v>
      </c>
      <c r="AH38" s="139">
        <f>AH18*Annual!$J57/100</f>
        <v>11526.584311344361</v>
      </c>
      <c r="AI38" s="139">
        <f>AI18*Annual!$J57/100</f>
        <v>11695.671450668082</v>
      </c>
      <c r="AJ38" s="139">
        <f>AJ18*Annual!$J57/100</f>
        <v>11781.409138558891</v>
      </c>
      <c r="AK38" s="139">
        <f>AK18*Annual!$J57/100</f>
        <v>11851.862113279583</v>
      </c>
      <c r="AL38" s="139">
        <f>AL18*Annual!$K57/100</f>
        <v>11659.925735424813</v>
      </c>
      <c r="AM38" s="139">
        <f>AM18*Annual!$K57/100</f>
        <v>11839.002282547699</v>
      </c>
      <c r="AN38" s="139">
        <f>AN18*Annual!$K57/100</f>
        <v>11915.715445300946</v>
      </c>
      <c r="AO38" s="139">
        <f>AO18*Annual!$K57/100</f>
        <v>12073.179305714079</v>
      </c>
      <c r="AP38" s="139">
        <f>AP18*Annual!$L57/100</f>
        <v>12142.92161458607</v>
      </c>
      <c r="AQ38" s="139">
        <f>AQ18*Annual!$L57/100</f>
        <v>12407.799265144133</v>
      </c>
      <c r="AR38" s="139">
        <f>AR18*Annual!$L57/100</f>
        <v>12517.258338801486</v>
      </c>
      <c r="AS38" s="139">
        <f>AS18*Annual!$L57/100</f>
        <v>12558.661303374371</v>
      </c>
      <c r="AT38" s="139">
        <f>AT18*Annual!$M57/100</f>
        <v>12660.465242195633</v>
      </c>
      <c r="AU38" s="139">
        <f>AU18*Annual!$M57/100</f>
        <v>12709.273680727911</v>
      </c>
      <c r="AV38" s="139">
        <f>AV18*Annual!$M57/100</f>
        <v>12825.230698331872</v>
      </c>
      <c r="AW38" s="139">
        <f>AW18*Annual!$M57/100</f>
        <v>12910.571513583765</v>
      </c>
      <c r="AX38" s="139">
        <f>AX18*Annual!$N57/100</f>
        <v>13172.368711306603</v>
      </c>
      <c r="AY38" s="139">
        <f>AY18*Annual!$N57/100</f>
        <v>13322.015955912902</v>
      </c>
      <c r="AZ38" s="139">
        <f>AZ18*Annual!$N57/100</f>
        <v>13480.265321616489</v>
      </c>
      <c r="BA38" s="139">
        <f>BA18*Annual!$N57/100</f>
        <v>13660.464927361436</v>
      </c>
      <c r="BB38" s="139">
        <f>BB18*Annual!$O57/100</f>
        <v>13864.299050612834</v>
      </c>
      <c r="BC38" s="139">
        <f>BC18*Annual!$O57/100</f>
        <v>14031.358443642242</v>
      </c>
      <c r="BD38" s="139">
        <f>BD18*Annual!$O57/100</f>
        <v>14271.793523938339</v>
      </c>
      <c r="BE38" s="139">
        <f>BE18*Annual!$O57/100</f>
        <v>14423.436610956162</v>
      </c>
      <c r="BF38" s="360">
        <f>BF18*Annual!P57/100</f>
        <v>5515.9340150761891</v>
      </c>
      <c r="BG38" s="139">
        <f>BG18*Annual!P57/100</f>
        <v>5526.0596382723807</v>
      </c>
      <c r="BH38" s="139">
        <f>BH18*Annual!P57/100</f>
        <v>5513.6645223308014</v>
      </c>
      <c r="BI38" s="139">
        <f>BI18*Annual!P57/100</f>
        <v>5405.5716215193943</v>
      </c>
      <c r="BJ38" s="136">
        <f>BJ18*Annual!Q57/100</f>
        <v>5505.3537333181148</v>
      </c>
      <c r="BK38" s="136">
        <f>BK18*Annual!Q57/100</f>
        <v>5568.4045820129313</v>
      </c>
      <c r="BL38" s="136">
        <f>BL18*Annual!Q57/100</f>
        <v>5591.1460589790631</v>
      </c>
      <c r="BM38" s="136">
        <f>BM18*Annual!Q57/100</f>
        <v>5524.682002231928</v>
      </c>
      <c r="BN38" s="136">
        <f>BN18*Annual!$R57/100</f>
        <v>5653.645093920727</v>
      </c>
      <c r="BO38" s="136">
        <f>BO18*Annual!$R57/100</f>
        <v>5677.2307025271666</v>
      </c>
      <c r="BP38" s="136">
        <f>BP18*Annual!$R57/100</f>
        <v>5645.0425250391509</v>
      </c>
      <c r="BQ38" s="136">
        <f>BQ18*Annual!$R57/100</f>
        <v>5582.031094783817</v>
      </c>
      <c r="BR38" s="136">
        <f>BR18*Annual!$S57/100</f>
        <v>5780.5389819147604</v>
      </c>
      <c r="BS38" s="136">
        <f>BS18*Annual!$S57/100</f>
        <v>5869.353109632445</v>
      </c>
      <c r="BT38" s="136">
        <f>BT18*Annual!$S57/100</f>
        <v>5828.5022689755206</v>
      </c>
      <c r="BU38" s="136">
        <f>BU18*Annual!$S57/100</f>
        <v>5633.1827127971328</v>
      </c>
      <c r="BV38" s="136">
        <f>BV18*Annual!$T57/100</f>
        <v>5863.4727190104604</v>
      </c>
      <c r="BW38" s="136">
        <f>BW18*Annual!$T57/100</f>
        <v>5961.5248653163981</v>
      </c>
      <c r="BX38" s="136">
        <f>BX18*Annual!$T57/100</f>
        <v>5939.1174577179054</v>
      </c>
      <c r="BY38" s="136">
        <f>BY18*Annual!$T57/100</f>
        <v>5775.2044010234422</v>
      </c>
      <c r="BZ38" s="136">
        <f>BZ18*Annual!$U57/100</f>
        <v>5964.1255611400857</v>
      </c>
      <c r="CA38" s="136">
        <f>CA18*Annual!$U57/100</f>
        <v>6041.2969751524925</v>
      </c>
      <c r="CB38" s="136">
        <f>CB18*Annual!$U57/100</f>
        <v>6023.9217435393257</v>
      </c>
      <c r="CC38" s="136">
        <f>CC18*Annual!$U57/100</f>
        <v>5844.3404816702705</v>
      </c>
    </row>
    <row r="39" spans="1:86" x14ac:dyDescent="0.2">
      <c r="A39" s="133" t="s">
        <v>13</v>
      </c>
      <c r="B39" s="113">
        <f t="shared" ref="B39:U39" si="68">B33+B29+B26</f>
        <v>57274.276520522078</v>
      </c>
      <c r="C39" s="114">
        <f t="shared" si="68"/>
        <v>58985.295514917467</v>
      </c>
      <c r="D39" s="114">
        <f t="shared" si="68"/>
        <v>61452.72057941102</v>
      </c>
      <c r="E39" s="114">
        <f t="shared" si="68"/>
        <v>61765.342277674659</v>
      </c>
      <c r="F39" s="114">
        <f t="shared" si="68"/>
        <v>59319.729356726508</v>
      </c>
      <c r="G39" s="114">
        <f t="shared" si="68"/>
        <v>62725.888452977357</v>
      </c>
      <c r="H39" s="114">
        <f t="shared" si="68"/>
        <v>63446.27683936106</v>
      </c>
      <c r="I39" s="114">
        <f t="shared" si="68"/>
        <v>63672.801975381175</v>
      </c>
      <c r="J39" s="114">
        <f t="shared" si="68"/>
        <v>60767.589324373628</v>
      </c>
      <c r="K39" s="114">
        <f t="shared" si="68"/>
        <v>64074.240819959254</v>
      </c>
      <c r="L39" s="114">
        <f t="shared" si="68"/>
        <v>64277.989489829968</v>
      </c>
      <c r="M39" s="114">
        <f t="shared" si="68"/>
        <v>64187.642655550706</v>
      </c>
      <c r="N39" s="114">
        <f t="shared" si="68"/>
        <v>61701.8898473339</v>
      </c>
      <c r="O39" s="114">
        <f t="shared" si="68"/>
        <v>65010.538277026637</v>
      </c>
      <c r="P39" s="114">
        <f t="shared" si="68"/>
        <v>64776.176924578882</v>
      </c>
      <c r="Q39" s="114">
        <f t="shared" si="68"/>
        <v>64469.822691331923</v>
      </c>
      <c r="R39" s="114">
        <f t="shared" si="68"/>
        <v>61905.182267463351</v>
      </c>
      <c r="S39" s="114">
        <f t="shared" si="68"/>
        <v>65676.713413873484</v>
      </c>
      <c r="T39" s="114">
        <f t="shared" si="68"/>
        <v>66093.568809059172</v>
      </c>
      <c r="U39" s="114">
        <f t="shared" si="68"/>
        <v>66406.563460682984</v>
      </c>
      <c r="V39" s="114">
        <f t="shared" ref="V39:BH39" si="69">V33+V29+V26</f>
        <v>64119.311789993437</v>
      </c>
      <c r="W39" s="114">
        <f t="shared" si="69"/>
        <v>67730.300080785397</v>
      </c>
      <c r="X39" s="114">
        <f t="shared" si="69"/>
        <v>70270.477009698006</v>
      </c>
      <c r="Y39" s="114">
        <f t="shared" si="69"/>
        <v>69774.150372254662</v>
      </c>
      <c r="Z39" s="114">
        <f t="shared" si="69"/>
        <v>67793.002660221551</v>
      </c>
      <c r="AA39" s="114">
        <f t="shared" si="69"/>
        <v>71601.670638867814</v>
      </c>
      <c r="AB39" s="114">
        <f t="shared" si="69"/>
        <v>71844.561185030805</v>
      </c>
      <c r="AC39" s="114">
        <f t="shared" si="69"/>
        <v>71940.09717458181</v>
      </c>
      <c r="AD39" s="114">
        <f t="shared" si="69"/>
        <v>69235.428033935954</v>
      </c>
      <c r="AE39" s="114">
        <f t="shared" si="69"/>
        <v>73499.394426802843</v>
      </c>
      <c r="AF39" s="114">
        <f t="shared" si="69"/>
        <v>73511.608622301486</v>
      </c>
      <c r="AG39" s="114">
        <f t="shared" si="69"/>
        <v>74179.32541751799</v>
      </c>
      <c r="AH39" s="114">
        <f t="shared" si="69"/>
        <v>71728.004688354617</v>
      </c>
      <c r="AI39" s="114">
        <f t="shared" si="69"/>
        <v>76506.053451562853</v>
      </c>
      <c r="AJ39" s="114">
        <f t="shared" si="69"/>
        <v>76123.406288164464</v>
      </c>
      <c r="AK39" s="114">
        <f t="shared" si="69"/>
        <v>75925.14938444017</v>
      </c>
      <c r="AL39" s="114">
        <f t="shared" si="69"/>
        <v>74215.859531666298</v>
      </c>
      <c r="AM39" s="114">
        <f t="shared" si="69"/>
        <v>78888.661241032911</v>
      </c>
      <c r="AN39" s="114">
        <f t="shared" si="69"/>
        <v>79970.327494890662</v>
      </c>
      <c r="AO39" s="114">
        <f t="shared" si="69"/>
        <v>80504.248980104167</v>
      </c>
      <c r="AP39" s="114">
        <f t="shared" si="69"/>
        <v>78683.613399984752</v>
      </c>
      <c r="AQ39" s="114">
        <f t="shared" si="69"/>
        <v>82901.089407656924</v>
      </c>
      <c r="AR39" s="114">
        <f t="shared" si="69"/>
        <v>84901.496235641709</v>
      </c>
      <c r="AS39" s="114">
        <f t="shared" si="69"/>
        <v>85254.203732842958</v>
      </c>
      <c r="AT39" s="114">
        <f t="shared" si="69"/>
        <v>82665.567531411405</v>
      </c>
      <c r="AU39" s="114">
        <f t="shared" si="69"/>
        <v>86690.40778618124</v>
      </c>
      <c r="AV39" s="114">
        <f t="shared" si="69"/>
        <v>89170.664063583186</v>
      </c>
      <c r="AW39" s="114">
        <f t="shared" si="69"/>
        <v>90805.706793724385</v>
      </c>
      <c r="AX39" s="114">
        <f t="shared" si="69"/>
        <v>88732.929307986502</v>
      </c>
      <c r="AY39" s="114">
        <f t="shared" si="69"/>
        <v>92310.125817427732</v>
      </c>
      <c r="AZ39" s="114">
        <f t="shared" si="69"/>
        <v>94303.19133378008</v>
      </c>
      <c r="BA39" s="114">
        <f t="shared" si="69"/>
        <v>96182.937759305511</v>
      </c>
      <c r="BB39" s="114">
        <f t="shared" si="69"/>
        <v>93277.650590831923</v>
      </c>
      <c r="BC39" s="114">
        <f t="shared" si="69"/>
        <v>97715.491392345997</v>
      </c>
      <c r="BD39" s="114">
        <f t="shared" si="69"/>
        <v>98431.215209861388</v>
      </c>
      <c r="BE39" s="114">
        <f t="shared" si="69"/>
        <v>97644.14929379923</v>
      </c>
      <c r="BF39" s="114">
        <f t="shared" si="69"/>
        <v>93654.715155172715</v>
      </c>
      <c r="BG39" s="114">
        <f t="shared" si="69"/>
        <v>96329.616561674164</v>
      </c>
      <c r="BH39" s="114">
        <f t="shared" si="69"/>
        <v>97747.051170668725</v>
      </c>
      <c r="BI39" s="114">
        <f t="shared" ref="BI39:BN39" si="70">BI33+BI29+BI26</f>
        <v>98618.635460129066</v>
      </c>
      <c r="BJ39" s="333">
        <f t="shared" si="70"/>
        <v>95749.344880570541</v>
      </c>
      <c r="BK39" s="333">
        <f t="shared" si="70"/>
        <v>99928.972458911914</v>
      </c>
      <c r="BL39" s="333">
        <f t="shared" si="70"/>
        <v>100918.41837978449</v>
      </c>
      <c r="BM39" s="333">
        <f t="shared" si="70"/>
        <v>101976.13797095091</v>
      </c>
      <c r="BN39" s="333">
        <f t="shared" si="70"/>
        <v>99311.110262299131</v>
      </c>
      <c r="BO39" s="333">
        <f t="shared" ref="BO39:BQ39" si="71">BO33+BO29+BO26</f>
        <v>103233.58769552167</v>
      </c>
      <c r="BP39" s="333">
        <f t="shared" si="71"/>
        <v>104641.76012893165</v>
      </c>
      <c r="BQ39" s="333">
        <f t="shared" si="71"/>
        <v>105938.08953220223</v>
      </c>
      <c r="BR39" s="333">
        <f t="shared" ref="BR39:BT39" si="72">BR33+BR29+BR26</f>
        <v>102125.3639640825</v>
      </c>
      <c r="BS39" s="333">
        <f t="shared" si="72"/>
        <v>106357.87766608274</v>
      </c>
      <c r="BT39" s="333">
        <f t="shared" si="72"/>
        <v>106839.87566904706</v>
      </c>
      <c r="BU39" s="333">
        <f t="shared" ref="BU39:BV39" si="73">BU33+BU29+BU26</f>
        <v>108209.36109410811</v>
      </c>
      <c r="BV39" s="333">
        <f t="shared" si="73"/>
        <v>104048.17938103619</v>
      </c>
      <c r="BW39" s="333">
        <f t="shared" ref="BW39:BY39" si="74">BW33+BW29+BW26</f>
        <v>109224.3058173118</v>
      </c>
      <c r="BX39" s="333">
        <f t="shared" si="74"/>
        <v>108681.76020845068</v>
      </c>
      <c r="BY39" s="333">
        <f t="shared" si="74"/>
        <v>110849.17715327437</v>
      </c>
      <c r="BZ39" s="333">
        <f t="shared" ref="BZ39:CC39" si="75">BZ33+BZ29+BZ26</f>
        <v>106242.21410772995</v>
      </c>
      <c r="CA39" s="333">
        <f t="shared" si="75"/>
        <v>111119.62361022658</v>
      </c>
      <c r="CB39" s="333">
        <f t="shared" si="75"/>
        <v>111023.80109224476</v>
      </c>
      <c r="CC39" s="333">
        <f t="shared" si="75"/>
        <v>112684.0750986964</v>
      </c>
    </row>
    <row r="40" spans="1:86" x14ac:dyDescent="0.2">
      <c r="A40" s="159" t="s">
        <v>14</v>
      </c>
      <c r="B40" s="135">
        <f>B20*Annual!$B59/100</f>
        <v>6505.1161943247207</v>
      </c>
      <c r="C40" s="136">
        <f>C20*Annual!$B59/100</f>
        <v>6506.2223580541358</v>
      </c>
      <c r="D40" s="136">
        <f>D20*Annual!$B59/100</f>
        <v>6563.0615114530656</v>
      </c>
      <c r="E40" s="136">
        <f>E20*Annual!$B59/100</f>
        <v>6589.577244070786</v>
      </c>
      <c r="F40" s="136">
        <f>F20*Annual!$C59/100</f>
        <v>6777.901931528042</v>
      </c>
      <c r="G40" s="136">
        <f>G20*Annual!$C59/100</f>
        <v>6850.5112921973887</v>
      </c>
      <c r="H40" s="136">
        <f>H20*Annual!$C59/100</f>
        <v>6912.8432522730182</v>
      </c>
      <c r="I40" s="136">
        <f>I20*Annual!$C59/100</f>
        <v>6997.0902080522701</v>
      </c>
      <c r="J40" s="136">
        <f>J20*Annual!$D59/100</f>
        <v>7040.8038620040743</v>
      </c>
      <c r="K40" s="136">
        <f>K20*Annual!$D59/100</f>
        <v>7061.3313920302307</v>
      </c>
      <c r="L40" s="136">
        <f>L20*Annual!$D59/100</f>
        <v>7092.3127669600863</v>
      </c>
      <c r="M40" s="136">
        <f>M20*Annual!$D59/100</f>
        <v>7103.7518779263537</v>
      </c>
      <c r="N40" s="136">
        <f>N20*Annual!$E59/100</f>
        <v>6982.0453935064761</v>
      </c>
      <c r="O40" s="136">
        <f>O20*Annual!$E59/100</f>
        <v>6913.4498627320645</v>
      </c>
      <c r="P40" s="136">
        <f>P20*Annual!$E59/100</f>
        <v>7052.137317565187</v>
      </c>
      <c r="Q40" s="136">
        <f>Q20*Annual!$E59/100</f>
        <v>7148.8622257612087</v>
      </c>
      <c r="R40" s="136">
        <f>R20*Annual!$F59/100</f>
        <v>6757.450843399718</v>
      </c>
      <c r="S40" s="136">
        <f>S20*Annual!$F59/100</f>
        <v>6745.9385220228569</v>
      </c>
      <c r="T40" s="136">
        <f>T20*Annual!$F59/100</f>
        <v>6961.3914789331457</v>
      </c>
      <c r="U40" s="136">
        <f>U20*Annual!$F59/100</f>
        <v>7103.6603617663386</v>
      </c>
      <c r="V40" s="136">
        <f>V20*Annual!$G59/100</f>
        <v>6935.1568305699857</v>
      </c>
      <c r="W40" s="136">
        <f>W20*Annual!$G59/100</f>
        <v>6946.5093481929298</v>
      </c>
      <c r="X40" s="136">
        <f>X20*Annual!$G59/100</f>
        <v>7174.6241191423742</v>
      </c>
      <c r="Y40" s="136">
        <f>Y20*Annual!$G59/100</f>
        <v>7317.4069742366128</v>
      </c>
      <c r="Z40" s="136">
        <f>Z20*Annual!H59/100</f>
        <v>7380.6518205806051</v>
      </c>
      <c r="AA40" s="136">
        <f>AA20*Annual!H59/100</f>
        <v>7387.4920062975461</v>
      </c>
      <c r="AB40" s="136">
        <f>AB20*Annual!H59/100</f>
        <v>7605.0140971461551</v>
      </c>
      <c r="AC40" s="136">
        <f>AC20*Annual!H59/100</f>
        <v>7767.6908618915313</v>
      </c>
      <c r="AD40" s="136">
        <f>AD20*Annual!$I59/100</f>
        <v>7248.2373909426296</v>
      </c>
      <c r="AE40" s="136">
        <f>AE20*Annual!$I59/100</f>
        <v>7454.0056648159252</v>
      </c>
      <c r="AF40" s="136">
        <f>AF20*Annual!$I59/100</f>
        <v>7595.046831179563</v>
      </c>
      <c r="AG40" s="136">
        <f>AG20*Annual!$I59/100</f>
        <v>7701.9264685797689</v>
      </c>
      <c r="AH40" s="136">
        <f>AH20*Annual!$J59/100</f>
        <v>7379.774237552615</v>
      </c>
      <c r="AI40" s="136">
        <f>AI20*Annual!$J59/100</f>
        <v>7609.9781022855977</v>
      </c>
      <c r="AJ40" s="136">
        <f>AJ20*Annual!$J59/100</f>
        <v>7671.8800006201536</v>
      </c>
      <c r="AK40" s="136">
        <f>AK20*Annual!$J59/100</f>
        <v>7833.0622598618902</v>
      </c>
      <c r="AL40" s="136">
        <f>AL20*Annual!$K59/100</f>
        <v>7609.5912054184828</v>
      </c>
      <c r="AM40" s="136">
        <f>AM20*Annual!$K59/100</f>
        <v>7939.4736627147495</v>
      </c>
      <c r="AN40" s="136">
        <f>AN20*Annual!$K59/100</f>
        <v>8102.2446120385666</v>
      </c>
      <c r="AO40" s="136">
        <f>AO20*Annual!$K59/100</f>
        <v>8299.1481361902843</v>
      </c>
      <c r="AP40" s="136">
        <f>AP20*Annual!$L59/100</f>
        <v>7994.3717537479879</v>
      </c>
      <c r="AQ40" s="136">
        <f>AQ20*Annual!$L59/100</f>
        <v>8321.5945767479425</v>
      </c>
      <c r="AR40" s="136">
        <f>AR20*Annual!$L59/100</f>
        <v>8472.4391914321968</v>
      </c>
      <c r="AS40" s="136">
        <f>AS20*Annual!$L59/100</f>
        <v>8604.6246415396217</v>
      </c>
      <c r="AT40" s="136">
        <f>AT20*Annual!$M59/100</f>
        <v>8543.8373991754706</v>
      </c>
      <c r="AU40" s="136">
        <f>AU20*Annual!$M59/100</f>
        <v>8729.493271407795</v>
      </c>
      <c r="AV40" s="136">
        <f>AV20*Annual!$M59/100</f>
        <v>8939.2920471896723</v>
      </c>
      <c r="AW40" s="136">
        <f>AW20*Annual!$M59/100</f>
        <v>9320.0775892497149</v>
      </c>
      <c r="AX40" s="136">
        <f>AX20*Annual!$N59/100</f>
        <v>8981.2847449659475</v>
      </c>
      <c r="AY40" s="136">
        <f>AY20*Annual!$N59/100</f>
        <v>9134.2432516145054</v>
      </c>
      <c r="AZ40" s="136">
        <f>AZ20*Annual!$N59/100</f>
        <v>9373.7360528610534</v>
      </c>
      <c r="BA40" s="136">
        <f>BA20*Annual!$N59/100</f>
        <v>9662.8946640353188</v>
      </c>
      <c r="BB40" s="136">
        <f>BB20*Annual!$O59/100</f>
        <v>9305.8265088754979</v>
      </c>
      <c r="BC40" s="136">
        <f>BC20*Annual!$O59/100</f>
        <v>9479.0631395570854</v>
      </c>
      <c r="BD40" s="136">
        <f>BD20*Annual!$O59/100</f>
        <v>9599.535796457134</v>
      </c>
      <c r="BE40" s="136">
        <f>BE20*Annual!$O59/100</f>
        <v>9642.6924570934807</v>
      </c>
      <c r="BF40" s="136">
        <f>BF20*Annual!P59/100</f>
        <v>9098.7486578421649</v>
      </c>
      <c r="BG40" s="136">
        <f>BG20*Annual!P59/100</f>
        <v>9101.502747939885</v>
      </c>
      <c r="BH40" s="136">
        <f>BH20*Annual!P59/100</f>
        <v>9299.0322099486348</v>
      </c>
      <c r="BI40" s="136">
        <f>BI20*Annual!P59/100</f>
        <v>9663.6431378857742</v>
      </c>
      <c r="BJ40" s="136">
        <f>BJ20*Annual!Q59/100</f>
        <v>9494.7945227857617</v>
      </c>
      <c r="BK40" s="136">
        <f>BK20*Annual!Q59/100</f>
        <v>9661.4544171486759</v>
      </c>
      <c r="BL40" s="136">
        <f>BL20*Annual!Q59/100</f>
        <v>9955.7521597130417</v>
      </c>
      <c r="BM40" s="136">
        <f>BM20*Annual!Q59/100</f>
        <v>10243.986715822039</v>
      </c>
      <c r="BN40" s="136">
        <f>BN20*Annual!$R59/100</f>
        <v>9798.3607777964226</v>
      </c>
      <c r="BO40" s="136">
        <f>BO20*Annual!$R59/100</f>
        <v>9994.6162435677033</v>
      </c>
      <c r="BP40" s="136">
        <f>BP20*Annual!$R59/100</f>
        <v>10325.03071914357</v>
      </c>
      <c r="BQ40" s="136">
        <f>BQ20*Annual!$R59/100</f>
        <v>10691.78312080365</v>
      </c>
      <c r="BR40" s="136">
        <f>BR20*Annual!$S59/100</f>
        <v>10215.857079384459</v>
      </c>
      <c r="BS40" s="136">
        <f>BS20*Annual!$S59/100</f>
        <v>10377.776334254509</v>
      </c>
      <c r="BT40" s="136">
        <f>BT20*Annual!$S59/100</f>
        <v>10597.16074808415</v>
      </c>
      <c r="BU40" s="136">
        <f>BU20*Annual!$S59/100</f>
        <v>10830.872936131598</v>
      </c>
      <c r="BV40" s="136">
        <f>BV20*Annual!$T59/100</f>
        <v>10308.466361240635</v>
      </c>
      <c r="BW40" s="136">
        <f>BW20*Annual!$T59/100</f>
        <v>10579.229644597764</v>
      </c>
      <c r="BX40" s="136">
        <f>BX20*Annual!$T59/100</f>
        <v>10702.331947413299</v>
      </c>
      <c r="BY40" s="136">
        <f>BY20*Annual!$T59/100</f>
        <v>11082.14193815784</v>
      </c>
      <c r="BZ40" s="136">
        <f>BZ20*Annual!$U59/100</f>
        <v>10527.310101509849</v>
      </c>
      <c r="CA40" s="136">
        <f>CA20*Annual!$U59/100</f>
        <v>10621.460176406779</v>
      </c>
      <c r="CB40" s="136">
        <f>CB20*Annual!$U59/100</f>
        <v>10862.874595427031</v>
      </c>
      <c r="CC40" s="136">
        <f>CC20*Annual!$U59/100</f>
        <v>11249.849985505038</v>
      </c>
    </row>
    <row r="41" spans="1:86" ht="17.25" customHeight="1" thickBot="1" x14ac:dyDescent="0.25">
      <c r="A41" s="160" t="s">
        <v>440</v>
      </c>
      <c r="B41" s="97">
        <f t="shared" ref="B41:U41" si="76">B39+B40</f>
        <v>63779.392714846799</v>
      </c>
      <c r="C41" s="98">
        <f t="shared" si="76"/>
        <v>65491.517872971599</v>
      </c>
      <c r="D41" s="98">
        <f t="shared" si="76"/>
        <v>68015.782090864086</v>
      </c>
      <c r="E41" s="98">
        <f t="shared" si="76"/>
        <v>68354.91952174544</v>
      </c>
      <c r="F41" s="98">
        <f t="shared" si="76"/>
        <v>66097.631288254546</v>
      </c>
      <c r="G41" s="98">
        <f t="shared" si="76"/>
        <v>69576.399745174742</v>
      </c>
      <c r="H41" s="98">
        <f t="shared" si="76"/>
        <v>70359.120091634075</v>
      </c>
      <c r="I41" s="98">
        <f t="shared" si="76"/>
        <v>70669.892183433447</v>
      </c>
      <c r="J41" s="98">
        <f t="shared" si="76"/>
        <v>67808.393186377696</v>
      </c>
      <c r="K41" s="98">
        <f t="shared" si="76"/>
        <v>71135.572211989478</v>
      </c>
      <c r="L41" s="98">
        <f t="shared" si="76"/>
        <v>71370.302256790048</v>
      </c>
      <c r="M41" s="98">
        <f t="shared" si="76"/>
        <v>71291.394533477054</v>
      </c>
      <c r="N41" s="98">
        <f t="shared" si="76"/>
        <v>68683.935240840379</v>
      </c>
      <c r="O41" s="98">
        <f t="shared" si="76"/>
        <v>71923.988139758701</v>
      </c>
      <c r="P41" s="98">
        <f t="shared" si="76"/>
        <v>71828.314242144072</v>
      </c>
      <c r="Q41" s="98">
        <f t="shared" si="76"/>
        <v>71618.684917093138</v>
      </c>
      <c r="R41" s="98">
        <f t="shared" si="76"/>
        <v>68662.633110863069</v>
      </c>
      <c r="S41" s="98">
        <f t="shared" si="76"/>
        <v>72422.651935896341</v>
      </c>
      <c r="T41" s="98">
        <f t="shared" si="76"/>
        <v>73054.960287992319</v>
      </c>
      <c r="U41" s="98">
        <f t="shared" si="76"/>
        <v>73510.223822449319</v>
      </c>
      <c r="V41" s="98">
        <f t="shared" ref="V41:BA41" si="77">V39+V40</f>
        <v>71054.468620563421</v>
      </c>
      <c r="W41" s="98">
        <f t="shared" si="77"/>
        <v>74676.809428978333</v>
      </c>
      <c r="X41" s="98">
        <f t="shared" si="77"/>
        <v>77445.101128840382</v>
      </c>
      <c r="Y41" s="98">
        <f t="shared" si="77"/>
        <v>77091.557346491274</v>
      </c>
      <c r="Z41" s="98">
        <f t="shared" si="77"/>
        <v>75173.654480802157</v>
      </c>
      <c r="AA41" s="98">
        <f t="shared" si="77"/>
        <v>78989.162645165357</v>
      </c>
      <c r="AB41" s="98">
        <f t="shared" si="77"/>
        <v>79449.575282176957</v>
      </c>
      <c r="AC41" s="98">
        <f t="shared" si="77"/>
        <v>79707.788036473343</v>
      </c>
      <c r="AD41" s="98">
        <f t="shared" si="77"/>
        <v>76483.665424878578</v>
      </c>
      <c r="AE41" s="98">
        <f t="shared" si="77"/>
        <v>80953.400091618765</v>
      </c>
      <c r="AF41" s="98">
        <f t="shared" si="77"/>
        <v>81106.655453481042</v>
      </c>
      <c r="AG41" s="98">
        <f t="shared" si="77"/>
        <v>81881.251886097758</v>
      </c>
      <c r="AH41" s="98">
        <f t="shared" si="77"/>
        <v>79107.778925907231</v>
      </c>
      <c r="AI41" s="98">
        <f t="shared" si="77"/>
        <v>84116.031553848457</v>
      </c>
      <c r="AJ41" s="98">
        <f t="shared" si="77"/>
        <v>83795.286288784613</v>
      </c>
      <c r="AK41" s="98">
        <f t="shared" si="77"/>
        <v>83758.211644302064</v>
      </c>
      <c r="AL41" s="98">
        <f t="shared" si="77"/>
        <v>81825.450737084786</v>
      </c>
      <c r="AM41" s="98">
        <f t="shared" si="77"/>
        <v>86828.134903747661</v>
      </c>
      <c r="AN41" s="98">
        <f t="shared" si="77"/>
        <v>88072.572106929234</v>
      </c>
      <c r="AO41" s="98">
        <f t="shared" si="77"/>
        <v>88803.397116294451</v>
      </c>
      <c r="AP41" s="98">
        <f t="shared" si="77"/>
        <v>86677.985153732734</v>
      </c>
      <c r="AQ41" s="98">
        <f t="shared" si="77"/>
        <v>91222.683984404866</v>
      </c>
      <c r="AR41" s="98">
        <f t="shared" si="77"/>
        <v>93373.935427073913</v>
      </c>
      <c r="AS41" s="98">
        <f t="shared" si="77"/>
        <v>93858.828374382574</v>
      </c>
      <c r="AT41" s="98">
        <f t="shared" si="77"/>
        <v>91209.404930586868</v>
      </c>
      <c r="AU41" s="98">
        <f t="shared" si="77"/>
        <v>95419.901057589042</v>
      </c>
      <c r="AV41" s="98">
        <f t="shared" si="77"/>
        <v>98109.956110772851</v>
      </c>
      <c r="AW41" s="98">
        <f t="shared" si="77"/>
        <v>100125.7843829741</v>
      </c>
      <c r="AX41" s="98">
        <f t="shared" si="77"/>
        <v>97714.214052952448</v>
      </c>
      <c r="AY41" s="98">
        <f t="shared" si="77"/>
        <v>101444.36906904224</v>
      </c>
      <c r="AZ41" s="98">
        <f t="shared" si="77"/>
        <v>103676.92738664114</v>
      </c>
      <c r="BA41" s="98">
        <f t="shared" si="77"/>
        <v>105845.83242334083</v>
      </c>
      <c r="BB41" s="98">
        <f t="shared" ref="BB41:BG41" si="78">BB39+BB40</f>
        <v>102583.47709970742</v>
      </c>
      <c r="BC41" s="98">
        <f t="shared" si="78"/>
        <v>107194.55453190308</v>
      </c>
      <c r="BD41" s="98">
        <f t="shared" si="78"/>
        <v>108030.75100631852</v>
      </c>
      <c r="BE41" s="98">
        <f t="shared" si="78"/>
        <v>107286.84175089271</v>
      </c>
      <c r="BF41" s="98">
        <f t="shared" si="78"/>
        <v>102753.46381301488</v>
      </c>
      <c r="BG41" s="98">
        <f t="shared" si="78"/>
        <v>105431.11930961405</v>
      </c>
      <c r="BH41" s="98">
        <f t="shared" ref="BH41:BM41" si="79">BH39+BH40</f>
        <v>107046.08338061736</v>
      </c>
      <c r="BI41" s="98">
        <f t="shared" si="79"/>
        <v>108282.27859801485</v>
      </c>
      <c r="BJ41" s="98">
        <f t="shared" si="79"/>
        <v>105244.1394033563</v>
      </c>
      <c r="BK41" s="98">
        <f t="shared" si="79"/>
        <v>109590.42687606059</v>
      </c>
      <c r="BL41" s="98">
        <f t="shared" si="79"/>
        <v>110874.17053949753</v>
      </c>
      <c r="BM41" s="98">
        <f t="shared" si="79"/>
        <v>112220.12468677295</v>
      </c>
      <c r="BN41" s="98">
        <f t="shared" ref="BN41" si="80">BN39+BN40</f>
        <v>109109.47104009555</v>
      </c>
      <c r="BO41" s="98">
        <f t="shared" ref="BO41:BQ41" si="81">BO39+BO40</f>
        <v>113228.20393908938</v>
      </c>
      <c r="BP41" s="98">
        <f t="shared" si="81"/>
        <v>114966.79084807522</v>
      </c>
      <c r="BQ41" s="98">
        <f t="shared" si="81"/>
        <v>116629.87265300588</v>
      </c>
      <c r="BR41" s="98">
        <f t="shared" ref="BR41:BT41" si="82">BR39+BR40</f>
        <v>112341.22104346695</v>
      </c>
      <c r="BS41" s="98">
        <f t="shared" si="82"/>
        <v>116735.65400033725</v>
      </c>
      <c r="BT41" s="98">
        <f t="shared" si="82"/>
        <v>117437.03641713121</v>
      </c>
      <c r="BU41" s="98">
        <f t="shared" ref="BU41:BV41" si="83">BU39+BU40</f>
        <v>119040.23403023971</v>
      </c>
      <c r="BV41" s="98">
        <f t="shared" si="83"/>
        <v>114356.64574227681</v>
      </c>
      <c r="BW41" s="98">
        <f t="shared" ref="BW41:BY41" si="84">BW39+BW40</f>
        <v>119803.53546190957</v>
      </c>
      <c r="BX41" s="98">
        <f t="shared" si="84"/>
        <v>119384.09215586398</v>
      </c>
      <c r="BY41" s="98">
        <f t="shared" si="84"/>
        <v>121931.31909143222</v>
      </c>
      <c r="BZ41" s="98">
        <f t="shared" ref="BZ41:CC41" si="85">BZ39+BZ40</f>
        <v>116769.5242092398</v>
      </c>
      <c r="CA41" s="98">
        <f t="shared" si="85"/>
        <v>121741.08378663336</v>
      </c>
      <c r="CB41" s="98">
        <f t="shared" si="85"/>
        <v>121886.67568767178</v>
      </c>
      <c r="CC41" s="98">
        <f t="shared" si="85"/>
        <v>123933.92508420143</v>
      </c>
      <c r="CD41" s="346"/>
      <c r="CE41" s="346"/>
      <c r="CF41" s="346"/>
      <c r="CG41" s="346"/>
      <c r="CH41" s="346"/>
    </row>
    <row r="42" spans="1:86" x14ac:dyDescent="0.2">
      <c r="BA42" s="81"/>
      <c r="BG42" s="249"/>
      <c r="BH42" s="249"/>
      <c r="BI42" s="250"/>
      <c r="BJ42" s="250"/>
      <c r="BK42" s="250"/>
      <c r="BL42" s="250"/>
      <c r="BM42" s="250"/>
      <c r="BN42" s="250"/>
      <c r="BO42" s="250"/>
      <c r="BP42" s="250"/>
      <c r="CD42" s="346"/>
      <c r="CE42" s="346"/>
      <c r="CF42" s="346"/>
      <c r="CG42" s="346"/>
      <c r="CH42" s="346"/>
    </row>
    <row r="43" spans="1:86" ht="18" x14ac:dyDescent="0.25">
      <c r="A43" s="416" t="s">
        <v>211</v>
      </c>
      <c r="B43" s="416"/>
      <c r="C43" s="416"/>
      <c r="D43" s="416"/>
      <c r="E43" s="416"/>
      <c r="F43" s="41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16"/>
      <c r="T43" s="416"/>
      <c r="U43" s="416"/>
      <c r="V43" s="416"/>
      <c r="W43" s="416"/>
      <c r="X43" s="416"/>
      <c r="Y43" s="416"/>
      <c r="Z43" s="417"/>
      <c r="AA43" s="417"/>
      <c r="AB43" s="417"/>
      <c r="AC43" s="417"/>
      <c r="AD43" s="417"/>
      <c r="AE43" s="417"/>
      <c r="AF43" s="417"/>
      <c r="AG43" s="417"/>
      <c r="AH43" s="417"/>
      <c r="AI43" s="417"/>
      <c r="AJ43" s="417"/>
      <c r="AK43" s="417"/>
      <c r="AL43" s="417"/>
      <c r="AM43" s="417"/>
      <c r="AN43" s="417"/>
      <c r="AO43" s="417"/>
      <c r="AP43" s="417"/>
      <c r="AQ43" s="417"/>
      <c r="AR43" s="417"/>
      <c r="AS43" s="417"/>
      <c r="AT43" s="417"/>
      <c r="AU43" s="417"/>
      <c r="AV43" s="417"/>
      <c r="AW43" s="417"/>
      <c r="AX43" s="417"/>
      <c r="AY43" s="417"/>
      <c r="AZ43" s="417"/>
      <c r="BA43" s="417"/>
      <c r="BB43" s="417"/>
      <c r="BC43" s="417"/>
      <c r="BD43" s="417"/>
      <c r="BE43" s="417"/>
      <c r="BF43" s="417"/>
      <c r="BG43" s="417"/>
      <c r="BH43" s="417"/>
      <c r="BN43" s="81"/>
      <c r="CD43" s="346"/>
      <c r="CE43" s="346"/>
      <c r="CF43" s="346"/>
      <c r="CG43" s="346"/>
      <c r="CH43" s="346"/>
    </row>
    <row r="44" spans="1:86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D44" s="346"/>
      <c r="CE44" s="346"/>
      <c r="CF44" s="346"/>
      <c r="CG44" s="346"/>
      <c r="CH44" s="346"/>
    </row>
    <row r="45" spans="1:86" ht="13.5" thickBot="1" x14ac:dyDescent="0.25">
      <c r="A45" s="99" t="s">
        <v>166</v>
      </c>
      <c r="B45" s="234" t="str">
        <f>B25</f>
        <v>1995q1</v>
      </c>
      <c r="C45" s="233" t="str">
        <f t="shared" ref="C45:BH45" si="86">C25</f>
        <v>1995q2</v>
      </c>
      <c r="D45" s="233" t="str">
        <f t="shared" si="86"/>
        <v>1995q3</v>
      </c>
      <c r="E45" s="233" t="str">
        <f t="shared" si="86"/>
        <v>1995q4</v>
      </c>
      <c r="F45" s="233" t="str">
        <f t="shared" si="86"/>
        <v>1996q1</v>
      </c>
      <c r="G45" s="233" t="str">
        <f t="shared" si="86"/>
        <v>1996q2</v>
      </c>
      <c r="H45" s="233" t="str">
        <f t="shared" si="86"/>
        <v>1996q3</v>
      </c>
      <c r="I45" s="233" t="str">
        <f t="shared" si="86"/>
        <v>1996q4</v>
      </c>
      <c r="J45" s="233" t="str">
        <f t="shared" si="86"/>
        <v>1997q1</v>
      </c>
      <c r="K45" s="233" t="str">
        <f t="shared" si="86"/>
        <v>1997q2</v>
      </c>
      <c r="L45" s="233" t="str">
        <f t="shared" si="86"/>
        <v>1997q3</v>
      </c>
      <c r="M45" s="233" t="str">
        <f t="shared" si="86"/>
        <v>1997q4</v>
      </c>
      <c r="N45" s="233" t="str">
        <f t="shared" si="86"/>
        <v>1998q1</v>
      </c>
      <c r="O45" s="233" t="str">
        <f t="shared" si="86"/>
        <v>1998q2</v>
      </c>
      <c r="P45" s="233" t="str">
        <f t="shared" si="86"/>
        <v>1998q3</v>
      </c>
      <c r="Q45" s="233" t="str">
        <f t="shared" si="86"/>
        <v>1998q4</v>
      </c>
      <c r="R45" s="233" t="str">
        <f t="shared" si="86"/>
        <v>1999q1</v>
      </c>
      <c r="S45" s="233" t="str">
        <f t="shared" si="86"/>
        <v>1999q2</v>
      </c>
      <c r="T45" s="233" t="str">
        <f t="shared" si="86"/>
        <v>1999q3</v>
      </c>
      <c r="U45" s="233" t="str">
        <f t="shared" si="86"/>
        <v>1999q4</v>
      </c>
      <c r="V45" s="233" t="str">
        <f t="shared" si="86"/>
        <v>2000q1</v>
      </c>
      <c r="W45" s="233" t="str">
        <f t="shared" si="86"/>
        <v>2000q2</v>
      </c>
      <c r="X45" s="233" t="str">
        <f t="shared" si="86"/>
        <v>2000q3</v>
      </c>
      <c r="Y45" s="233" t="str">
        <f t="shared" si="86"/>
        <v>2000q4</v>
      </c>
      <c r="Z45" s="233" t="str">
        <f t="shared" si="86"/>
        <v>2001q1</v>
      </c>
      <c r="AA45" s="233" t="str">
        <f t="shared" si="86"/>
        <v>2001q2</v>
      </c>
      <c r="AB45" s="233" t="str">
        <f t="shared" si="86"/>
        <v>2001q3</v>
      </c>
      <c r="AC45" s="233" t="str">
        <f t="shared" si="86"/>
        <v>2001q4</v>
      </c>
      <c r="AD45" s="233" t="str">
        <f t="shared" si="86"/>
        <v>2002q1</v>
      </c>
      <c r="AE45" s="233" t="str">
        <f t="shared" si="86"/>
        <v>2002q2</v>
      </c>
      <c r="AF45" s="233" t="str">
        <f t="shared" si="86"/>
        <v>2002q3</v>
      </c>
      <c r="AG45" s="233" t="str">
        <f t="shared" si="86"/>
        <v>2002q4</v>
      </c>
      <c r="AH45" s="233" t="str">
        <f t="shared" si="86"/>
        <v>2003q1</v>
      </c>
      <c r="AI45" s="233" t="str">
        <f t="shared" si="86"/>
        <v>2003q2</v>
      </c>
      <c r="AJ45" s="233" t="str">
        <f t="shared" si="86"/>
        <v>2003q3</v>
      </c>
      <c r="AK45" s="233" t="str">
        <f t="shared" si="86"/>
        <v>2003q4</v>
      </c>
      <c r="AL45" s="233" t="str">
        <f t="shared" si="86"/>
        <v>2004q1</v>
      </c>
      <c r="AM45" s="233" t="str">
        <f t="shared" si="86"/>
        <v>2004q2</v>
      </c>
      <c r="AN45" s="233" t="str">
        <f t="shared" si="86"/>
        <v>2004q3</v>
      </c>
      <c r="AO45" s="233" t="str">
        <f t="shared" si="86"/>
        <v>2004q4</v>
      </c>
      <c r="AP45" s="233" t="str">
        <f t="shared" si="86"/>
        <v>2005q1</v>
      </c>
      <c r="AQ45" s="233" t="str">
        <f t="shared" si="86"/>
        <v>2005q2</v>
      </c>
      <c r="AR45" s="233" t="str">
        <f t="shared" si="86"/>
        <v>2005q3</v>
      </c>
      <c r="AS45" s="233" t="str">
        <f t="shared" si="86"/>
        <v>2005q4</v>
      </c>
      <c r="AT45" s="233" t="str">
        <f t="shared" si="86"/>
        <v>2006q1</v>
      </c>
      <c r="AU45" s="233" t="str">
        <f t="shared" si="86"/>
        <v>2006q2</v>
      </c>
      <c r="AV45" s="233" t="str">
        <f t="shared" si="86"/>
        <v>2006q3</v>
      </c>
      <c r="AW45" s="233" t="str">
        <f t="shared" si="86"/>
        <v>2006q4</v>
      </c>
      <c r="AX45" s="233" t="str">
        <f t="shared" si="86"/>
        <v>2007q1</v>
      </c>
      <c r="AY45" s="233" t="str">
        <f t="shared" si="86"/>
        <v>2007q2</v>
      </c>
      <c r="AZ45" s="233" t="str">
        <f t="shared" si="86"/>
        <v>2007q3</v>
      </c>
      <c r="BA45" s="233" t="str">
        <f t="shared" si="86"/>
        <v>2007q4</v>
      </c>
      <c r="BB45" s="233" t="str">
        <f t="shared" si="86"/>
        <v>2008q1</v>
      </c>
      <c r="BC45" s="233" t="str">
        <f t="shared" si="86"/>
        <v>2008q2</v>
      </c>
      <c r="BD45" s="233" t="str">
        <f t="shared" si="86"/>
        <v>2008q3</v>
      </c>
      <c r="BE45" s="233" t="str">
        <f t="shared" si="86"/>
        <v>2008q4</v>
      </c>
      <c r="BF45" s="233" t="str">
        <f t="shared" si="86"/>
        <v>2009q1</v>
      </c>
      <c r="BG45" s="233" t="str">
        <f t="shared" si="86"/>
        <v>2009q2</v>
      </c>
      <c r="BH45" s="233" t="str">
        <f t="shared" si="86"/>
        <v>2009q3</v>
      </c>
      <c r="BI45" s="233" t="str">
        <f>BI25</f>
        <v>2009q4</v>
      </c>
      <c r="BJ45" s="233" t="str">
        <f>BJ25</f>
        <v>2010q1</v>
      </c>
      <c r="BK45" s="233" t="str">
        <f>BK25</f>
        <v>2010q2</v>
      </c>
      <c r="BL45" s="233" t="str">
        <f>BL25</f>
        <v>2010q3</v>
      </c>
      <c r="BM45" s="233" t="str">
        <f t="shared" ref="BM45:BQ45" si="87">BM25</f>
        <v>2010q4</v>
      </c>
      <c r="BN45" s="233" t="str">
        <f t="shared" si="87"/>
        <v>2011q1</v>
      </c>
      <c r="BO45" s="233" t="str">
        <f t="shared" si="87"/>
        <v>2011q2</v>
      </c>
      <c r="BP45" s="233" t="str">
        <f t="shared" si="87"/>
        <v>2011q3</v>
      </c>
      <c r="BQ45" s="233" t="str">
        <f t="shared" si="87"/>
        <v>2011q4</v>
      </c>
      <c r="BR45" s="233" t="str">
        <f t="shared" ref="BR45:BS45" si="88">BR25</f>
        <v>2012q1</v>
      </c>
      <c r="BS45" s="233" t="str">
        <f t="shared" si="88"/>
        <v>2012q2</v>
      </c>
      <c r="BT45" s="233" t="str">
        <f t="shared" ref="BT45:BV45" si="89">BT25</f>
        <v>2012q3</v>
      </c>
      <c r="BU45" s="233" t="str">
        <f t="shared" si="89"/>
        <v>2012q4</v>
      </c>
      <c r="BV45" s="233" t="str">
        <f t="shared" si="89"/>
        <v>2013q1</v>
      </c>
      <c r="BW45" s="233" t="str">
        <f t="shared" ref="BW45:CC45" si="90">BW25</f>
        <v>2013q2</v>
      </c>
      <c r="BX45" s="233" t="str">
        <f t="shared" si="90"/>
        <v>2013q3</v>
      </c>
      <c r="BY45" s="233" t="str">
        <f t="shared" si="90"/>
        <v>2013q4</v>
      </c>
      <c r="BZ45" s="233" t="str">
        <f t="shared" si="90"/>
        <v>2014q1</v>
      </c>
      <c r="CA45" s="233" t="str">
        <f t="shared" si="90"/>
        <v>2014q2</v>
      </c>
      <c r="CB45" s="233" t="str">
        <f t="shared" si="90"/>
        <v>2014q3</v>
      </c>
      <c r="CC45" s="233" t="str">
        <f t="shared" si="90"/>
        <v>2014q4</v>
      </c>
      <c r="CD45" s="346"/>
      <c r="CE45" s="346"/>
      <c r="CF45" s="346"/>
      <c r="CG45" s="346"/>
      <c r="CH45" s="346"/>
    </row>
    <row r="46" spans="1:86" ht="13.5" thickTop="1" x14ac:dyDescent="0.2">
      <c r="A46" s="2" t="s">
        <v>0</v>
      </c>
      <c r="B46" s="235"/>
      <c r="C46" s="142">
        <f t="shared" ref="C46:C61" si="91">(C6-B6)/B6*100</f>
        <v>4.7124027231822438</v>
      </c>
      <c r="D46" s="142">
        <f t="shared" ref="D46:D61" si="92">(D6-C6)/C6*100</f>
        <v>2.4640326503229315</v>
      </c>
      <c r="E46" s="142">
        <f t="shared" ref="E46:E61" si="93">(E6-D6)/D6*100</f>
        <v>-4.6172707543983682</v>
      </c>
      <c r="F46" s="142">
        <f t="shared" ref="F46:F61" si="94">(F6-E6)/E6*100</f>
        <v>-2.1515813158158084</v>
      </c>
      <c r="G46" s="142">
        <f t="shared" ref="G46:G61" si="95">(G6-F6)/F6*100</f>
        <v>15.229376946623196</v>
      </c>
      <c r="H46" s="142">
        <f t="shared" ref="H46:H61" si="96">(H6-G6)/G6*100</f>
        <v>-5.7257969072723691</v>
      </c>
      <c r="I46" s="142">
        <f t="shared" ref="I46:I61" si="97">(I6-H6)/H6*100</f>
        <v>-6.3004113135215754</v>
      </c>
      <c r="J46" s="142">
        <f t="shared" ref="J46:J61" si="98">(J6-I6)/I6*100</f>
        <v>-0.77448647209485266</v>
      </c>
      <c r="K46" s="142">
        <f t="shared" ref="K46:K61" si="99">(K6-J6)/J6*100</f>
        <v>15.497462286892693</v>
      </c>
      <c r="L46" s="142">
        <f t="shared" ref="L46:L61" si="100">(L6-K6)/K6*100</f>
        <v>-5.0304242645425434</v>
      </c>
      <c r="M46" s="142">
        <f t="shared" ref="M46:M61" si="101">(M6-L6)/L6*100</f>
        <v>-6.2642068729276019</v>
      </c>
      <c r="N46" s="142">
        <f t="shared" ref="N46:N61" si="102">(N6-M6)/M6*100</f>
        <v>-1.2181449408034475</v>
      </c>
      <c r="O46" s="142">
        <f t="shared" ref="O46:O61" si="103">(O6-N6)/N6*100</f>
        <v>13.071463567917061</v>
      </c>
      <c r="P46" s="142">
        <f t="shared" ref="P46:P61" si="104">(P6-O6)/O6*100</f>
        <v>-6.2069080364257347</v>
      </c>
      <c r="Q46" s="142">
        <f t="shared" ref="Q46:Q61" si="105">(Q6-P6)/P6*100</f>
        <v>-7.6103215686244816</v>
      </c>
      <c r="R46" s="142">
        <f t="shared" ref="R46:R61" si="106">(R6-Q6)/Q6*100</f>
        <v>1.40113179449049</v>
      </c>
      <c r="S46" s="142">
        <f t="shared" ref="S46:S61" si="107">(S6-R6)/R6*100</f>
        <v>15.074157769567886</v>
      </c>
      <c r="T46" s="142">
        <f t="shared" ref="T46:T61" si="108">(T6-S6)/S6*100</f>
        <v>-6.965752792168094</v>
      </c>
      <c r="U46" s="142">
        <f t="shared" ref="U46:U61" si="109">(U6-T6)/T6*100</f>
        <v>-9.196511434709759</v>
      </c>
      <c r="V46" s="142">
        <f t="shared" ref="V46:V61" si="110">(V6-U6)/U6*100</f>
        <v>-0.39463225020990245</v>
      </c>
      <c r="W46" s="142">
        <f t="shared" ref="W46:W61" si="111">(W6-V6)/V6*100</f>
        <v>14.129749747164228</v>
      </c>
      <c r="X46" s="142">
        <f t="shared" ref="X46:X61" si="112">(X6-W6)/W6*100</f>
        <v>2.5807703676506022</v>
      </c>
      <c r="Y46" s="142">
        <f t="shared" ref="Y46:Y61" si="113">(Y6-X6)/X6*100</f>
        <v>-13.187593139419565</v>
      </c>
      <c r="Z46" s="142">
        <f t="shared" ref="Z46:Z61" si="114">(Z6-Y6)/Y6*100</f>
        <v>-0.71257807160049147</v>
      </c>
      <c r="AA46" s="142">
        <f t="shared" ref="AA46:AA61" si="115">(AA6-Z6)/Z6*100</f>
        <v>17.497113397134783</v>
      </c>
      <c r="AB46" s="142">
        <f t="shared" ref="AB46:AB61" si="116">(AB6-AA6)/AA6*100</f>
        <v>-5.890794522766452</v>
      </c>
      <c r="AC46" s="142">
        <f t="shared" ref="AC46:AC61" si="117">(AC6-AB6)/AB6*100</f>
        <v>-11.519516887833218</v>
      </c>
      <c r="AD46" s="142">
        <f t="shared" ref="AD46:AD61" si="118">(AD6-AC6)/AC6*100</f>
        <v>3.1451385296639947</v>
      </c>
      <c r="AE46" s="142">
        <f t="shared" ref="AE46:AE61" si="119">(AE6-AD6)/AD6*100</f>
        <v>19.310820288718293</v>
      </c>
      <c r="AF46" s="142">
        <f t="shared" ref="AF46:AF61" si="120">(AF6-AE6)/AE6*100</f>
        <v>-8.2812298394647854</v>
      </c>
      <c r="AG46" s="142">
        <f t="shared" ref="AG46:AG61" si="121">(AG6-AF6)/AF6*100</f>
        <v>-6.9764558414728546</v>
      </c>
      <c r="AH46" s="142">
        <f t="shared" ref="AH46:AH61" si="122">(AH6-AG6)/AG6*100</f>
        <v>-0.59955102704806151</v>
      </c>
      <c r="AI46" s="142">
        <f t="shared" ref="AI46:AI61" si="123">(AI6-AH6)/AH6*100</f>
        <v>24.346986125621726</v>
      </c>
      <c r="AJ46" s="142">
        <f t="shared" ref="AJ46:AJ61" si="124">(AJ6-AI6)/AI6*100</f>
        <v>-9.2957775794852964</v>
      </c>
      <c r="AK46" s="142">
        <f t="shared" ref="AK46:AK61" si="125">(AK6-AJ6)/AJ6*100</f>
        <v>-10.814243382687968</v>
      </c>
      <c r="AL46" s="142">
        <f t="shared" ref="AL46:AL61" si="126">(AL6-AK6)/AK6*100</f>
        <v>3.7391007607571818</v>
      </c>
      <c r="AM46" s="142">
        <f t="shared" ref="AM46:AM61" si="127">(AM6-AL6)/AL6*100</f>
        <v>17.088744683793191</v>
      </c>
      <c r="AN46" s="142">
        <f t="shared" ref="AN46:AN61" si="128">(AN6-AM6)/AM6*100</f>
        <v>-4.2064744128739644</v>
      </c>
      <c r="AO46" s="142">
        <f t="shared" ref="AO46:AO61" si="129">(AO6-AN6)/AN6*100</f>
        <v>-14.375942104133266</v>
      </c>
      <c r="AP46" s="142">
        <f t="shared" ref="AP46:AP61" si="130">(AP6-AO6)/AO6*100</f>
        <v>10.040211685419733</v>
      </c>
      <c r="AQ46" s="142">
        <f t="shared" ref="AQ46:AQ61" si="131">(AQ6-AP6)/AP6*100</f>
        <v>10.658549949258461</v>
      </c>
      <c r="AR46" s="142">
        <f t="shared" ref="AR46:AR61" si="132">(AR6-AQ6)/AQ6*100</f>
        <v>-3.6043958795864097</v>
      </c>
      <c r="AS46" s="142">
        <f t="shared" ref="AS46:AS61" si="133">(AS6-AR6)/AR6*100</f>
        <v>-15.093171665527763</v>
      </c>
      <c r="AT46" s="142">
        <f t="shared" ref="AT46:AT61" si="134">(AT6-AS6)/AS6*100</f>
        <v>5.6884945300904866</v>
      </c>
      <c r="AU46" s="142">
        <f t="shared" ref="AU46:AU61" si="135">(AU6-AT6)/AT6*100</f>
        <v>10.769402019379321</v>
      </c>
      <c r="AV46" s="142">
        <f t="shared" ref="AV46:AV61" si="136">(AV6-AU6)/AU6*100</f>
        <v>-2.5170092075150952</v>
      </c>
      <c r="AW46" s="142">
        <f t="shared" ref="AW46:AW61" si="137">(AW6-AV6)/AV6*100</f>
        <v>-6.5399337338588905</v>
      </c>
      <c r="AX46" s="142">
        <f t="shared" ref="AX46:AX61" si="138">(AX6-AW6)/AW6*100</f>
        <v>1.2706286339822508</v>
      </c>
      <c r="AY46" s="142">
        <f t="shared" ref="AY46:AY61" si="139">(AY6-AX6)/AX6*100</f>
        <v>9.1003024622998829</v>
      </c>
      <c r="AZ46" s="142">
        <f t="shared" ref="AZ46:AZ61" si="140">(AZ6-AY6)/AY6*100</f>
        <v>-2.8983569494816748</v>
      </c>
      <c r="BA46" s="142">
        <f t="shared" ref="BA46:BA61" si="141">(BA6-AZ6)/AZ6*100</f>
        <v>-9.6854190146109609</v>
      </c>
      <c r="BB46" s="142">
        <f t="shared" ref="BB46:BB61" si="142">(BB6-BA6)/BA6*100</f>
        <v>0.88129677992678146</v>
      </c>
      <c r="BC46" s="142">
        <f>(BC6-BB6)/BB6*100</f>
        <v>15.430585855648271</v>
      </c>
      <c r="BD46" s="142">
        <f>(BD6-BC6)/BC6*100</f>
        <v>-5.2274214974499262</v>
      </c>
      <c r="BE46" s="142">
        <f>(BE6-BD6)/BD6*100</f>
        <v>-10.675238535429751</v>
      </c>
      <c r="BF46" s="142">
        <f>(BF6-BE6)/BE6*100</f>
        <v>-3.260466083536377</v>
      </c>
      <c r="BG46" s="142">
        <f>(BG6-BF6)/BF6*100</f>
        <v>15.054524351359838</v>
      </c>
      <c r="BH46" s="142">
        <f t="shared" ref="BH46:BH61" si="143">(BH6-BG6)/BG6*100</f>
        <v>-3.3151151252195241</v>
      </c>
      <c r="BI46" s="142">
        <f t="shared" ref="BI46:BI61" si="144">(BI6-BH6)/BH6*100</f>
        <v>-9.18608787025215</v>
      </c>
      <c r="BJ46" s="142">
        <f t="shared" ref="BJ46:BJ61" si="145">(BJ6-BI6)/BI6*100</f>
        <v>6.3272501806470576</v>
      </c>
      <c r="BK46" s="142">
        <f t="shared" ref="BK46:BK61" si="146">(BK6-BJ6)/BJ6*100</f>
        <v>7.3774988289973917</v>
      </c>
      <c r="BL46" s="142">
        <f t="shared" ref="BL46:BL61" si="147">(BL6-BK6)/BK6*100</f>
        <v>0.19957412645138628</v>
      </c>
      <c r="BM46" s="142">
        <f t="shared" ref="BM46:BM61" si="148">(BM6-BL6)/BL6*100</f>
        <v>-8.2839768490839099</v>
      </c>
      <c r="BN46" s="142">
        <f t="shared" ref="BN46:BN61" si="149">(BN6-BM6)/BM6*100</f>
        <v>1.4952482037488251</v>
      </c>
      <c r="BO46" s="142">
        <f t="shared" ref="BO46:BO61" si="150">(BO6-BN6)/BN6*100</f>
        <v>12.172649022530445</v>
      </c>
      <c r="BP46" s="142">
        <f t="shared" ref="BP46:BP61" si="151">(BP6-BO6)/BO6*100</f>
        <v>-6.595558505954795</v>
      </c>
      <c r="BQ46" s="142">
        <f t="shared" ref="BQ46:BQ61" si="152">(BQ6-BP6)/BP6*100</f>
        <v>-9.4406964798672242</v>
      </c>
      <c r="BR46" s="142">
        <f t="shared" ref="BR46:BR61" si="153">(BR6-BQ6)/BQ6*100</f>
        <v>-1.2342217964943054</v>
      </c>
      <c r="BS46" s="142">
        <f t="shared" ref="BS46:BS61" si="154">(BS6-BR6)/BR6*100</f>
        <v>21.177946465144828</v>
      </c>
      <c r="BT46" s="142">
        <f t="shared" ref="BT46:BT61" si="155">(BT6-BS6)/BS6*100</f>
        <v>-9.0955552294598991</v>
      </c>
      <c r="BU46" s="142">
        <f t="shared" ref="BU46:BU61" si="156">(BU6-BT6)/BT6*100</f>
        <v>-10.324048660359582</v>
      </c>
      <c r="BV46" s="142">
        <f t="shared" ref="BV46:BV61" si="157">(BV6-BU6)/BU6*100</f>
        <v>5.3966443778601061</v>
      </c>
      <c r="BW46" s="142">
        <f t="shared" ref="BW46:BW61" si="158">(BW6-BV6)/BV6*100</f>
        <v>17.163442635732125</v>
      </c>
      <c r="BX46" s="142">
        <f t="shared" ref="BX46:BX61" si="159">(BX6-BW6)/BW6*100</f>
        <v>-8.1438203264414746</v>
      </c>
      <c r="BY46" s="142">
        <f t="shared" ref="BY46:BY61" si="160">(BY6-BX6)/BX6*100</f>
        <v>-4.6903796957711572</v>
      </c>
      <c r="BZ46" s="142">
        <f t="shared" ref="BZ46:BZ61" si="161">(BZ6-BY6)/BY6*100</f>
        <v>-3.9324873692318651</v>
      </c>
      <c r="CA46" s="142">
        <f t="shared" ref="CA46:CA61" si="162">(CA6-BZ6)/BZ6*100</f>
        <v>20.55346965908123</v>
      </c>
      <c r="CB46" s="142">
        <f t="shared" ref="CB46:CB61" si="163">(CB6-CA6)/CA6*100</f>
        <v>-8.7502545905602265</v>
      </c>
      <c r="CC46" s="142">
        <f t="shared" ref="CC46:CC61" si="164">(CC6-CB6)/CB6*100</f>
        <v>-6.0755847131353322</v>
      </c>
      <c r="CD46" s="346"/>
      <c r="CE46" s="346"/>
      <c r="CF46" s="346"/>
      <c r="CG46" s="346"/>
      <c r="CH46" s="346"/>
    </row>
    <row r="47" spans="1:86" x14ac:dyDescent="0.2">
      <c r="A47" s="3" t="s">
        <v>1</v>
      </c>
      <c r="B47" s="236"/>
      <c r="C47" s="144">
        <f t="shared" si="91"/>
        <v>45.315580490310339</v>
      </c>
      <c r="D47" s="144">
        <f t="shared" si="92"/>
        <v>7.231899858891083</v>
      </c>
      <c r="E47" s="144">
        <f t="shared" si="93"/>
        <v>-22.680020283975669</v>
      </c>
      <c r="F47" s="144">
        <f t="shared" si="94"/>
        <v>-8.8686703345327604</v>
      </c>
      <c r="G47" s="144">
        <f t="shared" si="95"/>
        <v>122.81211205267991</v>
      </c>
      <c r="H47" s="144">
        <f t="shared" si="96"/>
        <v>-28.391359256854759</v>
      </c>
      <c r="I47" s="144">
        <f t="shared" si="97"/>
        <v>-33.108219348000119</v>
      </c>
      <c r="J47" s="144">
        <f t="shared" si="98"/>
        <v>3.4558188954958187</v>
      </c>
      <c r="K47" s="144">
        <f t="shared" si="99"/>
        <v>97.799261206153489</v>
      </c>
      <c r="L47" s="144">
        <f t="shared" si="100"/>
        <v>-27.465194826591976</v>
      </c>
      <c r="M47" s="144">
        <f t="shared" si="101"/>
        <v>-32.356615559341286</v>
      </c>
      <c r="N47" s="144">
        <f t="shared" si="102"/>
        <v>-0.2686449251110874</v>
      </c>
      <c r="O47" s="144">
        <f t="shared" si="103"/>
        <v>97.324410774410779</v>
      </c>
      <c r="P47" s="144">
        <f t="shared" si="104"/>
        <v>-27.472491845880953</v>
      </c>
      <c r="Q47" s="144">
        <f t="shared" si="105"/>
        <v>-39.724738266086348</v>
      </c>
      <c r="R47" s="144">
        <f t="shared" si="106"/>
        <v>27.204513700467981</v>
      </c>
      <c r="S47" s="144">
        <f t="shared" si="107"/>
        <v>98.757893574063004</v>
      </c>
      <c r="T47" s="144">
        <f t="shared" si="108"/>
        <v>-30.055978559563286</v>
      </c>
      <c r="U47" s="144">
        <f t="shared" si="109"/>
        <v>-48.222535155310212</v>
      </c>
      <c r="V47" s="144">
        <f t="shared" si="110"/>
        <v>18.020246280161679</v>
      </c>
      <c r="W47" s="144">
        <f t="shared" si="111"/>
        <v>100.48508972173261</v>
      </c>
      <c r="X47" s="144">
        <f t="shared" si="112"/>
        <v>11.485348298817225</v>
      </c>
      <c r="Y47" s="144">
        <f t="shared" si="113"/>
        <v>-53.352833283506108</v>
      </c>
      <c r="Z47" s="144">
        <f t="shared" si="114"/>
        <v>6.5822367712581347</v>
      </c>
      <c r="AA47" s="144">
        <f t="shared" si="115"/>
        <v>108.54723635240775</v>
      </c>
      <c r="AB47" s="144">
        <f t="shared" si="116"/>
        <v>-23.347661960767212</v>
      </c>
      <c r="AC47" s="144">
        <f t="shared" si="117"/>
        <v>-51.016254376725776</v>
      </c>
      <c r="AD47" s="144">
        <f t="shared" si="118"/>
        <v>39.681631271012016</v>
      </c>
      <c r="AE47" s="144">
        <f t="shared" si="119"/>
        <v>109.43536404160479</v>
      </c>
      <c r="AF47" s="144">
        <f t="shared" si="120"/>
        <v>-34.295849592053926</v>
      </c>
      <c r="AG47" s="144">
        <f t="shared" si="121"/>
        <v>-38.019652305366591</v>
      </c>
      <c r="AH47" s="144">
        <f t="shared" si="122"/>
        <v>7.6829268292682968</v>
      </c>
      <c r="AI47" s="144">
        <f t="shared" si="123"/>
        <v>152.22455913282639</v>
      </c>
      <c r="AJ47" s="144">
        <f t="shared" si="124"/>
        <v>-37.575368826170617</v>
      </c>
      <c r="AK47" s="144">
        <f t="shared" si="125"/>
        <v>-53.072338676531039</v>
      </c>
      <c r="AL47" s="144">
        <f t="shared" si="126"/>
        <v>36.128749726297357</v>
      </c>
      <c r="AM47" s="144">
        <f t="shared" si="127"/>
        <v>127.52131253015924</v>
      </c>
      <c r="AN47" s="144">
        <f t="shared" si="128"/>
        <v>-24.397313538352769</v>
      </c>
      <c r="AO47" s="144">
        <f t="shared" si="129"/>
        <v>-50.215073873199934</v>
      </c>
      <c r="AP47" s="144">
        <f t="shared" si="130"/>
        <v>34.556724267468084</v>
      </c>
      <c r="AQ47" s="144">
        <f t="shared" si="131"/>
        <v>83.223987269326358</v>
      </c>
      <c r="AR47" s="144">
        <f t="shared" si="132"/>
        <v>-10.742202380045411</v>
      </c>
      <c r="AS47" s="144">
        <f t="shared" si="133"/>
        <v>-53.935710749586029</v>
      </c>
      <c r="AT47" s="144">
        <f t="shared" si="134"/>
        <v>35.715776613173155</v>
      </c>
      <c r="AU47" s="144">
        <f t="shared" si="135"/>
        <v>61.667983688752294</v>
      </c>
      <c r="AV47" s="144">
        <f t="shared" si="136"/>
        <v>-13.169051459470435</v>
      </c>
      <c r="AW47" s="144">
        <f t="shared" si="137"/>
        <v>-42.500614116146885</v>
      </c>
      <c r="AX47" s="144">
        <f t="shared" si="138"/>
        <v>28.306994024790566</v>
      </c>
      <c r="AY47" s="144">
        <f t="shared" si="139"/>
        <v>61.329096306777231</v>
      </c>
      <c r="AZ47" s="144">
        <f t="shared" si="140"/>
        <v>-13.935131048381766</v>
      </c>
      <c r="BA47" s="144">
        <f t="shared" si="141"/>
        <v>-42.486890584444211</v>
      </c>
      <c r="BB47" s="144">
        <f t="shared" si="142"/>
        <v>54.628610543538414</v>
      </c>
      <c r="BC47" s="144">
        <f t="shared" ref="BC47:BG61" si="165">(BC7-BB7)/BB7*100</f>
        <v>56.582475551825482</v>
      </c>
      <c r="BD47" s="144">
        <f t="shared" si="165"/>
        <v>-14.772992583740448</v>
      </c>
      <c r="BE47" s="144">
        <f t="shared" si="165"/>
        <v>-44.410578693070477</v>
      </c>
      <c r="BF47" s="144">
        <f t="shared" si="165"/>
        <v>31.751930815774028</v>
      </c>
      <c r="BG47" s="144">
        <f t="shared" si="165"/>
        <v>54.120571220381144</v>
      </c>
      <c r="BH47" s="144">
        <f t="shared" si="143"/>
        <v>-14.020114556604431</v>
      </c>
      <c r="BI47" s="144">
        <f t="shared" si="144"/>
        <v>-40.131260354411715</v>
      </c>
      <c r="BJ47" s="144">
        <f t="shared" si="145"/>
        <v>27.074298016827242</v>
      </c>
      <c r="BK47" s="144">
        <f t="shared" si="146"/>
        <v>55.652653636464791</v>
      </c>
      <c r="BL47" s="144">
        <f t="shared" si="147"/>
        <v>-17.413675818615225</v>
      </c>
      <c r="BM47" s="144">
        <f t="shared" si="148"/>
        <v>-40.394342018884352</v>
      </c>
      <c r="BN47" s="144">
        <f t="shared" si="149"/>
        <v>29.554263157267492</v>
      </c>
      <c r="BO47" s="144">
        <f t="shared" si="150"/>
        <v>56.599132597423576</v>
      </c>
      <c r="BP47" s="144">
        <f t="shared" si="151"/>
        <v>-14.874773561263963</v>
      </c>
      <c r="BQ47" s="144">
        <f t="shared" si="152"/>
        <v>-39.688537767525418</v>
      </c>
      <c r="BR47" s="144">
        <f t="shared" si="153"/>
        <v>29.189120967269222</v>
      </c>
      <c r="BS47" s="144">
        <f t="shared" si="154"/>
        <v>58.522093380052219</v>
      </c>
      <c r="BT47" s="144">
        <f t="shared" si="155"/>
        <v>-22.758350382458367</v>
      </c>
      <c r="BU47" s="144">
        <f t="shared" si="156"/>
        <v>-39.127256828684438</v>
      </c>
      <c r="BV47" s="144">
        <f t="shared" si="157"/>
        <v>39.291055761428709</v>
      </c>
      <c r="BW47" s="144">
        <f t="shared" si="158"/>
        <v>61.493028088768789</v>
      </c>
      <c r="BX47" s="144">
        <f t="shared" si="159"/>
        <v>-29.579307411402084</v>
      </c>
      <c r="BY47" s="144">
        <f t="shared" si="160"/>
        <v>-38.26296198355157</v>
      </c>
      <c r="BZ47" s="144">
        <f t="shared" si="161"/>
        <v>39.285841126474125</v>
      </c>
      <c r="CA47" s="144">
        <f t="shared" si="162"/>
        <v>75.81882842380729</v>
      </c>
      <c r="CB47" s="144">
        <f t="shared" si="163"/>
        <v>-25.959458489871867</v>
      </c>
      <c r="CC47" s="144">
        <f t="shared" si="164"/>
        <v>-42.508289815987482</v>
      </c>
      <c r="CD47" s="346"/>
      <c r="CE47" s="346"/>
      <c r="CF47" s="346"/>
      <c r="CG47" s="346"/>
      <c r="CH47" s="346"/>
    </row>
    <row r="48" spans="1:86" x14ac:dyDescent="0.2">
      <c r="A48" s="158" t="s">
        <v>2</v>
      </c>
      <c r="B48" s="237"/>
      <c r="C48" s="145">
        <f t="shared" si="91"/>
        <v>-0.69413851813927863</v>
      </c>
      <c r="D48" s="145">
        <f t="shared" si="92"/>
        <v>1.5350214612857644</v>
      </c>
      <c r="E48" s="145">
        <f t="shared" si="93"/>
        <v>-0.90030303996435534</v>
      </c>
      <c r="F48" s="145">
        <f t="shared" si="94"/>
        <v>-1.0731178488621247</v>
      </c>
      <c r="G48" s="145">
        <f t="shared" si="95"/>
        <v>-0.68245929454313348</v>
      </c>
      <c r="H48" s="145">
        <f t="shared" si="96"/>
        <v>1.7948821603266318</v>
      </c>
      <c r="I48" s="145">
        <f t="shared" si="97"/>
        <v>-4.3048330090135797E-2</v>
      </c>
      <c r="J48" s="145">
        <f t="shared" si="98"/>
        <v>-1.4352735110108612</v>
      </c>
      <c r="K48" s="145">
        <f t="shared" si="99"/>
        <v>2.0037164082244701</v>
      </c>
      <c r="L48" s="145">
        <f t="shared" si="100"/>
        <v>2.1022682367817827</v>
      </c>
      <c r="M48" s="145">
        <f t="shared" si="101"/>
        <v>-0.37092654230203331</v>
      </c>
      <c r="N48" s="145">
        <f t="shared" si="102"/>
        <v>-1.3637502266788977</v>
      </c>
      <c r="O48" s="145">
        <f t="shared" si="103"/>
        <v>7.8767757206132695E-3</v>
      </c>
      <c r="P48" s="145">
        <f t="shared" si="104"/>
        <v>0.29890009490768737</v>
      </c>
      <c r="Q48" s="145">
        <f t="shared" si="105"/>
        <v>-0.50586988103184316</v>
      </c>
      <c r="R48" s="145">
        <f t="shared" si="106"/>
        <v>-2.0570578254707703</v>
      </c>
      <c r="S48" s="145">
        <f t="shared" si="107"/>
        <v>0.50808053539841858</v>
      </c>
      <c r="T48" s="145">
        <f t="shared" si="108"/>
        <v>0.98216075365805222</v>
      </c>
      <c r="U48" s="145">
        <f t="shared" si="109"/>
        <v>0.10782056371575496</v>
      </c>
      <c r="V48" s="145">
        <f t="shared" si="110"/>
        <v>-2.6653990128614846</v>
      </c>
      <c r="W48" s="145">
        <f t="shared" si="111"/>
        <v>1.2180882313397918</v>
      </c>
      <c r="X48" s="145">
        <f t="shared" si="112"/>
        <v>-5.6351634197374462E-2</v>
      </c>
      <c r="Y48" s="145">
        <f t="shared" si="113"/>
        <v>8.1151832460734402E-2</v>
      </c>
      <c r="Z48" s="145">
        <f t="shared" si="114"/>
        <v>-1.8358029847839179</v>
      </c>
      <c r="AA48" s="145">
        <f t="shared" si="115"/>
        <v>2.2753592591605782</v>
      </c>
      <c r="AB48" s="145">
        <f t="shared" si="116"/>
        <v>6.0122650206417425E-2</v>
      </c>
      <c r="AC48" s="145">
        <f t="shared" si="117"/>
        <v>-1.2051353949687458</v>
      </c>
      <c r="AD48" s="145">
        <f t="shared" si="118"/>
        <v>-1.5855727486849891</v>
      </c>
      <c r="AE48" s="145">
        <f t="shared" si="119"/>
        <v>2.7484230865891353</v>
      </c>
      <c r="AF48" s="145">
        <f t="shared" si="120"/>
        <v>1.4635593764034109</v>
      </c>
      <c r="AG48" s="145">
        <f t="shared" si="121"/>
        <v>0.55370254740320668</v>
      </c>
      <c r="AH48" s="145">
        <f t="shared" si="122"/>
        <v>-1.8379309509157817</v>
      </c>
      <c r="AI48" s="145">
        <f t="shared" si="123"/>
        <v>3.3725085740047045</v>
      </c>
      <c r="AJ48" s="145">
        <f t="shared" si="124"/>
        <v>2.0217669158371701</v>
      </c>
      <c r="AK48" s="145">
        <f t="shared" si="125"/>
        <v>-0.46634524125887522</v>
      </c>
      <c r="AL48" s="145">
        <f t="shared" si="126"/>
        <v>-3.4663671975194705E-4</v>
      </c>
      <c r="AM48" s="145">
        <f t="shared" si="127"/>
        <v>-0.26725842138646788</v>
      </c>
      <c r="AN48" s="145">
        <f t="shared" si="128"/>
        <v>3.0327367293865715</v>
      </c>
      <c r="AO48" s="145">
        <f t="shared" si="129"/>
        <v>-4.9471437585835867</v>
      </c>
      <c r="AP48" s="145">
        <f t="shared" si="130"/>
        <v>6.6619735830113518</v>
      </c>
      <c r="AQ48" s="145">
        <f t="shared" si="131"/>
        <v>-1.9555762204274834</v>
      </c>
      <c r="AR48" s="145">
        <f t="shared" si="132"/>
        <v>-1.2856585405927083</v>
      </c>
      <c r="AS48" s="145">
        <f t="shared" si="133"/>
        <v>-3.6838372279961771</v>
      </c>
      <c r="AT48" s="145">
        <f t="shared" si="134"/>
        <v>1.4702288876332139</v>
      </c>
      <c r="AU48" s="145">
        <f t="shared" si="135"/>
        <v>1.2059368924540621</v>
      </c>
      <c r="AV48" s="145">
        <f t="shared" si="136"/>
        <v>0.68012237529459074</v>
      </c>
      <c r="AW48" s="145">
        <f t="shared" si="137"/>
        <v>2.7687085385367562</v>
      </c>
      <c r="AX48" s="145">
        <f t="shared" si="138"/>
        <v>-2.6450681586511768</v>
      </c>
      <c r="AY48" s="145">
        <f t="shared" si="139"/>
        <v>-0.86896202313093018</v>
      </c>
      <c r="AZ48" s="145">
        <f t="shared" si="140"/>
        <v>0.5300970162188765</v>
      </c>
      <c r="BA48" s="145">
        <f t="shared" si="141"/>
        <v>-0.96214917145003398</v>
      </c>
      <c r="BB48" s="145">
        <f t="shared" si="142"/>
        <v>-7.4192821468501995</v>
      </c>
      <c r="BC48" s="145">
        <f t="shared" si="165"/>
        <v>4.815812826410764</v>
      </c>
      <c r="BD48" s="145">
        <f t="shared" si="165"/>
        <v>-1.549188856513446</v>
      </c>
      <c r="BE48" s="145">
        <f t="shared" si="165"/>
        <v>0.5780722230688915</v>
      </c>
      <c r="BF48" s="145">
        <f t="shared" si="165"/>
        <v>-9.7156096719552032</v>
      </c>
      <c r="BG48" s="145">
        <f t="shared" si="165"/>
        <v>4.5439160929731326</v>
      </c>
      <c r="BH48" s="145">
        <f t="shared" si="143"/>
        <v>0.93085444447159826</v>
      </c>
      <c r="BI48" s="145">
        <f t="shared" si="144"/>
        <v>1.2696827907367525</v>
      </c>
      <c r="BJ48" s="145">
        <f t="shared" si="145"/>
        <v>2.1830558220720566</v>
      </c>
      <c r="BK48" s="145">
        <f t="shared" si="146"/>
        <v>-4.6143546918290808</v>
      </c>
      <c r="BL48" s="145">
        <f t="shared" si="147"/>
        <v>7.3392031270542137</v>
      </c>
      <c r="BM48" s="145">
        <f t="shared" si="148"/>
        <v>1.7305667397095694</v>
      </c>
      <c r="BN48" s="145">
        <f t="shared" si="149"/>
        <v>-3.6321182739457121</v>
      </c>
      <c r="BO48" s="145">
        <f t="shared" si="150"/>
        <v>1.2586659848655761</v>
      </c>
      <c r="BP48" s="145">
        <f t="shared" si="151"/>
        <v>-3.4500732831045404</v>
      </c>
      <c r="BQ48" s="145">
        <f t="shared" si="152"/>
        <v>0.69139734703061717</v>
      </c>
      <c r="BR48" s="145">
        <f t="shared" si="153"/>
        <v>-7.3382880359915443</v>
      </c>
      <c r="BS48" s="145">
        <f t="shared" si="154"/>
        <v>10.731695055408439</v>
      </c>
      <c r="BT48" s="145">
        <f t="shared" si="155"/>
        <v>-3.6241946302995722</v>
      </c>
      <c r="BU48" s="145">
        <f t="shared" si="156"/>
        <v>-1.0796180956590966</v>
      </c>
      <c r="BV48" s="145">
        <f t="shared" si="157"/>
        <v>-1.2976450745349986</v>
      </c>
      <c r="BW48" s="145">
        <f t="shared" si="158"/>
        <v>4.8077875545269189</v>
      </c>
      <c r="BX48" s="145">
        <f t="shared" si="159"/>
        <v>1.0620676797049806</v>
      </c>
      <c r="BY48" s="145">
        <f t="shared" si="160"/>
        <v>5.3564534616700836</v>
      </c>
      <c r="BZ48" s="145">
        <f t="shared" si="161"/>
        <v>-11.511228201279831</v>
      </c>
      <c r="CA48" s="145">
        <f t="shared" si="162"/>
        <v>5.2988674439730277</v>
      </c>
      <c r="CB48" s="145">
        <f t="shared" si="163"/>
        <v>-0.81884541157989987</v>
      </c>
      <c r="CC48" s="145">
        <f t="shared" si="164"/>
        <v>6.4593310715399586</v>
      </c>
      <c r="CD48" s="346"/>
      <c r="CE48" s="346"/>
      <c r="CF48" s="346"/>
      <c r="CG48" s="346"/>
      <c r="CH48" s="346"/>
    </row>
    <row r="49" spans="1:86" x14ac:dyDescent="0.2">
      <c r="A49" s="2" t="s">
        <v>3</v>
      </c>
      <c r="B49" s="238"/>
      <c r="C49" s="147">
        <f t="shared" si="91"/>
        <v>1.8527486360486771</v>
      </c>
      <c r="D49" s="147">
        <f t="shared" si="92"/>
        <v>5.2193239082661416</v>
      </c>
      <c r="E49" s="147">
        <f t="shared" si="93"/>
        <v>-2.1730673764197608</v>
      </c>
      <c r="F49" s="147">
        <f t="shared" si="94"/>
        <v>-2.5376063572247505</v>
      </c>
      <c r="G49" s="147">
        <f t="shared" si="95"/>
        <v>1.7383748350680599</v>
      </c>
      <c r="H49" s="147">
        <f t="shared" si="96"/>
        <v>5.7305920717451393</v>
      </c>
      <c r="I49" s="147">
        <f t="shared" si="97"/>
        <v>-0.17922986092553606</v>
      </c>
      <c r="J49" s="147">
        <f t="shared" si="98"/>
        <v>-3.9679491394609285</v>
      </c>
      <c r="K49" s="147">
        <f t="shared" si="99"/>
        <v>3.1300348153060549</v>
      </c>
      <c r="L49" s="147">
        <f t="shared" si="100"/>
        <v>3.5305121258882606</v>
      </c>
      <c r="M49" s="147">
        <f t="shared" si="101"/>
        <v>-0.49727586934138135</v>
      </c>
      <c r="N49" s="147">
        <f t="shared" si="102"/>
        <v>-5.7276187085597057</v>
      </c>
      <c r="O49" s="147">
        <f t="shared" si="103"/>
        <v>1.3175840290602474</v>
      </c>
      <c r="P49" s="147">
        <f t="shared" si="104"/>
        <v>2.0129585032140018</v>
      </c>
      <c r="Q49" s="147">
        <f t="shared" si="105"/>
        <v>-0.29209213538987894</v>
      </c>
      <c r="R49" s="147">
        <f t="shared" si="106"/>
        <v>-5.5143956061064712</v>
      </c>
      <c r="S49" s="147">
        <f t="shared" si="107"/>
        <v>2.7055354414350168</v>
      </c>
      <c r="T49" s="147">
        <f t="shared" si="108"/>
        <v>4.4349370714831142</v>
      </c>
      <c r="U49" s="147">
        <f t="shared" si="109"/>
        <v>2.2063125504708809</v>
      </c>
      <c r="V49" s="147">
        <f t="shared" si="110"/>
        <v>-3.3329637598853497</v>
      </c>
      <c r="W49" s="147">
        <f t="shared" si="111"/>
        <v>3.627552394845174</v>
      </c>
      <c r="X49" s="147">
        <f t="shared" si="112"/>
        <v>5.1443827178124035</v>
      </c>
      <c r="Y49" s="147">
        <f t="shared" si="113"/>
        <v>2.140431441480819</v>
      </c>
      <c r="Z49" s="147">
        <f t="shared" si="114"/>
        <v>-5.3742340255901864</v>
      </c>
      <c r="AA49" s="147">
        <f t="shared" si="115"/>
        <v>1.9720318049034822</v>
      </c>
      <c r="AB49" s="147">
        <f t="shared" si="116"/>
        <v>2.3831470321475297</v>
      </c>
      <c r="AC49" s="147">
        <f t="shared" si="117"/>
        <v>1.2181280399384806</v>
      </c>
      <c r="AD49" s="147">
        <f t="shared" si="118"/>
        <v>-4.3501700332017696</v>
      </c>
      <c r="AE49" s="147">
        <f t="shared" si="119"/>
        <v>3.5281040857184482</v>
      </c>
      <c r="AF49" s="147">
        <f t="shared" si="120"/>
        <v>4.6691938869222831</v>
      </c>
      <c r="AG49" s="147">
        <f t="shared" si="121"/>
        <v>0.56993215120265284</v>
      </c>
      <c r="AH49" s="147">
        <f t="shared" si="122"/>
        <v>-5.6009190560101683</v>
      </c>
      <c r="AI49" s="147">
        <f t="shared" si="123"/>
        <v>0.80129127415377333</v>
      </c>
      <c r="AJ49" s="147">
        <f t="shared" si="124"/>
        <v>3.8846737855992055</v>
      </c>
      <c r="AK49" s="147">
        <f t="shared" si="125"/>
        <v>-0.3269766568250862</v>
      </c>
      <c r="AL49" s="147">
        <f t="shared" si="126"/>
        <v>-1.2756113474925477</v>
      </c>
      <c r="AM49" s="147">
        <f t="shared" si="127"/>
        <v>2.9606047082738862</v>
      </c>
      <c r="AN49" s="147">
        <f t="shared" si="128"/>
        <v>5.5502571202718034</v>
      </c>
      <c r="AO49" s="147">
        <f t="shared" si="129"/>
        <v>0.12177219852245585</v>
      </c>
      <c r="AP49" s="147">
        <f t="shared" si="130"/>
        <v>-3.5807485039051108</v>
      </c>
      <c r="AQ49" s="147">
        <f t="shared" si="131"/>
        <v>5.5623533122337694</v>
      </c>
      <c r="AR49" s="147">
        <f t="shared" si="132"/>
        <v>5.2078344115469042</v>
      </c>
      <c r="AS49" s="147">
        <f t="shared" si="133"/>
        <v>0.37576771446154744</v>
      </c>
      <c r="AT49" s="147">
        <f t="shared" si="134"/>
        <v>-4.1278776905072609</v>
      </c>
      <c r="AU49" s="147">
        <f t="shared" si="135"/>
        <v>4.5108763673946681</v>
      </c>
      <c r="AV49" s="147">
        <f t="shared" si="136"/>
        <v>5.3777753515286655</v>
      </c>
      <c r="AW49" s="147">
        <f t="shared" si="137"/>
        <v>1.8377224076985714</v>
      </c>
      <c r="AX49" s="147">
        <f t="shared" si="138"/>
        <v>-3.9965966063136689</v>
      </c>
      <c r="AY49" s="147">
        <f t="shared" si="139"/>
        <v>3.404997840458142</v>
      </c>
      <c r="AZ49" s="147">
        <f t="shared" si="140"/>
        <v>4.0413661521752058</v>
      </c>
      <c r="BA49" s="147">
        <f t="shared" si="141"/>
        <v>3.3845303482509395</v>
      </c>
      <c r="BB49" s="147">
        <f t="shared" si="142"/>
        <v>-7.1655432403981338</v>
      </c>
      <c r="BC49" s="147">
        <f t="shared" si="165"/>
        <v>5.7933743448223884</v>
      </c>
      <c r="BD49" s="147">
        <f t="shared" si="165"/>
        <v>2.8901370513088946</v>
      </c>
      <c r="BE49" s="147">
        <f t="shared" si="165"/>
        <v>-3.3304977873911192</v>
      </c>
      <c r="BF49" s="147">
        <f t="shared" si="165"/>
        <v>-10.772122666541637</v>
      </c>
      <c r="BG49" s="147">
        <f t="shared" si="165"/>
        <v>1.6577784390951416</v>
      </c>
      <c r="BH49" s="147">
        <f t="shared" si="143"/>
        <v>5.6899123042213722</v>
      </c>
      <c r="BI49" s="147">
        <f t="shared" si="144"/>
        <v>2.0156078596891827</v>
      </c>
      <c r="BJ49" s="147">
        <f t="shared" si="145"/>
        <v>-5.3038375401628812</v>
      </c>
      <c r="BK49" s="147">
        <f t="shared" si="146"/>
        <v>4.8568055948231867</v>
      </c>
      <c r="BL49" s="147">
        <f t="shared" si="147"/>
        <v>2.8194509289226879</v>
      </c>
      <c r="BM49" s="147">
        <f t="shared" si="148"/>
        <v>0.85201759008692923</v>
      </c>
      <c r="BN49" s="147">
        <f t="shared" si="149"/>
        <v>-4.5802768783968197</v>
      </c>
      <c r="BO49" s="147">
        <f t="shared" si="150"/>
        <v>2.4318809345408683</v>
      </c>
      <c r="BP49" s="147">
        <f t="shared" si="151"/>
        <v>3.2568162825062164</v>
      </c>
      <c r="BQ49" s="147">
        <f t="shared" si="152"/>
        <v>1.345844440524868</v>
      </c>
      <c r="BR49" s="147">
        <f t="shared" si="153"/>
        <v>-5.8123706151942729</v>
      </c>
      <c r="BS49" s="147">
        <f t="shared" si="154"/>
        <v>2.9476395217006219</v>
      </c>
      <c r="BT49" s="147">
        <f t="shared" si="155"/>
        <v>3.3986003604482651</v>
      </c>
      <c r="BU49" s="147">
        <f t="shared" si="156"/>
        <v>2.2203988884932047</v>
      </c>
      <c r="BV49" s="147">
        <f t="shared" si="157"/>
        <v>-8.1620059706586225</v>
      </c>
      <c r="BW49" s="147">
        <f t="shared" si="158"/>
        <v>5.4736762592345221</v>
      </c>
      <c r="BX49" s="147">
        <f t="shared" si="159"/>
        <v>1.3661167089671653</v>
      </c>
      <c r="BY49" s="147">
        <f t="shared" si="160"/>
        <v>2.8893981307196923</v>
      </c>
      <c r="BZ49" s="147">
        <f t="shared" si="161"/>
        <v>-7.3335921452964179</v>
      </c>
      <c r="CA49" s="147">
        <f t="shared" si="162"/>
        <v>2.7265486935912566</v>
      </c>
      <c r="CB49" s="147">
        <f t="shared" si="163"/>
        <v>2.1519153354036269</v>
      </c>
      <c r="CC49" s="147">
        <f t="shared" si="164"/>
        <v>3.439671941854288</v>
      </c>
      <c r="CD49" s="346"/>
      <c r="CE49" s="346"/>
      <c r="CF49" s="346"/>
      <c r="CG49" s="346"/>
      <c r="CH49" s="346"/>
    </row>
    <row r="50" spans="1:86" x14ac:dyDescent="0.2">
      <c r="A50" s="3" t="s">
        <v>4</v>
      </c>
      <c r="B50" s="236"/>
      <c r="C50" s="144">
        <f t="shared" si="91"/>
        <v>1.9165016944030346</v>
      </c>
      <c r="D50" s="144">
        <f t="shared" si="92"/>
        <v>7.0731273482761923</v>
      </c>
      <c r="E50" s="144">
        <f t="shared" si="93"/>
        <v>-1.1651423976235085</v>
      </c>
      <c r="F50" s="144">
        <f t="shared" si="94"/>
        <v>-5.1715423056150085</v>
      </c>
      <c r="G50" s="144">
        <f t="shared" si="95"/>
        <v>0.81944127653018184</v>
      </c>
      <c r="H50" s="144">
        <f t="shared" si="96"/>
        <v>6.2962525437841279</v>
      </c>
      <c r="I50" s="144">
        <f t="shared" si="97"/>
        <v>0.14318153123774408</v>
      </c>
      <c r="J50" s="144">
        <f t="shared" si="98"/>
        <v>-5.2647813618977901</v>
      </c>
      <c r="K50" s="144">
        <f t="shared" si="99"/>
        <v>3.4344890387314022</v>
      </c>
      <c r="L50" s="144">
        <f t="shared" si="100"/>
        <v>4.8432725399744703</v>
      </c>
      <c r="M50" s="144">
        <f t="shared" si="101"/>
        <v>-0.74695792229196256</v>
      </c>
      <c r="N50" s="144">
        <f t="shared" si="102"/>
        <v>-5.2799139622506592</v>
      </c>
      <c r="O50" s="144">
        <f t="shared" si="103"/>
        <v>1.7138466314563481</v>
      </c>
      <c r="P50" s="144">
        <f t="shared" si="104"/>
        <v>3.0457572224718952</v>
      </c>
      <c r="Q50" s="144">
        <f t="shared" si="105"/>
        <v>-0.64512423905969862</v>
      </c>
      <c r="R50" s="144">
        <f t="shared" si="106"/>
        <v>-5.9982095057590179</v>
      </c>
      <c r="S50" s="144">
        <f t="shared" si="107"/>
        <v>2.6177042689855425</v>
      </c>
      <c r="T50" s="144">
        <f t="shared" si="108"/>
        <v>5.6985613871655687</v>
      </c>
      <c r="U50" s="144">
        <f t="shared" si="109"/>
        <v>2.2903666569273855</v>
      </c>
      <c r="V50" s="144">
        <f t="shared" si="110"/>
        <v>-3.4992218495011431</v>
      </c>
      <c r="W50" s="144">
        <f t="shared" si="111"/>
        <v>3.5532104856567486</v>
      </c>
      <c r="X50" s="144">
        <f t="shared" si="112"/>
        <v>6.1175538971823116</v>
      </c>
      <c r="Y50" s="144">
        <f t="shared" si="113"/>
        <v>2.5243319100830299</v>
      </c>
      <c r="Z50" s="144">
        <f t="shared" si="114"/>
        <v>-5.5401157005071564</v>
      </c>
      <c r="AA50" s="144">
        <f t="shared" si="115"/>
        <v>2.0112081304407186</v>
      </c>
      <c r="AB50" s="144">
        <f t="shared" si="116"/>
        <v>2.8414635674649342</v>
      </c>
      <c r="AC50" s="144">
        <f t="shared" si="117"/>
        <v>1.3134655944031921</v>
      </c>
      <c r="AD50" s="144">
        <f t="shared" si="118"/>
        <v>-5.4701526198781538</v>
      </c>
      <c r="AE50" s="144">
        <f t="shared" si="119"/>
        <v>3.8423016280506879</v>
      </c>
      <c r="AF50" s="144">
        <f t="shared" si="120"/>
        <v>5.3283677304781163</v>
      </c>
      <c r="AG50" s="144">
        <f t="shared" si="121"/>
        <v>0.16729579927123389</v>
      </c>
      <c r="AH50" s="144">
        <f t="shared" si="122"/>
        <v>-7.0052098654063686</v>
      </c>
      <c r="AI50" s="144">
        <f t="shared" si="123"/>
        <v>0.333889816360605</v>
      </c>
      <c r="AJ50" s="144">
        <f t="shared" si="124"/>
        <v>4.3471407303616694</v>
      </c>
      <c r="AK50" s="144">
        <f t="shared" si="125"/>
        <v>-0.96184638587703852</v>
      </c>
      <c r="AL50" s="144">
        <f t="shared" si="126"/>
        <v>-1.7184622274582932</v>
      </c>
      <c r="AM50" s="144">
        <f t="shared" si="127"/>
        <v>2.7504742196930576</v>
      </c>
      <c r="AN50" s="144">
        <f t="shared" si="128"/>
        <v>6.1726944700847355</v>
      </c>
      <c r="AO50" s="144">
        <f t="shared" si="129"/>
        <v>-0.21503757538208296</v>
      </c>
      <c r="AP50" s="144">
        <f t="shared" si="130"/>
        <v>-4.8222831277406684</v>
      </c>
      <c r="AQ50" s="144">
        <f t="shared" si="131"/>
        <v>6.2967712343825619</v>
      </c>
      <c r="AR50" s="144">
        <f t="shared" si="132"/>
        <v>6.0282394237519403</v>
      </c>
      <c r="AS50" s="144">
        <f t="shared" si="133"/>
        <v>-0.41360409790905012</v>
      </c>
      <c r="AT50" s="144">
        <f t="shared" si="134"/>
        <v>-4.7030493645550608</v>
      </c>
      <c r="AU50" s="144">
        <f t="shared" si="135"/>
        <v>4.8126149955974045</v>
      </c>
      <c r="AV50" s="144">
        <f t="shared" si="136"/>
        <v>6.1409481002821789</v>
      </c>
      <c r="AW50" s="144">
        <f t="shared" si="137"/>
        <v>1.6412553896810032</v>
      </c>
      <c r="AX50" s="144">
        <f t="shared" si="138"/>
        <v>-5.2535069529995493</v>
      </c>
      <c r="AY50" s="144">
        <f t="shared" si="139"/>
        <v>3.4354452938013638</v>
      </c>
      <c r="AZ50" s="144">
        <f t="shared" si="140"/>
        <v>4.1123673115174197</v>
      </c>
      <c r="BA50" s="144">
        <f t="shared" si="141"/>
        <v>2.9567641522506989</v>
      </c>
      <c r="BB50" s="144">
        <f t="shared" si="142"/>
        <v>-7.3936866336773415</v>
      </c>
      <c r="BC50" s="144">
        <f t="shared" si="165"/>
        <v>7.2298552921736734</v>
      </c>
      <c r="BD50" s="144">
        <f t="shared" si="165"/>
        <v>2.0591117080788686</v>
      </c>
      <c r="BE50" s="144">
        <f t="shared" si="165"/>
        <v>-5.1075031874308996</v>
      </c>
      <c r="BF50" s="144">
        <f t="shared" si="165"/>
        <v>-13.857023960732951</v>
      </c>
      <c r="BG50" s="144">
        <f t="shared" si="165"/>
        <v>1.6004177204206844</v>
      </c>
      <c r="BH50" s="144">
        <f t="shared" si="143"/>
        <v>6.6659436669694845</v>
      </c>
      <c r="BI50" s="144">
        <f t="shared" si="144"/>
        <v>1.633261526185003</v>
      </c>
      <c r="BJ50" s="144">
        <f t="shared" si="145"/>
        <v>-5.4172072005424372</v>
      </c>
      <c r="BK50" s="144">
        <f t="shared" si="146"/>
        <v>6.5582560655862157</v>
      </c>
      <c r="BL50" s="144">
        <f t="shared" si="147"/>
        <v>3.4185167530672316</v>
      </c>
      <c r="BM50" s="144">
        <f t="shared" si="148"/>
        <v>0.12413673447585821</v>
      </c>
      <c r="BN50" s="144">
        <f t="shared" si="149"/>
        <v>-4.334493216420789</v>
      </c>
      <c r="BO50" s="144">
        <f t="shared" si="150"/>
        <v>2.5324023703331306</v>
      </c>
      <c r="BP50" s="144">
        <f t="shared" si="151"/>
        <v>3.8927455981863472</v>
      </c>
      <c r="BQ50" s="144">
        <f t="shared" si="152"/>
        <v>0.89501014085457409</v>
      </c>
      <c r="BR50" s="144">
        <f t="shared" si="153"/>
        <v>-6.5587487161200455</v>
      </c>
      <c r="BS50" s="144">
        <f t="shared" si="154"/>
        <v>3.8707340414060867</v>
      </c>
      <c r="BT50" s="144">
        <f t="shared" si="155"/>
        <v>4.1350708120211701</v>
      </c>
      <c r="BU50" s="144">
        <f t="shared" si="156"/>
        <v>2.0960431150409393</v>
      </c>
      <c r="BV50" s="144">
        <f t="shared" si="157"/>
        <v>-9.6549141061239485</v>
      </c>
      <c r="BW50" s="144">
        <f t="shared" si="158"/>
        <v>6.7570654822888505</v>
      </c>
      <c r="BX50" s="144">
        <f t="shared" si="159"/>
        <v>1.1460918022886117</v>
      </c>
      <c r="BY50" s="144">
        <f t="shared" si="160"/>
        <v>3.594690659400047</v>
      </c>
      <c r="BZ50" s="144">
        <f t="shared" si="161"/>
        <v>-8.9512983966573056</v>
      </c>
      <c r="CA50" s="144">
        <f t="shared" si="162"/>
        <v>3.2219404774792535</v>
      </c>
      <c r="CB50" s="144">
        <f t="shared" si="163"/>
        <v>2.3988816419959624</v>
      </c>
      <c r="CC50" s="144">
        <f t="shared" si="164"/>
        <v>4.1713646147090984</v>
      </c>
      <c r="CD50" s="346"/>
      <c r="CE50" s="346"/>
      <c r="CF50" s="346"/>
      <c r="CG50" s="346"/>
      <c r="CH50" s="346"/>
    </row>
    <row r="51" spans="1:86" x14ac:dyDescent="0.2">
      <c r="A51" s="3" t="s">
        <v>5</v>
      </c>
      <c r="B51" s="236"/>
      <c r="C51" s="144">
        <f t="shared" si="91"/>
        <v>1.956270498203978</v>
      </c>
      <c r="D51" s="144">
        <f t="shared" si="92"/>
        <v>1.6197271554747938</v>
      </c>
      <c r="E51" s="144">
        <f t="shared" si="93"/>
        <v>-5.3662948447392198</v>
      </c>
      <c r="F51" s="144">
        <f t="shared" si="94"/>
        <v>3.9503101951124275</v>
      </c>
      <c r="G51" s="144">
        <f t="shared" si="95"/>
        <v>6.5430585350904238</v>
      </c>
      <c r="H51" s="144">
        <f t="shared" si="96"/>
        <v>8.3072055227959201</v>
      </c>
      <c r="I51" s="144">
        <f t="shared" si="97"/>
        <v>1.2499668021140231</v>
      </c>
      <c r="J51" s="144">
        <f t="shared" si="98"/>
        <v>-5.0720520584003035</v>
      </c>
      <c r="K51" s="144">
        <f t="shared" si="99"/>
        <v>3.7036474164133701</v>
      </c>
      <c r="L51" s="144">
        <f t="shared" si="100"/>
        <v>1.2780323125150803</v>
      </c>
      <c r="M51" s="144">
        <f t="shared" si="101"/>
        <v>-2.5914233096553567</v>
      </c>
      <c r="N51" s="144">
        <f t="shared" si="102"/>
        <v>-7.4760211133493017</v>
      </c>
      <c r="O51" s="144">
        <f t="shared" si="103"/>
        <v>2.4133753685378121</v>
      </c>
      <c r="P51" s="144">
        <f t="shared" si="104"/>
        <v>0.7246944810631768</v>
      </c>
      <c r="Q51" s="144">
        <f t="shared" si="105"/>
        <v>-1.7912728507555635</v>
      </c>
      <c r="R51" s="144">
        <f t="shared" si="106"/>
        <v>-5.290316795214749</v>
      </c>
      <c r="S51" s="144">
        <f t="shared" si="107"/>
        <v>5.305911345036348</v>
      </c>
      <c r="T51" s="144">
        <f t="shared" si="108"/>
        <v>2.9522144858868038</v>
      </c>
      <c r="U51" s="144">
        <f t="shared" si="109"/>
        <v>-0.18198477052659828</v>
      </c>
      <c r="V51" s="144">
        <f t="shared" si="110"/>
        <v>-3.8571881632011022</v>
      </c>
      <c r="W51" s="144">
        <f t="shared" si="111"/>
        <v>5.000731036902736</v>
      </c>
      <c r="X51" s="144">
        <f t="shared" si="112"/>
        <v>3.3609361663020669</v>
      </c>
      <c r="Y51" s="144">
        <f t="shared" si="113"/>
        <v>-3.6373433921595026</v>
      </c>
      <c r="Z51" s="144">
        <f t="shared" si="114"/>
        <v>-6.4168795575275146</v>
      </c>
      <c r="AA51" s="144">
        <f t="shared" si="115"/>
        <v>2.7188527039139565</v>
      </c>
      <c r="AB51" s="144">
        <f t="shared" si="116"/>
        <v>3.0996218731820897</v>
      </c>
      <c r="AC51" s="144">
        <f t="shared" si="117"/>
        <v>-2.9500093805586887</v>
      </c>
      <c r="AD51" s="144">
        <f t="shared" si="118"/>
        <v>-1.1918620250805929</v>
      </c>
      <c r="AE51" s="144">
        <f t="shared" si="119"/>
        <v>4.8014121800529566</v>
      </c>
      <c r="AF51" s="144">
        <f t="shared" si="120"/>
        <v>3.3967772724720611</v>
      </c>
      <c r="AG51" s="144">
        <f t="shared" si="121"/>
        <v>-2.0661381407471748</v>
      </c>
      <c r="AH51" s="144">
        <f t="shared" si="122"/>
        <v>-2.3869590529788405</v>
      </c>
      <c r="AI51" s="144">
        <f t="shared" si="123"/>
        <v>3.9335416074978626</v>
      </c>
      <c r="AJ51" s="144">
        <f t="shared" si="124"/>
        <v>3.3337887689575094</v>
      </c>
      <c r="AK51" s="144">
        <f t="shared" si="125"/>
        <v>-1.8907840803913727</v>
      </c>
      <c r="AL51" s="144">
        <f t="shared" si="126"/>
        <v>0.65229110512127764</v>
      </c>
      <c r="AM51" s="144">
        <f t="shared" si="127"/>
        <v>4.6087515398211245</v>
      </c>
      <c r="AN51" s="144">
        <f t="shared" si="128"/>
        <v>4.0370683255254312</v>
      </c>
      <c r="AO51" s="144">
        <f t="shared" si="129"/>
        <v>-2.4852362204724443</v>
      </c>
      <c r="AP51" s="144">
        <f t="shared" si="130"/>
        <v>-0.80494574817059006</v>
      </c>
      <c r="AQ51" s="144">
        <f t="shared" si="131"/>
        <v>4.5636081503904817</v>
      </c>
      <c r="AR51" s="144">
        <f t="shared" si="132"/>
        <v>2.7247293516603883</v>
      </c>
      <c r="AS51" s="144">
        <f t="shared" si="133"/>
        <v>0.4381290704558764</v>
      </c>
      <c r="AT51" s="144">
        <f t="shared" si="134"/>
        <v>-4.6764428296977005</v>
      </c>
      <c r="AU51" s="144">
        <f t="shared" si="135"/>
        <v>5.0240791982712087</v>
      </c>
      <c r="AV51" s="144">
        <f t="shared" si="136"/>
        <v>3.3304962382256944</v>
      </c>
      <c r="AW51" s="144">
        <f t="shared" si="137"/>
        <v>0.15224856770121384</v>
      </c>
      <c r="AX51" s="144">
        <f t="shared" si="138"/>
        <v>-4.6696926226038622</v>
      </c>
      <c r="AY51" s="144">
        <f t="shared" si="139"/>
        <v>4.3218441929957701</v>
      </c>
      <c r="AZ51" s="144">
        <f t="shared" si="140"/>
        <v>4.4081971047539978</v>
      </c>
      <c r="BA51" s="144">
        <f t="shared" si="141"/>
        <v>-0.67173077352512545</v>
      </c>
      <c r="BB51" s="144">
        <f t="shared" si="142"/>
        <v>-10.477470422772219</v>
      </c>
      <c r="BC51" s="144">
        <f t="shared" si="165"/>
        <v>3.0566435867237032</v>
      </c>
      <c r="BD51" s="144">
        <f t="shared" si="165"/>
        <v>7.6019991854830797</v>
      </c>
      <c r="BE51" s="144">
        <f t="shared" si="165"/>
        <v>-4.6165365966835683</v>
      </c>
      <c r="BF51" s="144">
        <f t="shared" si="165"/>
        <v>-7.7696831416580698</v>
      </c>
      <c r="BG51" s="144">
        <f t="shared" si="165"/>
        <v>4.1522321358025156</v>
      </c>
      <c r="BH51" s="144">
        <f t="shared" si="143"/>
        <v>5.3613127484132814</v>
      </c>
      <c r="BI51" s="144">
        <f t="shared" si="144"/>
        <v>-0.84771498678480428</v>
      </c>
      <c r="BJ51" s="144">
        <f t="shared" si="145"/>
        <v>-5.4333978650764525</v>
      </c>
      <c r="BK51" s="144">
        <f t="shared" si="146"/>
        <v>3.9155226059689165</v>
      </c>
      <c r="BL51" s="144">
        <f t="shared" si="147"/>
        <v>4.4422226613610958</v>
      </c>
      <c r="BM51" s="144">
        <f t="shared" si="148"/>
        <v>-0.23293174294830044</v>
      </c>
      <c r="BN51" s="144">
        <f t="shared" si="149"/>
        <v>-5.7751791944963742</v>
      </c>
      <c r="BO51" s="144">
        <f t="shared" si="150"/>
        <v>4.0246852118347869</v>
      </c>
      <c r="BP51" s="144">
        <f t="shared" si="151"/>
        <v>3.3306416852785876</v>
      </c>
      <c r="BQ51" s="144">
        <f t="shared" si="152"/>
        <v>-0.86028519605074583</v>
      </c>
      <c r="BR51" s="144">
        <f t="shared" si="153"/>
        <v>-5.8566995333908372</v>
      </c>
      <c r="BS51" s="144">
        <f t="shared" si="154"/>
        <v>3.4614133158023317</v>
      </c>
      <c r="BT51" s="144">
        <f t="shared" si="155"/>
        <v>3.4362484129886099</v>
      </c>
      <c r="BU51" s="144">
        <f t="shared" si="156"/>
        <v>-1.1548631751099303</v>
      </c>
      <c r="BV51" s="144">
        <f t="shared" si="157"/>
        <v>-8.1500435658396757</v>
      </c>
      <c r="BW51" s="144">
        <f t="shared" si="158"/>
        <v>6.3668157881922278</v>
      </c>
      <c r="BX51" s="144">
        <f t="shared" si="159"/>
        <v>4.0851029550830669</v>
      </c>
      <c r="BY51" s="144">
        <f t="shared" si="160"/>
        <v>-1.820472752022815</v>
      </c>
      <c r="BZ51" s="144">
        <f t="shared" si="161"/>
        <v>-7.4969988512823678</v>
      </c>
      <c r="CA51" s="144">
        <f t="shared" si="162"/>
        <v>4.406601995706751</v>
      </c>
      <c r="CB51" s="144">
        <f t="shared" si="163"/>
        <v>3.5895389106217923</v>
      </c>
      <c r="CC51" s="144">
        <f t="shared" si="164"/>
        <v>-0.95756346455857144</v>
      </c>
      <c r="CD51" s="346"/>
      <c r="CE51" s="346"/>
      <c r="CF51" s="346"/>
      <c r="CG51" s="346"/>
      <c r="CH51" s="346"/>
    </row>
    <row r="52" spans="1:86" x14ac:dyDescent="0.2">
      <c r="A52" s="158" t="s">
        <v>6</v>
      </c>
      <c r="B52" s="237"/>
      <c r="C52" s="145">
        <f t="shared" si="91"/>
        <v>1.3577555722830958</v>
      </c>
      <c r="D52" s="145">
        <f t="shared" si="92"/>
        <v>-1.1182967480299038</v>
      </c>
      <c r="E52" s="145">
        <f t="shared" si="93"/>
        <v>-4.4734430100511089</v>
      </c>
      <c r="F52" s="145">
        <f t="shared" si="94"/>
        <v>6.4731499741118279</v>
      </c>
      <c r="G52" s="145">
        <f t="shared" si="95"/>
        <v>1.1859887752755709</v>
      </c>
      <c r="H52" s="145">
        <f t="shared" si="96"/>
        <v>-0.85574866208642653</v>
      </c>
      <c r="I52" s="145">
        <f t="shared" si="97"/>
        <v>-4.1869938508042202</v>
      </c>
      <c r="J52" s="145">
        <f t="shared" si="98"/>
        <v>6.0668326323922388</v>
      </c>
      <c r="K52" s="145">
        <f t="shared" si="99"/>
        <v>0.60668415254509167</v>
      </c>
      <c r="L52" s="145">
        <f t="shared" si="100"/>
        <v>-1.180417270235451</v>
      </c>
      <c r="M52" s="145">
        <f t="shared" si="101"/>
        <v>4.0217081569941744</v>
      </c>
      <c r="N52" s="145">
        <f t="shared" si="102"/>
        <v>-6.1187409038168266</v>
      </c>
      <c r="O52" s="145">
        <f t="shared" si="103"/>
        <v>-2.509672612730784</v>
      </c>
      <c r="P52" s="145">
        <f t="shared" si="104"/>
        <v>-2.7711681711854386</v>
      </c>
      <c r="Q52" s="145">
        <f t="shared" si="105"/>
        <v>4.1945758785160869</v>
      </c>
      <c r="R52" s="145">
        <f t="shared" si="106"/>
        <v>-2.716365939171355</v>
      </c>
      <c r="S52" s="145">
        <f t="shared" si="107"/>
        <v>-0.12124368326181828</v>
      </c>
      <c r="T52" s="145">
        <f t="shared" si="108"/>
        <v>-1.5675597051898373</v>
      </c>
      <c r="U52" s="145">
        <f t="shared" si="109"/>
        <v>5.0459523524542655</v>
      </c>
      <c r="V52" s="145">
        <f t="shared" si="110"/>
        <v>-1.5165439519747308</v>
      </c>
      <c r="W52" s="145">
        <f t="shared" si="111"/>
        <v>2.2910856821046375</v>
      </c>
      <c r="X52" s="145">
        <f t="shared" si="112"/>
        <v>1.1580280026162795</v>
      </c>
      <c r="Y52" s="145">
        <f t="shared" si="113"/>
        <v>7.5201386339569689</v>
      </c>
      <c r="Z52" s="145">
        <f t="shared" si="114"/>
        <v>-2.9814449609868103</v>
      </c>
      <c r="AA52" s="145">
        <f t="shared" si="115"/>
        <v>0.82289104958168136</v>
      </c>
      <c r="AB52" s="145">
        <f t="shared" si="116"/>
        <v>-1.4704761809182127</v>
      </c>
      <c r="AC52" s="145">
        <f t="shared" si="117"/>
        <v>5.913142724471764</v>
      </c>
      <c r="AD52" s="145">
        <f t="shared" si="118"/>
        <v>-0.79714617905206964</v>
      </c>
      <c r="AE52" s="145">
        <f t="shared" si="119"/>
        <v>9.7760159851063372E-2</v>
      </c>
      <c r="AF52" s="145">
        <f t="shared" si="120"/>
        <v>2.002406695720107</v>
      </c>
      <c r="AG52" s="145">
        <f t="shared" si="121"/>
        <v>6.5066570364841665</v>
      </c>
      <c r="AH52" s="145">
        <f t="shared" si="122"/>
        <v>-0.52825565505702499</v>
      </c>
      <c r="AI52" s="145">
        <f t="shared" si="123"/>
        <v>1.3036835614736375E-2</v>
      </c>
      <c r="AJ52" s="145">
        <f t="shared" si="124"/>
        <v>1.8260839370691002</v>
      </c>
      <c r="AK52" s="145">
        <f t="shared" si="125"/>
        <v>5.3180494024035161</v>
      </c>
      <c r="AL52" s="145">
        <f t="shared" si="126"/>
        <v>-0.905564502065479</v>
      </c>
      <c r="AM52" s="145">
        <f t="shared" si="127"/>
        <v>2.2910724265261093</v>
      </c>
      <c r="AN52" s="145">
        <f t="shared" si="128"/>
        <v>3.791250397785368</v>
      </c>
      <c r="AO52" s="145">
        <f t="shared" si="129"/>
        <v>5.0393401126487305</v>
      </c>
      <c r="AP52" s="145">
        <f t="shared" si="130"/>
        <v>0.22881377733988797</v>
      </c>
      <c r="AQ52" s="145">
        <f t="shared" si="131"/>
        <v>2.8153336890763336</v>
      </c>
      <c r="AR52" s="145">
        <f t="shared" si="132"/>
        <v>3.4792746803331753</v>
      </c>
      <c r="AS52" s="145">
        <f t="shared" si="133"/>
        <v>4.6341870377540433</v>
      </c>
      <c r="AT52" s="145">
        <f t="shared" si="134"/>
        <v>-0.56917055677852701</v>
      </c>
      <c r="AU52" s="145">
        <f t="shared" si="135"/>
        <v>2.501052271992485</v>
      </c>
      <c r="AV52" s="145">
        <f t="shared" si="136"/>
        <v>3.5291106998113451</v>
      </c>
      <c r="AW52" s="145">
        <f t="shared" si="137"/>
        <v>4.5526296123844041</v>
      </c>
      <c r="AX52" s="145">
        <f t="shared" si="138"/>
        <v>3.0500195732589579</v>
      </c>
      <c r="AY52" s="145">
        <f t="shared" si="139"/>
        <v>2.4498981476640136</v>
      </c>
      <c r="AZ52" s="145">
        <f t="shared" si="140"/>
        <v>3.3746484741172798</v>
      </c>
      <c r="BA52" s="145">
        <f t="shared" si="141"/>
        <v>9.1183879093198978</v>
      </c>
      <c r="BB52" s="145">
        <f t="shared" si="142"/>
        <v>-3.3927977839335224</v>
      </c>
      <c r="BC52" s="145">
        <f t="shared" si="165"/>
        <v>1.7108623510880703</v>
      </c>
      <c r="BD52" s="145">
        <f t="shared" si="165"/>
        <v>2.9928882607437237</v>
      </c>
      <c r="BE52" s="145">
        <f t="shared" si="165"/>
        <v>5.7113334336978401</v>
      </c>
      <c r="BF52" s="145">
        <f t="shared" si="165"/>
        <v>-0.51764994262478126</v>
      </c>
      <c r="BG52" s="145">
        <f t="shared" si="165"/>
        <v>0.1601590832584229</v>
      </c>
      <c r="BH52" s="145">
        <f t="shared" si="143"/>
        <v>2.4600459093074627</v>
      </c>
      <c r="BI52" s="145">
        <f t="shared" si="144"/>
        <v>5.5121105803779002</v>
      </c>
      <c r="BJ52" s="145">
        <f t="shared" si="145"/>
        <v>-4.8119065742558327</v>
      </c>
      <c r="BK52" s="145">
        <f t="shared" si="146"/>
        <v>-0.5176789464602124</v>
      </c>
      <c r="BL52" s="145">
        <f t="shared" si="147"/>
        <v>-0.60075559823834757</v>
      </c>
      <c r="BM52" s="145">
        <f t="shared" si="148"/>
        <v>4.528642386219988</v>
      </c>
      <c r="BN52" s="145">
        <f t="shared" si="149"/>
        <v>-4.656967535190911</v>
      </c>
      <c r="BO52" s="145">
        <f t="shared" si="150"/>
        <v>0.93059209402438503</v>
      </c>
      <c r="BP52" s="145">
        <f t="shared" si="151"/>
        <v>0.75741227346391304</v>
      </c>
      <c r="BQ52" s="145">
        <f t="shared" si="152"/>
        <v>4.7744634030597952</v>
      </c>
      <c r="BR52" s="145">
        <f t="shared" si="153"/>
        <v>-2.9307787887290102</v>
      </c>
      <c r="BS52" s="145">
        <f t="shared" si="154"/>
        <v>-0.79652156678144925</v>
      </c>
      <c r="BT52" s="145">
        <f t="shared" si="155"/>
        <v>0.53698454520101391</v>
      </c>
      <c r="BU52" s="145">
        <f t="shared" si="156"/>
        <v>5.1879385159587006</v>
      </c>
      <c r="BV52" s="145">
        <f t="shared" si="157"/>
        <v>-2.3930412878340612</v>
      </c>
      <c r="BW52" s="145">
        <f t="shared" si="158"/>
        <v>0.298399128997137</v>
      </c>
      <c r="BX52" s="145">
        <f t="shared" si="159"/>
        <v>0.33771559522373662</v>
      </c>
      <c r="BY52" s="145">
        <f t="shared" si="160"/>
        <v>3.5340786152181751</v>
      </c>
      <c r="BZ52" s="145">
        <f t="shared" si="161"/>
        <v>-1.0023607724757151</v>
      </c>
      <c r="CA52" s="145">
        <f t="shared" si="162"/>
        <v>-8.6004691164972641E-2</v>
      </c>
      <c r="CB52" s="145">
        <f t="shared" si="163"/>
        <v>0.30127553016667974</v>
      </c>
      <c r="CC52" s="145">
        <f t="shared" si="164"/>
        <v>3.705870879656719</v>
      </c>
      <c r="CD52" s="346"/>
      <c r="CE52" s="346"/>
      <c r="CF52" s="346"/>
      <c r="CG52" s="346"/>
      <c r="CH52" s="346"/>
    </row>
    <row r="53" spans="1:86" x14ac:dyDescent="0.2">
      <c r="A53" s="2" t="s">
        <v>7</v>
      </c>
      <c r="B53" s="238"/>
      <c r="C53" s="147">
        <f t="shared" si="91"/>
        <v>1.146753791799396</v>
      </c>
      <c r="D53" s="147">
        <f t="shared" si="92"/>
        <v>3.315912913950342</v>
      </c>
      <c r="E53" s="147">
        <f t="shared" si="93"/>
        <v>3.947772371840466</v>
      </c>
      <c r="F53" s="147">
        <f t="shared" si="94"/>
        <v>-3.9482828463877366</v>
      </c>
      <c r="G53" s="147">
        <f t="shared" si="95"/>
        <v>1.103848088610824</v>
      </c>
      <c r="H53" s="147">
        <f t="shared" si="96"/>
        <v>2.8917928059755247</v>
      </c>
      <c r="I53" s="147">
        <f t="shared" si="97"/>
        <v>3.9169866067209091</v>
      </c>
      <c r="J53" s="147">
        <f t="shared" si="98"/>
        <v>-4.3313867654106177</v>
      </c>
      <c r="K53" s="147">
        <f t="shared" si="99"/>
        <v>0.79091889126958059</v>
      </c>
      <c r="L53" s="147">
        <f t="shared" si="100"/>
        <v>1.934882928582939</v>
      </c>
      <c r="M53" s="147">
        <f t="shared" si="101"/>
        <v>2.786339429840583</v>
      </c>
      <c r="N53" s="147">
        <f t="shared" si="102"/>
        <v>-4.1015097056730756</v>
      </c>
      <c r="O53" s="147">
        <f t="shared" si="103"/>
        <v>1.5800949897321721</v>
      </c>
      <c r="P53" s="147">
        <f t="shared" si="104"/>
        <v>1.8678853349290974</v>
      </c>
      <c r="Q53" s="147">
        <f t="shared" si="105"/>
        <v>2.9608571314852448</v>
      </c>
      <c r="R53" s="147">
        <f t="shared" si="106"/>
        <v>-3.4359489965403105</v>
      </c>
      <c r="S53" s="147">
        <f t="shared" si="107"/>
        <v>1.9237094695224228</v>
      </c>
      <c r="T53" s="147">
        <f t="shared" si="108"/>
        <v>2.5999352948957677</v>
      </c>
      <c r="U53" s="147">
        <f t="shared" si="109"/>
        <v>3.8141324367532627</v>
      </c>
      <c r="V53" s="147">
        <f t="shared" si="110"/>
        <v>-4.0654316798030008</v>
      </c>
      <c r="W53" s="147">
        <f t="shared" si="111"/>
        <v>1.7851414786775501</v>
      </c>
      <c r="X53" s="147">
        <f t="shared" si="112"/>
        <v>2.3372895718332223</v>
      </c>
      <c r="Y53" s="147">
        <f t="shared" si="113"/>
        <v>3.7314691769494339</v>
      </c>
      <c r="Z53" s="147">
        <f t="shared" si="114"/>
        <v>-4.1740247224216782</v>
      </c>
      <c r="AA53" s="147">
        <f t="shared" si="115"/>
        <v>1.6382332214958457</v>
      </c>
      <c r="AB53" s="147">
        <f t="shared" si="116"/>
        <v>2.0888116102229146</v>
      </c>
      <c r="AC53" s="147">
        <f t="shared" si="117"/>
        <v>3.9336292363826075</v>
      </c>
      <c r="AD53" s="147">
        <f t="shared" si="118"/>
        <v>-3.2224062536167315</v>
      </c>
      <c r="AE53" s="147">
        <f t="shared" si="119"/>
        <v>1.2366311935015888</v>
      </c>
      <c r="AF53" s="147">
        <f t="shared" si="120"/>
        <v>1.7746204277932962</v>
      </c>
      <c r="AG53" s="147">
        <f t="shared" si="121"/>
        <v>3.9296423275873469</v>
      </c>
      <c r="AH53" s="147">
        <f t="shared" si="122"/>
        <v>-3.0938408577881056</v>
      </c>
      <c r="AI53" s="147">
        <f t="shared" si="123"/>
        <v>1.2656125790979491</v>
      </c>
      <c r="AJ53" s="147">
        <f t="shared" si="124"/>
        <v>2.3371878872247454</v>
      </c>
      <c r="AK53" s="147">
        <f t="shared" si="125"/>
        <v>3.9349096034004383</v>
      </c>
      <c r="AL53" s="147">
        <f t="shared" si="126"/>
        <v>-3.4211216080427715</v>
      </c>
      <c r="AM53" s="147">
        <f t="shared" si="127"/>
        <v>1.5397216013956101</v>
      </c>
      <c r="AN53" s="147">
        <f t="shared" si="128"/>
        <v>2.2640371160801123</v>
      </c>
      <c r="AO53" s="147">
        <f t="shared" si="129"/>
        <v>5.3693623619415893</v>
      </c>
      <c r="AP53" s="147">
        <f t="shared" si="130"/>
        <v>-3.5154625160946957</v>
      </c>
      <c r="AQ53" s="147">
        <f t="shared" si="131"/>
        <v>1.4680638600901814</v>
      </c>
      <c r="AR53" s="147">
        <f t="shared" si="132"/>
        <v>2.3530774406736961</v>
      </c>
      <c r="AS53" s="147">
        <f t="shared" si="133"/>
        <v>4.8708529890351047</v>
      </c>
      <c r="AT53" s="147">
        <f t="shared" si="134"/>
        <v>-3.3152818160701183</v>
      </c>
      <c r="AU53" s="147">
        <f t="shared" si="135"/>
        <v>2.1294372371719592</v>
      </c>
      <c r="AV53" s="147">
        <f t="shared" si="136"/>
        <v>3.0161816130520864</v>
      </c>
      <c r="AW53" s="147">
        <f t="shared" si="137"/>
        <v>4.8371975448674718</v>
      </c>
      <c r="AX53" s="147">
        <f t="shared" si="138"/>
        <v>-2.9491782254719356</v>
      </c>
      <c r="AY53" s="147">
        <f t="shared" si="139"/>
        <v>1.3739178447505676</v>
      </c>
      <c r="AZ53" s="147">
        <f t="shared" si="140"/>
        <v>2.6109844902210377</v>
      </c>
      <c r="BA53" s="147">
        <f t="shared" si="141"/>
        <v>4.5164154365153539</v>
      </c>
      <c r="BB53" s="147">
        <f t="shared" si="142"/>
        <v>-2.9802074795472837</v>
      </c>
      <c r="BC53" s="147">
        <f t="shared" si="165"/>
        <v>0.94377985806421805</v>
      </c>
      <c r="BD53" s="147">
        <f t="shared" si="165"/>
        <v>1.2903753135676539</v>
      </c>
      <c r="BE53" s="147">
        <f t="shared" si="165"/>
        <v>3.7824774974145483</v>
      </c>
      <c r="BF53" s="147">
        <f t="shared" si="165"/>
        <v>-4.3553581580873839</v>
      </c>
      <c r="BG53" s="147">
        <f t="shared" si="165"/>
        <v>0.19775165986662169</v>
      </c>
      <c r="BH53" s="147">
        <f t="shared" si="143"/>
        <v>1.0712170790117932</v>
      </c>
      <c r="BI53" s="147">
        <f t="shared" si="144"/>
        <v>3.454687433368739</v>
      </c>
      <c r="BJ53" s="147">
        <f t="shared" si="145"/>
        <v>-3.51131180317988</v>
      </c>
      <c r="BK53" s="147">
        <f t="shared" si="146"/>
        <v>1.2696063752623374</v>
      </c>
      <c r="BL53" s="147">
        <f t="shared" si="147"/>
        <v>1.5012351132974939</v>
      </c>
      <c r="BM53" s="147">
        <f t="shared" si="148"/>
        <v>4.0065377434153211</v>
      </c>
      <c r="BN53" s="147">
        <f t="shared" si="149"/>
        <v>-3.270273357858291</v>
      </c>
      <c r="BO53" s="147">
        <f t="shared" si="150"/>
        <v>1.3121035779070958</v>
      </c>
      <c r="BP53" s="147">
        <f t="shared" si="151"/>
        <v>2.1424026608989766</v>
      </c>
      <c r="BQ53" s="147">
        <f t="shared" si="152"/>
        <v>4.2108514256111809</v>
      </c>
      <c r="BR53" s="147">
        <f t="shared" si="153"/>
        <v>-3.6970260180851851</v>
      </c>
      <c r="BS53" s="147">
        <f t="shared" si="154"/>
        <v>0.93971955513336525</v>
      </c>
      <c r="BT53" s="147">
        <f t="shared" si="155"/>
        <v>1.4832037134887912</v>
      </c>
      <c r="BU53" s="147">
        <f t="shared" si="156"/>
        <v>3.7130877106511919</v>
      </c>
      <c r="BV53" s="147">
        <f t="shared" si="157"/>
        <v>-3.7718404004619241</v>
      </c>
      <c r="BW53" s="147">
        <f t="shared" si="158"/>
        <v>1.1972870636527397</v>
      </c>
      <c r="BX53" s="147">
        <f t="shared" si="159"/>
        <v>1.4776455381158717</v>
      </c>
      <c r="BY53" s="147">
        <f t="shared" si="160"/>
        <v>4.1595920931137131</v>
      </c>
      <c r="BZ53" s="147">
        <f t="shared" si="161"/>
        <v>-4.25530493356296</v>
      </c>
      <c r="CA53" s="147">
        <f t="shared" si="162"/>
        <v>0.87149339930311354</v>
      </c>
      <c r="CB53" s="147">
        <f t="shared" si="163"/>
        <v>1.6256179085185032</v>
      </c>
      <c r="CC53" s="147">
        <f t="shared" si="164"/>
        <v>3.7998422695791532</v>
      </c>
      <c r="CD53" s="346"/>
      <c r="CE53" s="346"/>
      <c r="CF53" s="346"/>
      <c r="CG53" s="346"/>
      <c r="CH53" s="346"/>
    </row>
    <row r="54" spans="1:86" x14ac:dyDescent="0.2">
      <c r="A54" s="3" t="s">
        <v>8</v>
      </c>
      <c r="B54" s="236"/>
      <c r="C54" s="144">
        <f t="shared" si="91"/>
        <v>2.5858783892976267</v>
      </c>
      <c r="D54" s="144">
        <f t="shared" si="92"/>
        <v>6.6545654922044823</v>
      </c>
      <c r="E54" s="144">
        <f t="shared" si="93"/>
        <v>14.946511062484802</v>
      </c>
      <c r="F54" s="144">
        <f t="shared" si="94"/>
        <v>-15.981681897087741</v>
      </c>
      <c r="G54" s="144">
        <f t="shared" si="95"/>
        <v>1.6130641232246536</v>
      </c>
      <c r="H54" s="144">
        <f t="shared" si="96"/>
        <v>4.8467017652523845</v>
      </c>
      <c r="I54" s="144">
        <f t="shared" si="97"/>
        <v>14.012701225815988</v>
      </c>
      <c r="J54" s="144">
        <f t="shared" si="98"/>
        <v>-15.930791379997425</v>
      </c>
      <c r="K54" s="144">
        <f t="shared" si="99"/>
        <v>0.65023367965466106</v>
      </c>
      <c r="L54" s="144">
        <f t="shared" si="100"/>
        <v>3.8394565240105032</v>
      </c>
      <c r="M54" s="144">
        <f t="shared" si="101"/>
        <v>12.168702683461344</v>
      </c>
      <c r="N54" s="144">
        <f t="shared" si="102"/>
        <v>-14.658855488617764</v>
      </c>
      <c r="O54" s="144">
        <f t="shared" si="103"/>
        <v>2.1981268040376643</v>
      </c>
      <c r="P54" s="144">
        <f t="shared" si="104"/>
        <v>3.6920943970583799</v>
      </c>
      <c r="Q54" s="144">
        <f t="shared" si="105"/>
        <v>12.780490640623176</v>
      </c>
      <c r="R54" s="144">
        <f t="shared" si="106"/>
        <v>-12.631322695196356</v>
      </c>
      <c r="S54" s="144">
        <f t="shared" si="107"/>
        <v>3.8616020332791483</v>
      </c>
      <c r="T54" s="144">
        <f t="shared" si="108"/>
        <v>5.7542105711607787</v>
      </c>
      <c r="U54" s="144">
        <f t="shared" si="109"/>
        <v>15.638512152544656</v>
      </c>
      <c r="V54" s="144">
        <f t="shared" si="110"/>
        <v>-13.788055714886765</v>
      </c>
      <c r="W54" s="144">
        <f t="shared" si="111"/>
        <v>3.7471909537260975</v>
      </c>
      <c r="X54" s="144">
        <f t="shared" si="112"/>
        <v>4.2273942710012955</v>
      </c>
      <c r="Y54" s="144">
        <f t="shared" si="113"/>
        <v>13.925690454955394</v>
      </c>
      <c r="Z54" s="144">
        <f t="shared" si="114"/>
        <v>-15.529714768241703</v>
      </c>
      <c r="AA54" s="144">
        <f t="shared" si="115"/>
        <v>2.0529011661410732</v>
      </c>
      <c r="AB54" s="144">
        <f t="shared" si="116"/>
        <v>2.7523219704291413</v>
      </c>
      <c r="AC54" s="144">
        <f t="shared" si="117"/>
        <v>13.60283570983842</v>
      </c>
      <c r="AD54" s="144">
        <f t="shared" si="118"/>
        <v>-15.002220335913011</v>
      </c>
      <c r="AE54" s="144">
        <f t="shared" si="119"/>
        <v>2.4697797140577888</v>
      </c>
      <c r="AF54" s="144">
        <f t="shared" si="120"/>
        <v>3.8199746499396254</v>
      </c>
      <c r="AG54" s="144">
        <f t="shared" si="121"/>
        <v>14.289902859422538</v>
      </c>
      <c r="AH54" s="144">
        <f t="shared" si="122"/>
        <v>-16.396948426900614</v>
      </c>
      <c r="AI54" s="144">
        <f t="shared" si="123"/>
        <v>2.6711538026213582</v>
      </c>
      <c r="AJ54" s="144">
        <f t="shared" si="124"/>
        <v>5.4798983833944419</v>
      </c>
      <c r="AK54" s="144">
        <f t="shared" si="125"/>
        <v>14.290359291172175</v>
      </c>
      <c r="AL54" s="144">
        <f t="shared" si="126"/>
        <v>-15.547652916073954</v>
      </c>
      <c r="AM54" s="144">
        <f t="shared" si="127"/>
        <v>2.9668663827329862</v>
      </c>
      <c r="AN54" s="144">
        <f t="shared" si="128"/>
        <v>4.5499158721256219</v>
      </c>
      <c r="AO54" s="144">
        <f t="shared" si="129"/>
        <v>18.654864882988008</v>
      </c>
      <c r="AP54" s="144">
        <f t="shared" si="130"/>
        <v>-15.769803145898109</v>
      </c>
      <c r="AQ54" s="144">
        <f t="shared" si="131"/>
        <v>2.296840334931658</v>
      </c>
      <c r="AR54" s="144">
        <f t="shared" si="132"/>
        <v>4.7144112670144152</v>
      </c>
      <c r="AS54" s="144">
        <f t="shared" si="133"/>
        <v>18.297596926738617</v>
      </c>
      <c r="AT54" s="144">
        <f t="shared" si="134"/>
        <v>-16.808324901898072</v>
      </c>
      <c r="AU54" s="144">
        <f t="shared" si="135"/>
        <v>2.8648042533021507</v>
      </c>
      <c r="AV54" s="144">
        <f t="shared" si="136"/>
        <v>4.952855817238131</v>
      </c>
      <c r="AW54" s="144">
        <f t="shared" si="137"/>
        <v>18.143057384075377</v>
      </c>
      <c r="AX54" s="144">
        <f t="shared" si="138"/>
        <v>-16.647173989234588</v>
      </c>
      <c r="AY54" s="144">
        <f t="shared" si="139"/>
        <v>2.5766750126966649</v>
      </c>
      <c r="AZ54" s="144">
        <f t="shared" si="140"/>
        <v>4.7248120744578586</v>
      </c>
      <c r="BA54" s="144">
        <f t="shared" si="141"/>
        <v>16.755176625395972</v>
      </c>
      <c r="BB54" s="144">
        <f t="shared" si="142"/>
        <v>-16.149549692584252</v>
      </c>
      <c r="BC54" s="144">
        <f t="shared" si="165"/>
        <v>0.90391778385098565</v>
      </c>
      <c r="BD54" s="144">
        <f t="shared" si="165"/>
        <v>0.47748912164718543</v>
      </c>
      <c r="BE54" s="144">
        <f t="shared" si="165"/>
        <v>17.370468611443641</v>
      </c>
      <c r="BF54" s="144">
        <f t="shared" si="165"/>
        <v>-16.905863300117641</v>
      </c>
      <c r="BG54" s="144">
        <f t="shared" si="165"/>
        <v>-3.6084884223713948E-2</v>
      </c>
      <c r="BH54" s="144">
        <f t="shared" si="143"/>
        <v>2.5036473551153073</v>
      </c>
      <c r="BI54" s="144">
        <f t="shared" si="144"/>
        <v>16.008206858922598</v>
      </c>
      <c r="BJ54" s="144">
        <f t="shared" si="145"/>
        <v>-14.021176235666019</v>
      </c>
      <c r="BK54" s="144">
        <f t="shared" si="146"/>
        <v>2.1221862177388817</v>
      </c>
      <c r="BL54" s="144">
        <f t="shared" si="147"/>
        <v>3.001760068636858</v>
      </c>
      <c r="BM54" s="144">
        <f t="shared" si="148"/>
        <v>17.083924206246888</v>
      </c>
      <c r="BN54" s="144">
        <f t="shared" si="149"/>
        <v>-15.869228482806996</v>
      </c>
      <c r="BO54" s="144">
        <f t="shared" si="150"/>
        <v>1.7738999766036996</v>
      </c>
      <c r="BP54" s="144">
        <f t="shared" si="151"/>
        <v>3.6812683852188894</v>
      </c>
      <c r="BQ54" s="144">
        <f t="shared" si="152"/>
        <v>17.576538045494882</v>
      </c>
      <c r="BR54" s="144">
        <f t="shared" si="153"/>
        <v>-15.766036948061348</v>
      </c>
      <c r="BS54" s="144">
        <f t="shared" si="154"/>
        <v>1.3164898810105965</v>
      </c>
      <c r="BT54" s="144">
        <f t="shared" si="155"/>
        <v>2.9777098922913914</v>
      </c>
      <c r="BU54" s="144">
        <f t="shared" si="156"/>
        <v>16.866555230355438</v>
      </c>
      <c r="BV54" s="144">
        <f t="shared" si="157"/>
        <v>-16.434555066149407</v>
      </c>
      <c r="BW54" s="144">
        <f t="shared" si="158"/>
        <v>1.4479270277516569</v>
      </c>
      <c r="BX54" s="144">
        <f t="shared" si="159"/>
        <v>2.6806550548673971</v>
      </c>
      <c r="BY54" s="144">
        <f t="shared" si="160"/>
        <v>16.94108313530997</v>
      </c>
      <c r="BZ54" s="144">
        <f t="shared" si="161"/>
        <v>-16.459260743883412</v>
      </c>
      <c r="CA54" s="144">
        <f t="shared" si="162"/>
        <v>0.49351993892084989</v>
      </c>
      <c r="CB54" s="144">
        <f t="shared" si="163"/>
        <v>3.410833963435826</v>
      </c>
      <c r="CC54" s="144">
        <f t="shared" si="164"/>
        <v>16.3183633397711</v>
      </c>
      <c r="CD54" s="346"/>
      <c r="CE54" s="346"/>
      <c r="CF54" s="346"/>
      <c r="CG54" s="346"/>
      <c r="CH54" s="346"/>
    </row>
    <row r="55" spans="1:86" x14ac:dyDescent="0.2">
      <c r="A55" s="3" t="s">
        <v>9</v>
      </c>
      <c r="B55" s="236"/>
      <c r="C55" s="144">
        <f t="shared" si="91"/>
        <v>0.23525001958088759</v>
      </c>
      <c r="D55" s="144">
        <f t="shared" si="92"/>
        <v>8.2121936857615534</v>
      </c>
      <c r="E55" s="144">
        <f t="shared" si="93"/>
        <v>2.073447493294823</v>
      </c>
      <c r="F55" s="144">
        <f t="shared" si="94"/>
        <v>-2.6377028441383605</v>
      </c>
      <c r="G55" s="144">
        <f t="shared" si="95"/>
        <v>-0.45152584596221401</v>
      </c>
      <c r="H55" s="144">
        <f t="shared" si="96"/>
        <v>6.8264428340545278</v>
      </c>
      <c r="I55" s="144">
        <f t="shared" si="97"/>
        <v>0.54962377466888324</v>
      </c>
      <c r="J55" s="144">
        <f t="shared" si="98"/>
        <v>-0.94646308871392937</v>
      </c>
      <c r="K55" s="144">
        <f t="shared" si="99"/>
        <v>0.938847510780071</v>
      </c>
      <c r="L55" s="144">
        <f t="shared" si="100"/>
        <v>6.904988446377601</v>
      </c>
      <c r="M55" s="144">
        <f t="shared" si="101"/>
        <v>2.4339297066569729</v>
      </c>
      <c r="N55" s="144">
        <f t="shared" si="102"/>
        <v>-2.2484284440876174</v>
      </c>
      <c r="O55" s="144">
        <f t="shared" si="103"/>
        <v>0.40452047091261711</v>
      </c>
      <c r="P55" s="144">
        <f t="shared" si="104"/>
        <v>3.5235772357723634</v>
      </c>
      <c r="Q55" s="144">
        <f t="shared" si="105"/>
        <v>1.1513028727598347</v>
      </c>
      <c r="R55" s="144">
        <f t="shared" si="106"/>
        <v>-2.7562052015766763</v>
      </c>
      <c r="S55" s="144">
        <f t="shared" si="107"/>
        <v>2.2781104457751158</v>
      </c>
      <c r="T55" s="144">
        <f t="shared" si="108"/>
        <v>5.8722125367541853</v>
      </c>
      <c r="U55" s="144">
        <f t="shared" si="109"/>
        <v>2.2994226353960037</v>
      </c>
      <c r="V55" s="144">
        <f t="shared" si="110"/>
        <v>-1.74181076759784</v>
      </c>
      <c r="W55" s="144">
        <f t="shared" si="111"/>
        <v>2.5575614328212275</v>
      </c>
      <c r="X55" s="144">
        <f t="shared" si="112"/>
        <v>4.947986617183088</v>
      </c>
      <c r="Y55" s="144">
        <f t="shared" si="113"/>
        <v>1.3068381453166573</v>
      </c>
      <c r="Z55" s="144">
        <f t="shared" si="114"/>
        <v>-3.1242736964385398</v>
      </c>
      <c r="AA55" s="144">
        <f t="shared" si="115"/>
        <v>1.9017755460429071</v>
      </c>
      <c r="AB55" s="144">
        <f t="shared" si="116"/>
        <v>5.5046566214885981</v>
      </c>
      <c r="AC55" s="144">
        <f t="shared" si="117"/>
        <v>3.1326252332424263</v>
      </c>
      <c r="AD55" s="144">
        <f t="shared" si="118"/>
        <v>-1.8162177534237749</v>
      </c>
      <c r="AE55" s="144">
        <f t="shared" si="119"/>
        <v>2.6847159715085391</v>
      </c>
      <c r="AF55" s="144">
        <f t="shared" si="120"/>
        <v>5.0005866802868688</v>
      </c>
      <c r="AG55" s="144">
        <f t="shared" si="121"/>
        <v>2.307924905342869</v>
      </c>
      <c r="AH55" s="144">
        <f t="shared" si="122"/>
        <v>-2.7236104061321584</v>
      </c>
      <c r="AI55" s="144">
        <f t="shared" si="123"/>
        <v>1.9550858652576004</v>
      </c>
      <c r="AJ55" s="144">
        <f t="shared" si="124"/>
        <v>3.9129308110909666</v>
      </c>
      <c r="AK55" s="144">
        <f t="shared" si="125"/>
        <v>3.039276807980039</v>
      </c>
      <c r="AL55" s="144">
        <f t="shared" si="126"/>
        <v>-4.5953713507789953</v>
      </c>
      <c r="AM55" s="144">
        <f t="shared" si="127"/>
        <v>2.1150431253170923</v>
      </c>
      <c r="AN55" s="144">
        <f t="shared" si="128"/>
        <v>5.4653293171443771</v>
      </c>
      <c r="AO55" s="144">
        <f t="shared" si="129"/>
        <v>2.3378382357271112</v>
      </c>
      <c r="AP55" s="144">
        <f t="shared" si="130"/>
        <v>-4.1203210863998612</v>
      </c>
      <c r="AQ55" s="144">
        <f t="shared" si="131"/>
        <v>2.1305390263736719</v>
      </c>
      <c r="AR55" s="144">
        <f t="shared" si="132"/>
        <v>4.8541350202292248</v>
      </c>
      <c r="AS55" s="144">
        <f t="shared" si="133"/>
        <v>2.0679799366716254</v>
      </c>
      <c r="AT55" s="144">
        <f t="shared" si="134"/>
        <v>-4.2768269641662657</v>
      </c>
      <c r="AU55" s="144">
        <f t="shared" si="135"/>
        <v>2.3884744574769736</v>
      </c>
      <c r="AV55" s="144">
        <f t="shared" si="136"/>
        <v>5.8712946042609522</v>
      </c>
      <c r="AW55" s="144">
        <f t="shared" si="137"/>
        <v>1.1849325468177447</v>
      </c>
      <c r="AX55" s="144">
        <f t="shared" si="138"/>
        <v>-1.3663477529073123</v>
      </c>
      <c r="AY55" s="144">
        <f t="shared" si="139"/>
        <v>1.9709885886510661</v>
      </c>
      <c r="AZ55" s="144">
        <f t="shared" si="140"/>
        <v>4.9562035088956566</v>
      </c>
      <c r="BA55" s="144">
        <f t="shared" si="141"/>
        <v>1.7090986188741972</v>
      </c>
      <c r="BB55" s="144">
        <f t="shared" si="142"/>
        <v>-4.4388282172373117</v>
      </c>
      <c r="BC55" s="144">
        <f t="shared" si="165"/>
        <v>1.8280041381169141</v>
      </c>
      <c r="BD55" s="144">
        <f t="shared" si="165"/>
        <v>4.7203150475671078</v>
      </c>
      <c r="BE55" s="144">
        <f t="shared" si="165"/>
        <v>0.61490249286825593</v>
      </c>
      <c r="BF55" s="144">
        <f t="shared" si="165"/>
        <v>-6.4648910224912166</v>
      </c>
      <c r="BG55" s="144">
        <f t="shared" si="165"/>
        <v>1.2206799975099216</v>
      </c>
      <c r="BH55" s="144">
        <f t="shared" si="143"/>
        <v>4.5240054098044107</v>
      </c>
      <c r="BI55" s="144">
        <f t="shared" si="144"/>
        <v>0.65066277959032459</v>
      </c>
      <c r="BJ55" s="144">
        <f t="shared" si="145"/>
        <v>-5.7495199446100873</v>
      </c>
      <c r="BK55" s="144">
        <f t="shared" si="146"/>
        <v>2.440896527467181</v>
      </c>
      <c r="BL55" s="144">
        <f t="shared" si="147"/>
        <v>5.2024882434685153</v>
      </c>
      <c r="BM55" s="144">
        <f t="shared" si="148"/>
        <v>0.86614631470734516</v>
      </c>
      <c r="BN55" s="144">
        <f t="shared" si="149"/>
        <v>-5.338930998736811</v>
      </c>
      <c r="BO55" s="144">
        <f t="shared" si="150"/>
        <v>2.7564161853279217</v>
      </c>
      <c r="BP55" s="144">
        <f t="shared" si="151"/>
        <v>4.7741828073665857</v>
      </c>
      <c r="BQ55" s="144">
        <f t="shared" si="152"/>
        <v>1.243091596821281</v>
      </c>
      <c r="BR55" s="144">
        <f t="shared" si="153"/>
        <v>-5.5004152206202566</v>
      </c>
      <c r="BS55" s="144">
        <f t="shared" si="154"/>
        <v>2.434822727255515</v>
      </c>
      <c r="BT55" s="144">
        <f t="shared" si="155"/>
        <v>4.2964870928456307</v>
      </c>
      <c r="BU55" s="144">
        <f t="shared" si="156"/>
        <v>0.98722466906383599</v>
      </c>
      <c r="BV55" s="144">
        <f t="shared" si="157"/>
        <v>-5.5363005321324614</v>
      </c>
      <c r="BW55" s="144">
        <f t="shared" si="158"/>
        <v>2.2719987996034803</v>
      </c>
      <c r="BX55" s="144">
        <f t="shared" si="159"/>
        <v>4.7574173617841105</v>
      </c>
      <c r="BY55" s="144">
        <f t="shared" si="160"/>
        <v>0.8638778235951019</v>
      </c>
      <c r="BZ55" s="144">
        <f t="shared" si="161"/>
        <v>-5.8429493764508962</v>
      </c>
      <c r="CA55" s="144">
        <f t="shared" si="162"/>
        <v>2.9556641422563219</v>
      </c>
      <c r="CB55" s="144">
        <f t="shared" si="163"/>
        <v>4.5709676941751383</v>
      </c>
      <c r="CC55" s="144">
        <f t="shared" si="164"/>
        <v>1.2018521543123961</v>
      </c>
      <c r="CD55" s="346"/>
      <c r="CE55" s="346"/>
      <c r="CF55" s="346"/>
      <c r="CG55" s="346"/>
      <c r="CH55" s="346"/>
    </row>
    <row r="56" spans="1:86" x14ac:dyDescent="0.2">
      <c r="A56" s="3" t="s">
        <v>10</v>
      </c>
      <c r="B56" s="236"/>
      <c r="C56" s="144">
        <f t="shared" si="91"/>
        <v>0.97936015056409287</v>
      </c>
      <c r="D56" s="144">
        <f t="shared" si="92"/>
        <v>2.9492233857551255</v>
      </c>
      <c r="E56" s="144">
        <f t="shared" si="93"/>
        <v>1.6054440705459212</v>
      </c>
      <c r="F56" s="144">
        <f t="shared" si="94"/>
        <v>-1.1685276969049141</v>
      </c>
      <c r="G56" s="144">
        <f t="shared" si="95"/>
        <v>3.1691508333244438</v>
      </c>
      <c r="H56" s="144">
        <f t="shared" si="96"/>
        <v>3.6372377465453511</v>
      </c>
      <c r="I56" s="144">
        <f t="shared" si="97"/>
        <v>2.7711868761482994</v>
      </c>
      <c r="J56" s="144">
        <f t="shared" si="98"/>
        <v>-1.4374739093322082</v>
      </c>
      <c r="K56" s="144">
        <f t="shared" si="99"/>
        <v>1.6044373725374415</v>
      </c>
      <c r="L56" s="144">
        <f t="shared" si="100"/>
        <v>0.58272527932471774</v>
      </c>
      <c r="M56" s="144">
        <f t="shared" si="101"/>
        <v>2.1623492524470423E-2</v>
      </c>
      <c r="N56" s="144">
        <f t="shared" si="102"/>
        <v>-1.3131220675523068</v>
      </c>
      <c r="O56" s="144">
        <f t="shared" si="103"/>
        <v>2.8549536508149864</v>
      </c>
      <c r="P56" s="144">
        <f t="shared" si="104"/>
        <v>1.4284604185104754</v>
      </c>
      <c r="Q56" s="144">
        <f t="shared" si="105"/>
        <v>0.24399941732124636</v>
      </c>
      <c r="R56" s="144">
        <f t="shared" si="106"/>
        <v>0.58202225456507772</v>
      </c>
      <c r="S56" s="144">
        <f t="shared" si="107"/>
        <v>2.4260848812661679</v>
      </c>
      <c r="T56" s="144">
        <f t="shared" si="108"/>
        <v>1.6897449339069721</v>
      </c>
      <c r="U56" s="144">
        <f t="shared" si="109"/>
        <v>0.68866563164815597</v>
      </c>
      <c r="V56" s="144">
        <f t="shared" si="110"/>
        <v>-1.2226592058883008</v>
      </c>
      <c r="W56" s="144">
        <f t="shared" si="111"/>
        <v>1.5341706665635573</v>
      </c>
      <c r="X56" s="144">
        <f t="shared" si="112"/>
        <v>1.7179469872183495</v>
      </c>
      <c r="Y56" s="144">
        <f t="shared" si="113"/>
        <v>1.6759850776664216</v>
      </c>
      <c r="Z56" s="144">
        <f t="shared" si="114"/>
        <v>1.226726874260005</v>
      </c>
      <c r="AA56" s="144">
        <f t="shared" si="115"/>
        <v>3.3257134252433631</v>
      </c>
      <c r="AB56" s="144">
        <f t="shared" si="116"/>
        <v>2.3665106786228574</v>
      </c>
      <c r="AC56" s="144">
        <f t="shared" si="117"/>
        <v>2.0458627487877958</v>
      </c>
      <c r="AD56" s="144">
        <f t="shared" si="118"/>
        <v>2.8072578947754727</v>
      </c>
      <c r="AE56" s="144">
        <f t="shared" si="119"/>
        <v>-0.25350326515862825</v>
      </c>
      <c r="AF56" s="144">
        <f t="shared" si="120"/>
        <v>-0.4821443373022305</v>
      </c>
      <c r="AG56" s="144">
        <f t="shared" si="121"/>
        <v>1.1417036547202974</v>
      </c>
      <c r="AH56" s="144">
        <f t="shared" si="122"/>
        <v>4.0891930746641805</v>
      </c>
      <c r="AI56" s="144">
        <f t="shared" si="123"/>
        <v>-0.56617534908382561</v>
      </c>
      <c r="AJ56" s="144">
        <f t="shared" si="124"/>
        <v>0.45810803976792924</v>
      </c>
      <c r="AK56" s="144">
        <f t="shared" si="125"/>
        <v>1.3267609954662096</v>
      </c>
      <c r="AL56" s="144">
        <f t="shared" si="126"/>
        <v>4.9650362972801894</v>
      </c>
      <c r="AM56" s="144">
        <f t="shared" si="127"/>
        <v>0.13403627153073899</v>
      </c>
      <c r="AN56" s="144">
        <f t="shared" si="128"/>
        <v>0.52914841275510704</v>
      </c>
      <c r="AO56" s="144">
        <f t="shared" si="129"/>
        <v>2.1327864133984891</v>
      </c>
      <c r="AP56" s="144">
        <f t="shared" si="130"/>
        <v>2.7536469882779877</v>
      </c>
      <c r="AQ56" s="144">
        <f t="shared" si="131"/>
        <v>0.16276191586747968</v>
      </c>
      <c r="AR56" s="144">
        <f t="shared" si="132"/>
        <v>0.91159004862205206</v>
      </c>
      <c r="AS56" s="144">
        <f t="shared" si="133"/>
        <v>1.5346858131165799</v>
      </c>
      <c r="AT56" s="144">
        <f t="shared" si="134"/>
        <v>3.3678402006038062</v>
      </c>
      <c r="AU56" s="144">
        <f t="shared" si="135"/>
        <v>3.4464475520328621</v>
      </c>
      <c r="AV56" s="144">
        <f t="shared" si="136"/>
        <v>2.6207673714015791</v>
      </c>
      <c r="AW56" s="144">
        <f t="shared" si="137"/>
        <v>1.5636270927760776</v>
      </c>
      <c r="AX56" s="144">
        <f t="shared" si="138"/>
        <v>1.7621341631104892</v>
      </c>
      <c r="AY56" s="144">
        <f t="shared" si="139"/>
        <v>0.70046110883330293</v>
      </c>
      <c r="AZ56" s="144">
        <f t="shared" si="140"/>
        <v>1.9680480625093533</v>
      </c>
      <c r="BA56" s="144">
        <f t="shared" si="141"/>
        <v>1.9308751944206943</v>
      </c>
      <c r="BB56" s="144">
        <f t="shared" si="142"/>
        <v>2.1623490818725757</v>
      </c>
      <c r="BC56" s="144">
        <f t="shared" si="165"/>
        <v>0.32202665467373265</v>
      </c>
      <c r="BD56" s="144">
        <f t="shared" si="165"/>
        <v>0.62315017008703388</v>
      </c>
      <c r="BE56" s="144">
        <f t="shared" si="165"/>
        <v>0.67778832288494173</v>
      </c>
      <c r="BF56" s="144">
        <f t="shared" si="165"/>
        <v>0.37184657095144513</v>
      </c>
      <c r="BG56" s="144">
        <f t="shared" si="165"/>
        <v>-0.31182439655418603</v>
      </c>
      <c r="BH56" s="144">
        <f t="shared" si="143"/>
        <v>-0.18427313924777844</v>
      </c>
      <c r="BI56" s="144">
        <f t="shared" si="144"/>
        <v>0.43586587143309508</v>
      </c>
      <c r="BJ56" s="144">
        <f t="shared" si="145"/>
        <v>1.1648052853872983</v>
      </c>
      <c r="BK56" s="144">
        <f t="shared" si="146"/>
        <v>9.3061817782066431E-2</v>
      </c>
      <c r="BL56" s="144">
        <f t="shared" si="147"/>
        <v>-0.28975647185076414</v>
      </c>
      <c r="BM56" s="144">
        <f t="shared" si="148"/>
        <v>-2.4554387586029295E-2</v>
      </c>
      <c r="BN56" s="144">
        <f t="shared" si="149"/>
        <v>2.8225352931679955</v>
      </c>
      <c r="BO56" s="144">
        <f t="shared" si="150"/>
        <v>0.6525923991216418</v>
      </c>
      <c r="BP56" s="144">
        <f t="shared" si="151"/>
        <v>1.7188004799499526</v>
      </c>
      <c r="BQ56" s="144">
        <f t="shared" si="152"/>
        <v>0.12210276663065121</v>
      </c>
      <c r="BR56" s="144">
        <f t="shared" si="153"/>
        <v>1.8308322871676566</v>
      </c>
      <c r="BS56" s="144">
        <f t="shared" si="154"/>
        <v>-0.16609742062824462</v>
      </c>
      <c r="BT56" s="144">
        <f t="shared" si="155"/>
        <v>0.29490285057522481</v>
      </c>
      <c r="BU56" s="144">
        <f t="shared" si="156"/>
        <v>-0.11676707073204595</v>
      </c>
      <c r="BV56" s="144">
        <f t="shared" si="157"/>
        <v>1.8888684003312874</v>
      </c>
      <c r="BW56" s="144">
        <f t="shared" si="158"/>
        <v>0.78417518333961933</v>
      </c>
      <c r="BX56" s="144">
        <f t="shared" si="159"/>
        <v>0.50946080006085526</v>
      </c>
      <c r="BY56" s="144">
        <f t="shared" si="160"/>
        <v>1.0469613259668509</v>
      </c>
      <c r="BZ56" s="144">
        <f t="shared" si="161"/>
        <v>0.37794909647612018</v>
      </c>
      <c r="CA56" s="144">
        <f t="shared" si="162"/>
        <v>3.9490974950466065E-2</v>
      </c>
      <c r="CB56" s="144">
        <f t="shared" si="163"/>
        <v>0.70511206245278268</v>
      </c>
      <c r="CC56" s="144">
        <f t="shared" si="164"/>
        <v>0.87657049397484499</v>
      </c>
      <c r="CD56" s="346"/>
      <c r="CE56" s="346"/>
      <c r="CF56" s="346"/>
      <c r="CG56" s="346"/>
      <c r="CH56" s="346"/>
    </row>
    <row r="57" spans="1:86" x14ac:dyDescent="0.2">
      <c r="A57" s="3" t="s">
        <v>11</v>
      </c>
      <c r="B57" s="236"/>
      <c r="C57" s="144">
        <f t="shared" si="91"/>
        <v>2.8298823640472244</v>
      </c>
      <c r="D57" s="144">
        <f t="shared" si="92"/>
        <v>1.7787883942272493</v>
      </c>
      <c r="E57" s="144">
        <f t="shared" si="93"/>
        <v>-0.11150273001199011</v>
      </c>
      <c r="F57" s="144">
        <f t="shared" si="94"/>
        <v>1.175586383945042</v>
      </c>
      <c r="G57" s="144">
        <f t="shared" si="95"/>
        <v>-0.396011704369923</v>
      </c>
      <c r="H57" s="144">
        <f t="shared" si="96"/>
        <v>0.52364746309822019</v>
      </c>
      <c r="I57" s="144">
        <f t="shared" si="97"/>
        <v>4.8990100351532916E-2</v>
      </c>
      <c r="J57" s="144">
        <f t="shared" si="98"/>
        <v>-1.0892862286883032</v>
      </c>
      <c r="K57" s="144">
        <f t="shared" si="99"/>
        <v>1.1346553166327524</v>
      </c>
      <c r="L57" s="144">
        <f t="shared" si="100"/>
        <v>0.81779278638258157</v>
      </c>
      <c r="M57" s="144">
        <f t="shared" si="101"/>
        <v>-1.5561414595361571</v>
      </c>
      <c r="N57" s="144">
        <f t="shared" si="102"/>
        <v>2.8168253431507444</v>
      </c>
      <c r="O57" s="144">
        <f t="shared" si="103"/>
        <v>2.9129572381016344</v>
      </c>
      <c r="P57" s="144">
        <f t="shared" si="104"/>
        <v>3.0304253128316345</v>
      </c>
      <c r="Q57" s="144">
        <f t="shared" si="105"/>
        <v>0.2433291113359064</v>
      </c>
      <c r="R57" s="144">
        <f t="shared" si="106"/>
        <v>-0.5098033657593718</v>
      </c>
      <c r="S57" s="144">
        <f t="shared" si="107"/>
        <v>1.2796090825246025</v>
      </c>
      <c r="T57" s="144">
        <f t="shared" si="108"/>
        <v>2.1711124072719974</v>
      </c>
      <c r="U57" s="144">
        <f t="shared" si="109"/>
        <v>-0.36642327162464594</v>
      </c>
      <c r="V57" s="144">
        <f t="shared" si="110"/>
        <v>0.7412923902485018</v>
      </c>
      <c r="W57" s="144">
        <f t="shared" si="111"/>
        <v>1.8097826086956599</v>
      </c>
      <c r="X57" s="144">
        <f t="shared" si="112"/>
        <v>3.0966743180483483</v>
      </c>
      <c r="Y57" s="144">
        <f t="shared" si="113"/>
        <v>-0.12330014249588213</v>
      </c>
      <c r="Z57" s="144">
        <f t="shared" si="114"/>
        <v>-0.76308663028616475</v>
      </c>
      <c r="AA57" s="144">
        <f t="shared" si="115"/>
        <v>0.48482558968646183</v>
      </c>
      <c r="AB57" s="144">
        <f t="shared" si="116"/>
        <v>1.9590496176347376</v>
      </c>
      <c r="AC57" s="144">
        <f t="shared" si="117"/>
        <v>-0.82762228262402737</v>
      </c>
      <c r="AD57" s="144">
        <f t="shared" si="118"/>
        <v>-0.37388021402769406</v>
      </c>
      <c r="AE57" s="144">
        <f t="shared" si="119"/>
        <v>1.2264153525895918</v>
      </c>
      <c r="AF57" s="144">
        <f t="shared" si="120"/>
        <v>2.7680822114249475</v>
      </c>
      <c r="AG57" s="144">
        <f t="shared" si="121"/>
        <v>0.20062561098819509</v>
      </c>
      <c r="AH57" s="144">
        <f t="shared" si="122"/>
        <v>0.81340635532332561</v>
      </c>
      <c r="AI57" s="144">
        <f t="shared" si="123"/>
        <v>2.3278656320597171</v>
      </c>
      <c r="AJ57" s="144">
        <f t="shared" si="124"/>
        <v>3.0380111345747842</v>
      </c>
      <c r="AK57" s="144">
        <f t="shared" si="125"/>
        <v>-1.7699939447575646</v>
      </c>
      <c r="AL57" s="144">
        <f t="shared" si="126"/>
        <v>-1.505050026079948</v>
      </c>
      <c r="AM57" s="144">
        <f t="shared" si="127"/>
        <v>2.0354715091760096</v>
      </c>
      <c r="AN57" s="144">
        <f t="shared" si="128"/>
        <v>2.1449062016381468</v>
      </c>
      <c r="AO57" s="144">
        <f t="shared" si="129"/>
        <v>-0.20786179500205879</v>
      </c>
      <c r="AP57" s="144">
        <f t="shared" si="130"/>
        <v>0.87576374745415275</v>
      </c>
      <c r="AQ57" s="144">
        <f t="shared" si="131"/>
        <v>0.97278050033956254</v>
      </c>
      <c r="AR57" s="144">
        <f t="shared" si="132"/>
        <v>1.6723319942558978</v>
      </c>
      <c r="AS57" s="144">
        <f t="shared" si="133"/>
        <v>-0.4027139613466223</v>
      </c>
      <c r="AT57" s="144">
        <f t="shared" si="134"/>
        <v>3.656650257304678</v>
      </c>
      <c r="AU57" s="144">
        <f t="shared" si="135"/>
        <v>0.30095144256660661</v>
      </c>
      <c r="AV57" s="144">
        <f t="shared" si="136"/>
        <v>1.0114465369690233</v>
      </c>
      <c r="AW57" s="144">
        <f t="shared" si="137"/>
        <v>1.7721035189762167E-2</v>
      </c>
      <c r="AX57" s="144">
        <f t="shared" si="138"/>
        <v>5.4356040714107143</v>
      </c>
      <c r="AY57" s="144">
        <f t="shared" si="139"/>
        <v>0.61219409664722346</v>
      </c>
      <c r="AZ57" s="144">
        <f t="shared" si="140"/>
        <v>-2.7846202275803415E-2</v>
      </c>
      <c r="BA57" s="144">
        <f t="shared" si="141"/>
        <v>-3.832822989207608</v>
      </c>
      <c r="BB57" s="144">
        <f t="shared" si="142"/>
        <v>7.4533686551382763</v>
      </c>
      <c r="BC57" s="144">
        <f t="shared" si="165"/>
        <v>1.2057569581613825</v>
      </c>
      <c r="BD57" s="144">
        <f t="shared" si="165"/>
        <v>-0.68616824240286289</v>
      </c>
      <c r="BE57" s="144">
        <f t="shared" si="165"/>
        <v>-4.9557103069378927</v>
      </c>
      <c r="BF57" s="144">
        <f t="shared" si="165"/>
        <v>173.27247749034314</v>
      </c>
      <c r="BG57" s="144">
        <f t="shared" si="165"/>
        <v>0.50785233530491536</v>
      </c>
      <c r="BH57" s="144">
        <f t="shared" si="143"/>
        <v>4.6673025020799931E-2</v>
      </c>
      <c r="BI57" s="144">
        <f t="shared" si="144"/>
        <v>9.6344975863048146E-2</v>
      </c>
      <c r="BJ57" s="144">
        <f t="shared" si="145"/>
        <v>0.60588253173791029</v>
      </c>
      <c r="BK57" s="144">
        <f t="shared" si="146"/>
        <v>1.4824214226008843</v>
      </c>
      <c r="BL57" s="144">
        <f t="shared" si="147"/>
        <v>0.86534549315761788</v>
      </c>
      <c r="BM57" s="144">
        <f t="shared" si="148"/>
        <v>1.2780275676154309</v>
      </c>
      <c r="BN57" s="144">
        <f t="shared" si="149"/>
        <v>0.87721002525743152</v>
      </c>
      <c r="BO57" s="144">
        <f t="shared" si="150"/>
        <v>1.3135213736120874</v>
      </c>
      <c r="BP57" s="144">
        <f t="shared" si="151"/>
        <v>0.89632819108994655</v>
      </c>
      <c r="BQ57" s="144">
        <f t="shared" si="152"/>
        <v>1.2670748940178993</v>
      </c>
      <c r="BR57" s="144">
        <f t="shared" si="153"/>
        <v>0.2744313689008791</v>
      </c>
      <c r="BS57" s="144">
        <f t="shared" si="154"/>
        <v>1.032563317561926</v>
      </c>
      <c r="BT57" s="144">
        <f t="shared" si="155"/>
        <v>0.96783376031881574</v>
      </c>
      <c r="BU57" s="144">
        <f t="shared" si="156"/>
        <v>1.0249461152996171</v>
      </c>
      <c r="BV57" s="144">
        <f t="shared" si="157"/>
        <v>0.35288610420942712</v>
      </c>
      <c r="BW57" s="144">
        <f t="shared" si="158"/>
        <v>0.77505472029853961</v>
      </c>
      <c r="BX57" s="144">
        <f t="shared" si="159"/>
        <v>0.58127114117856504</v>
      </c>
      <c r="BY57" s="144">
        <f t="shared" si="160"/>
        <v>1.249634933137451</v>
      </c>
      <c r="BZ57" s="144">
        <f t="shared" si="161"/>
        <v>0.49648179712425161</v>
      </c>
      <c r="CA57" s="144">
        <f t="shared" si="162"/>
        <v>1.013281379106399</v>
      </c>
      <c r="CB57" s="144">
        <f t="shared" si="163"/>
        <v>0.39349739103480341</v>
      </c>
      <c r="CC57" s="144">
        <f t="shared" si="164"/>
        <v>0.52317852395042674</v>
      </c>
      <c r="CD57" s="346"/>
      <c r="CE57" s="346"/>
      <c r="CF57" s="346"/>
      <c r="CG57" s="346"/>
      <c r="CH57" s="346"/>
    </row>
    <row r="58" spans="1:86" x14ac:dyDescent="0.2">
      <c r="A58" s="158" t="s">
        <v>12</v>
      </c>
      <c r="B58" s="237"/>
      <c r="C58" s="145">
        <f t="shared" si="91"/>
        <v>0.15884046460986312</v>
      </c>
      <c r="D58" s="145">
        <f t="shared" si="92"/>
        <v>0.31222123103446947</v>
      </c>
      <c r="E58" s="145">
        <f t="shared" si="93"/>
        <v>0.12845215150162412</v>
      </c>
      <c r="F58" s="145">
        <f t="shared" si="94"/>
        <v>1.2976760250341595</v>
      </c>
      <c r="G58" s="145">
        <f t="shared" si="95"/>
        <v>0.12177301514522086</v>
      </c>
      <c r="H58" s="145">
        <f t="shared" si="96"/>
        <v>0.36000973011643495</v>
      </c>
      <c r="I58" s="145">
        <f t="shared" si="97"/>
        <v>0.24237723589229407</v>
      </c>
      <c r="J58" s="145">
        <f t="shared" si="98"/>
        <v>0.14991053724949438</v>
      </c>
      <c r="K58" s="145">
        <f t="shared" si="99"/>
        <v>3.3800096528343267E-2</v>
      </c>
      <c r="L58" s="145">
        <f t="shared" si="100"/>
        <v>0.36684848194255681</v>
      </c>
      <c r="M58" s="145">
        <f t="shared" si="101"/>
        <v>0.1442793247504254</v>
      </c>
      <c r="N58" s="145">
        <f t="shared" si="102"/>
        <v>-1.1325713737218395</v>
      </c>
      <c r="O58" s="145">
        <f t="shared" si="103"/>
        <v>0.10336680452381873</v>
      </c>
      <c r="P58" s="145">
        <f t="shared" si="104"/>
        <v>-1.4751438233702235E-2</v>
      </c>
      <c r="Q58" s="145">
        <f t="shared" si="105"/>
        <v>7.3768073147926563E-2</v>
      </c>
      <c r="R58" s="145">
        <f t="shared" si="106"/>
        <v>-0.95827804805478867</v>
      </c>
      <c r="S58" s="145">
        <f t="shared" si="107"/>
        <v>0.16671628453558426</v>
      </c>
      <c r="T58" s="145">
        <f t="shared" si="108"/>
        <v>-5.6470308488436205E-2</v>
      </c>
      <c r="U58" s="145">
        <f t="shared" si="109"/>
        <v>-0.25872067090288686</v>
      </c>
      <c r="V58" s="145">
        <f t="shared" si="110"/>
        <v>-0.76923076921290601</v>
      </c>
      <c r="W58" s="145">
        <f t="shared" si="111"/>
        <v>0.14422210206704289</v>
      </c>
      <c r="X58" s="145">
        <f t="shared" si="112"/>
        <v>-4.2004200434148313E-2</v>
      </c>
      <c r="Y58" s="145">
        <f t="shared" si="113"/>
        <v>-0.25813422979340162</v>
      </c>
      <c r="Z58" s="145">
        <f t="shared" si="114"/>
        <v>-0.45139933789456543</v>
      </c>
      <c r="AA58" s="145">
        <f t="shared" si="115"/>
        <v>-0.13301088279058321</v>
      </c>
      <c r="AB58" s="145">
        <f t="shared" si="116"/>
        <v>-0.35113209824784331</v>
      </c>
      <c r="AC58" s="145">
        <f t="shared" si="117"/>
        <v>-0.12758201705374</v>
      </c>
      <c r="AD58" s="145">
        <f t="shared" si="118"/>
        <v>-0.21084628214994602</v>
      </c>
      <c r="AE58" s="145">
        <f t="shared" si="119"/>
        <v>1.175123027309811</v>
      </c>
      <c r="AF58" s="145">
        <f t="shared" si="120"/>
        <v>0.53880665854182919</v>
      </c>
      <c r="AG58" s="145">
        <f t="shared" si="121"/>
        <v>0.32947554997405937</v>
      </c>
      <c r="AH58" s="145">
        <f t="shared" si="122"/>
        <v>0.31384449109140389</v>
      </c>
      <c r="AI58" s="145">
        <f t="shared" si="123"/>
        <v>1.4669318746691327</v>
      </c>
      <c r="AJ58" s="145">
        <f t="shared" si="124"/>
        <v>0.73307195959161453</v>
      </c>
      <c r="AK58" s="145">
        <f t="shared" si="125"/>
        <v>0.59800125682852368</v>
      </c>
      <c r="AL58" s="145">
        <f t="shared" si="126"/>
        <v>-1.072018699919544</v>
      </c>
      <c r="AM58" s="145">
        <f t="shared" si="127"/>
        <v>1.5358292255569161</v>
      </c>
      <c r="AN58" s="145">
        <f t="shared" si="128"/>
        <v>0.64796982822051974</v>
      </c>
      <c r="AO58" s="145">
        <f t="shared" si="129"/>
        <v>1.3214805366573945</v>
      </c>
      <c r="AP58" s="145">
        <f t="shared" si="130"/>
        <v>0.38913596570223558</v>
      </c>
      <c r="AQ58" s="145">
        <f t="shared" si="131"/>
        <v>2.1813337758838021</v>
      </c>
      <c r="AR58" s="145">
        <f t="shared" si="132"/>
        <v>0.8821795978344491</v>
      </c>
      <c r="AS58" s="145">
        <f t="shared" si="133"/>
        <v>0.3307670374154012</v>
      </c>
      <c r="AT58" s="145">
        <f t="shared" si="134"/>
        <v>0.89087874742661399</v>
      </c>
      <c r="AU58" s="145">
        <f t="shared" si="135"/>
        <v>0.385518522412645</v>
      </c>
      <c r="AV58" s="145">
        <f t="shared" si="136"/>
        <v>0.91238115188120428</v>
      </c>
      <c r="AW58" s="145">
        <f t="shared" si="137"/>
        <v>0.66541349048008946</v>
      </c>
      <c r="AX58" s="145">
        <f t="shared" si="138"/>
        <v>1.7470500630083627</v>
      </c>
      <c r="AY58" s="145">
        <f t="shared" si="139"/>
        <v>1.1360693576535494</v>
      </c>
      <c r="AZ58" s="145">
        <f t="shared" si="140"/>
        <v>1.1878785179907374</v>
      </c>
      <c r="BA58" s="145">
        <f t="shared" si="141"/>
        <v>1.336766016437271</v>
      </c>
      <c r="BB58" s="145">
        <f t="shared" si="142"/>
        <v>1.5460447744989467</v>
      </c>
      <c r="BC58" s="145">
        <f t="shared" si="165"/>
        <v>1.2049609750882069</v>
      </c>
      <c r="BD58" s="145">
        <f t="shared" si="165"/>
        <v>1.7135552574030446</v>
      </c>
      <c r="BE58" s="145">
        <f t="shared" si="165"/>
        <v>1.062537001838407</v>
      </c>
      <c r="BF58" s="145">
        <f t="shared" si="165"/>
        <v>-61.792697991819288</v>
      </c>
      <c r="BG58" s="145">
        <f t="shared" si="165"/>
        <v>0.18357041923481929</v>
      </c>
      <c r="BH58" s="145">
        <f t="shared" si="143"/>
        <v>-0.22430297088602888</v>
      </c>
      <c r="BI58" s="145">
        <f t="shared" si="144"/>
        <v>-1.9604548004983353</v>
      </c>
      <c r="BJ58" s="145">
        <f t="shared" si="145"/>
        <v>1.1709855268537299</v>
      </c>
      <c r="BK58" s="145">
        <f t="shared" si="146"/>
        <v>1.1452642600099487</v>
      </c>
      <c r="BL58" s="145">
        <f t="shared" si="147"/>
        <v>0.40840202307842832</v>
      </c>
      <c r="BM58" s="145">
        <f t="shared" si="148"/>
        <v>-1.1887376227705355</v>
      </c>
      <c r="BN58" s="145">
        <f t="shared" si="149"/>
        <v>3.1025120339546155</v>
      </c>
      <c r="BO58" s="145">
        <f t="shared" si="150"/>
        <v>0.41717525975941833</v>
      </c>
      <c r="BP58" s="145">
        <f t="shared" si="151"/>
        <v>-0.56696969305277067</v>
      </c>
      <c r="BQ58" s="145">
        <f t="shared" si="152"/>
        <v>-1.1162259624412008</v>
      </c>
      <c r="BR58" s="145">
        <f t="shared" si="153"/>
        <v>3.1558235063420703</v>
      </c>
      <c r="BS58" s="145">
        <f t="shared" si="154"/>
        <v>1.5364333325240631</v>
      </c>
      <c r="BT58" s="145">
        <f t="shared" si="155"/>
        <v>-0.69600243662088279</v>
      </c>
      <c r="BU58" s="145">
        <f t="shared" si="156"/>
        <v>-3.3511105797805474</v>
      </c>
      <c r="BV58" s="145">
        <f t="shared" si="157"/>
        <v>4.0866032837487198</v>
      </c>
      <c r="BW58" s="145">
        <f t="shared" si="158"/>
        <v>1.6722538162074925</v>
      </c>
      <c r="BX58" s="145">
        <f t="shared" si="159"/>
        <v>-0.37586704919839198</v>
      </c>
      <c r="BY58" s="145">
        <f t="shared" si="160"/>
        <v>-2.7598891226078841</v>
      </c>
      <c r="BZ58" s="145">
        <f t="shared" si="161"/>
        <v>3.2697637479176103</v>
      </c>
      <c r="CA58" s="145">
        <f t="shared" si="162"/>
        <v>1.2939267160172869</v>
      </c>
      <c r="CB58" s="145">
        <f t="shared" si="163"/>
        <v>-0.28760763929715855</v>
      </c>
      <c r="CC58" s="145">
        <f t="shared" si="164"/>
        <v>-2.981135371847361</v>
      </c>
      <c r="CD58" s="346"/>
      <c r="CE58" s="346"/>
      <c r="CF58" s="346"/>
      <c r="CG58" s="346"/>
      <c r="CH58" s="346"/>
    </row>
    <row r="59" spans="1:86" x14ac:dyDescent="0.2">
      <c r="A59" s="2" t="s">
        <v>13</v>
      </c>
      <c r="B59" s="238"/>
      <c r="C59" s="147">
        <f t="shared" si="91"/>
        <v>1.9216098284191161</v>
      </c>
      <c r="D59" s="147">
        <f t="shared" si="92"/>
        <v>3.5773657848130194</v>
      </c>
      <c r="E59" s="147">
        <f t="shared" si="93"/>
        <v>1.0789611242917367</v>
      </c>
      <c r="F59" s="147">
        <f t="shared" si="94"/>
        <v>-3.3464533374677758</v>
      </c>
      <c r="G59" s="147">
        <f t="shared" si="95"/>
        <v>3.6300839309295201</v>
      </c>
      <c r="H59" s="147">
        <f t="shared" si="96"/>
        <v>1.8717733334381501</v>
      </c>
      <c r="I59" s="147">
        <f t="shared" si="97"/>
        <v>1.2386554555871891</v>
      </c>
      <c r="J59" s="147">
        <f t="shared" si="98"/>
        <v>-3.679645116515589</v>
      </c>
      <c r="K59" s="147">
        <f t="shared" si="99"/>
        <v>3.736760286201489</v>
      </c>
      <c r="L59" s="147">
        <f t="shared" si="100"/>
        <v>0.99043954523755728</v>
      </c>
      <c r="M59" s="147">
        <f t="shared" si="101"/>
        <v>0.49102708865376232</v>
      </c>
      <c r="N59" s="147">
        <f t="shared" si="102"/>
        <v>-3.9885532764589553</v>
      </c>
      <c r="O59" s="147">
        <f t="shared" si="103"/>
        <v>3.4401680864343462</v>
      </c>
      <c r="P59" s="147">
        <f t="shared" si="104"/>
        <v>0.42640382416714795</v>
      </c>
      <c r="Q59" s="147">
        <f t="shared" si="105"/>
        <v>0.46864496548758955</v>
      </c>
      <c r="R59" s="147">
        <f t="shared" si="106"/>
        <v>-3.1178463731242978</v>
      </c>
      <c r="S59" s="147">
        <f t="shared" si="107"/>
        <v>4.239572780846034</v>
      </c>
      <c r="T59" s="147">
        <f t="shared" si="108"/>
        <v>1.2422032375526784</v>
      </c>
      <c r="U59" s="147">
        <f t="shared" si="109"/>
        <v>1.3147675521386311</v>
      </c>
      <c r="V59" s="147">
        <f t="shared" si="110"/>
        <v>-3.3638207734336447</v>
      </c>
      <c r="W59" s="147">
        <f t="shared" si="111"/>
        <v>4.0700689539015</v>
      </c>
      <c r="X59" s="147">
        <f t="shared" si="112"/>
        <v>2.9690272136902074</v>
      </c>
      <c r="Y59" s="147">
        <f t="shared" si="113"/>
        <v>0.55122109571062194</v>
      </c>
      <c r="Z59" s="147">
        <f t="shared" si="114"/>
        <v>-3.9346634006884185</v>
      </c>
      <c r="AA59" s="147">
        <f t="shared" si="115"/>
        <v>4.0840236095356666</v>
      </c>
      <c r="AB59" s="147">
        <f t="shared" si="116"/>
        <v>0.80235998355498972</v>
      </c>
      <c r="AC59" s="147">
        <f t="shared" si="117"/>
        <v>0.9146353978171724</v>
      </c>
      <c r="AD59" s="147">
        <f t="shared" si="118"/>
        <v>-2.5836152411753828</v>
      </c>
      <c r="AE59" s="147">
        <f t="shared" si="119"/>
        <v>4.3666519533083212</v>
      </c>
      <c r="AF59" s="147">
        <f t="shared" si="120"/>
        <v>0.69593561698176309</v>
      </c>
      <c r="AG59" s="147">
        <f t="shared" si="121"/>
        <v>1.5364450589621952</v>
      </c>
      <c r="AH59" s="147">
        <f t="shared" si="122"/>
        <v>-3.2848447235691407</v>
      </c>
      <c r="AI59" s="147">
        <f t="shared" si="123"/>
        <v>4.4825780632744587</v>
      </c>
      <c r="AJ59" s="147">
        <f t="shared" si="124"/>
        <v>0.66267586163691228</v>
      </c>
      <c r="AK59" s="147">
        <f t="shared" si="125"/>
        <v>0.77234570835650829</v>
      </c>
      <c r="AL59" s="147">
        <f t="shared" si="126"/>
        <v>-2.001476103577978</v>
      </c>
      <c r="AM59" s="147">
        <f t="shared" si="127"/>
        <v>4.0790936251650631</v>
      </c>
      <c r="AN59" s="147">
        <f t="shared" si="128"/>
        <v>1.8912485792480682</v>
      </c>
      <c r="AO59" s="147">
        <f t="shared" si="129"/>
        <v>1.2358010119606</v>
      </c>
      <c r="AP59" s="147">
        <f t="shared" si="130"/>
        <v>-1.7797398848356918</v>
      </c>
      <c r="AQ59" s="147">
        <f t="shared" si="131"/>
        <v>3.6457591015813993</v>
      </c>
      <c r="AR59" s="147">
        <f t="shared" si="132"/>
        <v>2.0361745652413954</v>
      </c>
      <c r="AS59" s="147">
        <f t="shared" si="133"/>
        <v>0.98061439314319676</v>
      </c>
      <c r="AT59" s="147">
        <f t="shared" si="134"/>
        <v>-2.3870285140370759</v>
      </c>
      <c r="AU59" s="147">
        <f t="shared" si="135"/>
        <v>3.7827624908741968</v>
      </c>
      <c r="AV59" s="147">
        <f t="shared" si="136"/>
        <v>2.737553013318375</v>
      </c>
      <c r="AW59" s="147">
        <f t="shared" si="137"/>
        <v>2.6488850820546648</v>
      </c>
      <c r="AX59" s="147">
        <f t="shared" si="138"/>
        <v>-2.6607013676156344</v>
      </c>
      <c r="AY59" s="147">
        <f t="shared" si="139"/>
        <v>2.7943452242661309</v>
      </c>
      <c r="AZ59" s="147">
        <f t="shared" si="140"/>
        <v>2.1753087799646473</v>
      </c>
      <c r="BA59" s="147">
        <f t="shared" si="141"/>
        <v>2.4428267128551933</v>
      </c>
      <c r="BB59" s="147">
        <f t="shared" si="142"/>
        <v>-3.4722631992557771</v>
      </c>
      <c r="BC59" s="147">
        <f t="shared" si="165"/>
        <v>3.6942979862459056</v>
      </c>
      <c r="BD59" s="147">
        <f t="shared" si="165"/>
        <v>0.78011924826650203</v>
      </c>
      <c r="BE59" s="147">
        <f t="shared" si="165"/>
        <v>0.40868309978241901</v>
      </c>
      <c r="BF59" s="147">
        <f t="shared" si="165"/>
        <v>-5.6089380046803408</v>
      </c>
      <c r="BG59" s="147">
        <f t="shared" si="165"/>
        <v>2.1718066249019818</v>
      </c>
      <c r="BH59" s="147">
        <f t="shared" si="143"/>
        <v>1.4435511366594214</v>
      </c>
      <c r="BI59" s="147">
        <f t="shared" si="144"/>
        <v>1.6199306410749044</v>
      </c>
      <c r="BJ59" s="147">
        <f t="shared" si="145"/>
        <v>-2.8228646632837116</v>
      </c>
      <c r="BK59" s="147">
        <f t="shared" si="146"/>
        <v>2.7302493807681358</v>
      </c>
      <c r="BL59" s="147">
        <f t="shared" si="147"/>
        <v>1.6161648299700373</v>
      </c>
      <c r="BM59" s="147">
        <f t="shared" si="148"/>
        <v>1.8357756352838244</v>
      </c>
      <c r="BN59" s="147">
        <f t="shared" si="149"/>
        <v>-3.0208878260369345</v>
      </c>
      <c r="BO59" s="147">
        <f t="shared" si="150"/>
        <v>2.7943874629172236</v>
      </c>
      <c r="BP59" s="147">
        <f t="shared" si="151"/>
        <v>1.273577904550252</v>
      </c>
      <c r="BQ59" s="147">
        <f t="shared" si="152"/>
        <v>2.0269183250857514</v>
      </c>
      <c r="BR59" s="147">
        <f t="shared" si="153"/>
        <v>-3.8847000595432633</v>
      </c>
      <c r="BS59" s="147">
        <f t="shared" si="154"/>
        <v>3.4898015732920951</v>
      </c>
      <c r="BT59" s="147">
        <f t="shared" si="155"/>
        <v>0.56286299315494637</v>
      </c>
      <c r="BU59" s="147">
        <f t="shared" si="156"/>
        <v>1.8302107264605283</v>
      </c>
      <c r="BV59" s="147">
        <f t="shared" si="157"/>
        <v>-3.7892841050100308</v>
      </c>
      <c r="BW59" s="147">
        <f t="shared" si="158"/>
        <v>3.7774355348398641</v>
      </c>
      <c r="BX59" s="147">
        <f t="shared" si="159"/>
        <v>0.28219122411672654</v>
      </c>
      <c r="BY59" s="147">
        <f t="shared" si="160"/>
        <v>2.9101912093590832</v>
      </c>
      <c r="BZ59" s="147">
        <f t="shared" si="161"/>
        <v>-4.8551011976210185</v>
      </c>
      <c r="CA59" s="147">
        <f t="shared" si="162"/>
        <v>3.2980118415317903</v>
      </c>
      <c r="CB59" s="147">
        <f t="shared" si="163"/>
        <v>0.466221488371655</v>
      </c>
      <c r="CC59" s="147">
        <f t="shared" si="164"/>
        <v>2.6339970083713511</v>
      </c>
      <c r="CD59" s="346"/>
      <c r="CE59" s="346"/>
      <c r="CF59" s="346"/>
      <c r="CG59" s="346"/>
      <c r="CH59" s="346"/>
    </row>
    <row r="60" spans="1:86" x14ac:dyDescent="0.2">
      <c r="A60" s="3" t="s">
        <v>14</v>
      </c>
      <c r="B60" s="236"/>
      <c r="C60" s="144">
        <f t="shared" si="91"/>
        <v>1.7004519156478267E-2</v>
      </c>
      <c r="D60" s="144">
        <f t="shared" si="92"/>
        <v>0.87361221721183757</v>
      </c>
      <c r="E60" s="144">
        <f t="shared" si="93"/>
        <v>0.40401468996518153</v>
      </c>
      <c r="F60" s="144">
        <f t="shared" si="94"/>
        <v>2.4998658791518884</v>
      </c>
      <c r="G60" s="144">
        <f t="shared" si="95"/>
        <v>1.0712660260190214</v>
      </c>
      <c r="H60" s="144">
        <f t="shared" si="96"/>
        <v>0.90988770643476335</v>
      </c>
      <c r="I60" s="144">
        <f t="shared" si="97"/>
        <v>1.2187019538096862</v>
      </c>
      <c r="J60" s="144">
        <f t="shared" si="98"/>
        <v>0.78345456710990136</v>
      </c>
      <c r="K60" s="144">
        <f t="shared" si="99"/>
        <v>0.29155094259809738</v>
      </c>
      <c r="L60" s="144">
        <f t="shared" si="100"/>
        <v>0.43874693325996739</v>
      </c>
      <c r="M60" s="144">
        <f t="shared" si="101"/>
        <v>0.16128886785080462</v>
      </c>
      <c r="N60" s="144">
        <f t="shared" si="102"/>
        <v>-2.1352291368029594</v>
      </c>
      <c r="O60" s="144">
        <f t="shared" si="103"/>
        <v>-0.98245609858405403</v>
      </c>
      <c r="P60" s="144">
        <f t="shared" si="104"/>
        <v>2.0060528041251477</v>
      </c>
      <c r="Q60" s="144">
        <f t="shared" si="105"/>
        <v>1.3715687009540078</v>
      </c>
      <c r="R60" s="144">
        <f t="shared" si="106"/>
        <v>-4.1853747318764132</v>
      </c>
      <c r="S60" s="144">
        <f t="shared" si="107"/>
        <v>-0.17036485567787338</v>
      </c>
      <c r="T60" s="144">
        <f t="shared" si="108"/>
        <v>3.193817379255969</v>
      </c>
      <c r="U60" s="144">
        <f t="shared" si="109"/>
        <v>2.0436845602453602</v>
      </c>
      <c r="V60" s="144">
        <f t="shared" si="110"/>
        <v>-3.6458003322453489</v>
      </c>
      <c r="W60" s="144">
        <f t="shared" si="111"/>
        <v>0.16369518239160469</v>
      </c>
      <c r="X60" s="144">
        <f t="shared" si="112"/>
        <v>3.2838762537444222</v>
      </c>
      <c r="Y60" s="144">
        <f t="shared" si="113"/>
        <v>1.9901092060458421</v>
      </c>
      <c r="Z60" s="144">
        <f t="shared" si="114"/>
        <v>-3.6843233350244775</v>
      </c>
      <c r="AA60" s="144">
        <f t="shared" si="115"/>
        <v>9.2677257825202919E-2</v>
      </c>
      <c r="AB60" s="144">
        <f t="shared" si="116"/>
        <v>2.9444646527289713</v>
      </c>
      <c r="AC60" s="144">
        <f t="shared" si="117"/>
        <v>2.1390724943747492</v>
      </c>
      <c r="AD60" s="144">
        <f t="shared" si="118"/>
        <v>-3.7049669239221394</v>
      </c>
      <c r="AE60" s="144">
        <f t="shared" si="119"/>
        <v>2.8388732704922557</v>
      </c>
      <c r="AF60" s="144">
        <f t="shared" si="120"/>
        <v>1.8921526586620978</v>
      </c>
      <c r="AG60" s="144">
        <f t="shared" si="121"/>
        <v>1.4072281550844254</v>
      </c>
      <c r="AH60" s="144">
        <f t="shared" si="122"/>
        <v>-3.2111638523590869</v>
      </c>
      <c r="AI60" s="144">
        <f t="shared" si="123"/>
        <v>3.1193889856626029</v>
      </c>
      <c r="AJ60" s="144">
        <f t="shared" si="124"/>
        <v>0.81343070246108706</v>
      </c>
      <c r="AK60" s="144">
        <f t="shared" si="125"/>
        <v>2.1009486492060159</v>
      </c>
      <c r="AL60" s="144">
        <f t="shared" si="126"/>
        <v>-2.6207488575251907</v>
      </c>
      <c r="AM60" s="144">
        <f t="shared" si="127"/>
        <v>4.3350877647851966</v>
      </c>
      <c r="AN60" s="144">
        <f t="shared" si="128"/>
        <v>2.0501478591486335</v>
      </c>
      <c r="AO60" s="144">
        <f t="shared" si="129"/>
        <v>2.4302342570496211</v>
      </c>
      <c r="AP60" s="144">
        <f t="shared" si="130"/>
        <v>-3.2379231647014088</v>
      </c>
      <c r="AQ60" s="144">
        <f t="shared" si="131"/>
        <v>4.093164955039069</v>
      </c>
      <c r="AR60" s="144">
        <f t="shared" si="132"/>
        <v>1.8126888217522661</v>
      </c>
      <c r="AS60" s="144">
        <f t="shared" si="133"/>
        <v>1.5601817507418421</v>
      </c>
      <c r="AT60" s="144">
        <f t="shared" si="134"/>
        <v>-0.8594546343695818</v>
      </c>
      <c r="AU60" s="144">
        <f t="shared" si="135"/>
        <v>2.1729799334692563</v>
      </c>
      <c r="AV60" s="144">
        <f t="shared" si="136"/>
        <v>2.4033328082059899</v>
      </c>
      <c r="AW60" s="144">
        <f t="shared" si="137"/>
        <v>4.2596834296263371</v>
      </c>
      <c r="AX60" s="144">
        <f t="shared" si="138"/>
        <v>-3.3478702823228512</v>
      </c>
      <c r="AY60" s="144">
        <f t="shared" si="139"/>
        <v>1.7030804722486093</v>
      </c>
      <c r="AZ60" s="144">
        <f t="shared" si="140"/>
        <v>2.6219227433451198</v>
      </c>
      <c r="BA60" s="144">
        <f t="shared" si="141"/>
        <v>3.0847744116499807</v>
      </c>
      <c r="BB60" s="144">
        <f t="shared" si="142"/>
        <v>-3.7886671081260053</v>
      </c>
      <c r="BC60" s="144">
        <f t="shared" si="165"/>
        <v>1.8615931697884405</v>
      </c>
      <c r="BD60" s="144">
        <f t="shared" si="165"/>
        <v>1.2709342170884346</v>
      </c>
      <c r="BE60" s="144">
        <f t="shared" si="165"/>
        <v>0.44957028705777696</v>
      </c>
      <c r="BF60" s="144">
        <f t="shared" si="165"/>
        <v>-5.9542636639676116</v>
      </c>
      <c r="BG60" s="144">
        <f t="shared" si="165"/>
        <v>3.0268888627305902E-2</v>
      </c>
      <c r="BH60" s="144">
        <f t="shared" si="143"/>
        <v>2.1702950323610994</v>
      </c>
      <c r="BI60" s="144">
        <f t="shared" si="144"/>
        <v>3.9209556403843626</v>
      </c>
      <c r="BJ60" s="144">
        <f t="shared" si="145"/>
        <v>-3.3027755347614747</v>
      </c>
      <c r="BK60" s="144">
        <f t="shared" si="146"/>
        <v>1.7552764724182535</v>
      </c>
      <c r="BL60" s="144">
        <f t="shared" si="147"/>
        <v>3.0461018585566015</v>
      </c>
      <c r="BM60" s="144">
        <f t="shared" si="148"/>
        <v>2.8951560011243322</v>
      </c>
      <c r="BN60" s="144">
        <f t="shared" si="149"/>
        <v>-3.0140229466399564</v>
      </c>
      <c r="BO60" s="144">
        <f t="shared" si="150"/>
        <v>2.0029418207992991</v>
      </c>
      <c r="BP60" s="144">
        <f t="shared" si="151"/>
        <v>3.3059245850335963</v>
      </c>
      <c r="BQ60" s="144">
        <f t="shared" si="152"/>
        <v>3.5520708038193667</v>
      </c>
      <c r="BR60" s="144">
        <f t="shared" si="153"/>
        <v>-4.9087232730557986</v>
      </c>
      <c r="BS60" s="144">
        <f t="shared" si="154"/>
        <v>1.5849796410797767</v>
      </c>
      <c r="BT60" s="144">
        <f t="shared" si="155"/>
        <v>2.1139828684253499</v>
      </c>
      <c r="BU60" s="144">
        <f t="shared" si="156"/>
        <v>2.2054226939012866</v>
      </c>
      <c r="BV60" s="144">
        <f t="shared" si="157"/>
        <v>-5.0667121845751186</v>
      </c>
      <c r="BW60" s="144">
        <f t="shared" si="158"/>
        <v>2.626610728198981</v>
      </c>
      <c r="BX60" s="144">
        <f t="shared" si="159"/>
        <v>1.1636225599696319</v>
      </c>
      <c r="BY60" s="144">
        <f t="shared" si="160"/>
        <v>3.5488526482897962</v>
      </c>
      <c r="BZ60" s="144">
        <f t="shared" si="161"/>
        <v>-5.2488536425594781</v>
      </c>
      <c r="CA60" s="144">
        <f t="shared" si="162"/>
        <v>0.89434123236691521</v>
      </c>
      <c r="CB60" s="144">
        <f t="shared" si="163"/>
        <v>2.2728929451385751</v>
      </c>
      <c r="CC60" s="144">
        <f t="shared" si="164"/>
        <v>3.562366357804704</v>
      </c>
      <c r="CD60" s="346"/>
      <c r="CE60" s="346"/>
      <c r="CF60" s="346"/>
      <c r="CG60" s="346"/>
      <c r="CH60" s="346"/>
    </row>
    <row r="61" spans="1:86" ht="13.5" thickBot="1" x14ac:dyDescent="0.25">
      <c r="A61" s="96" t="s">
        <v>439</v>
      </c>
      <c r="B61" s="239"/>
      <c r="C61" s="146">
        <f t="shared" si="91"/>
        <v>1.7295018247402649</v>
      </c>
      <c r="D61" s="146">
        <f t="shared" si="92"/>
        <v>3.3092425196493345</v>
      </c>
      <c r="E61" s="146">
        <f t="shared" si="93"/>
        <v>1.0136066843884746</v>
      </c>
      <c r="F61" s="146">
        <f t="shared" si="94"/>
        <v>-2.7837758816031921</v>
      </c>
      <c r="G61" s="146">
        <f t="shared" si="95"/>
        <v>3.3704264021775114</v>
      </c>
      <c r="H61" s="146">
        <f t="shared" si="96"/>
        <v>1.7763364229412857</v>
      </c>
      <c r="I61" s="146">
        <f t="shared" si="97"/>
        <v>1.2366925519957896</v>
      </c>
      <c r="J61" s="146">
        <f t="shared" si="98"/>
        <v>-3.2406706618961998</v>
      </c>
      <c r="K61" s="146">
        <f t="shared" si="99"/>
        <v>3.3838090815544475</v>
      </c>
      <c r="L61" s="146">
        <f t="shared" si="100"/>
        <v>0.93561083392655131</v>
      </c>
      <c r="M61" s="146">
        <f t="shared" si="101"/>
        <v>0.45841812244207397</v>
      </c>
      <c r="N61" s="146">
        <f t="shared" si="102"/>
        <v>-3.8058136671121479</v>
      </c>
      <c r="O61" s="146">
        <f t="shared" si="103"/>
        <v>2.996519702035549</v>
      </c>
      <c r="P61" s="146">
        <f t="shared" si="104"/>
        <v>0.57874210803013337</v>
      </c>
      <c r="Q61" s="146">
        <f t="shared" si="105"/>
        <v>0.55695687591218856</v>
      </c>
      <c r="R61" s="146">
        <f t="shared" si="106"/>
        <v>-3.2231035399878838</v>
      </c>
      <c r="S61" s="146">
        <f t="shared" si="107"/>
        <v>3.8090810455975128</v>
      </c>
      <c r="T61" s="146">
        <f t="shared" si="108"/>
        <v>1.4254137814291981</v>
      </c>
      <c r="U61" s="146">
        <f t="shared" si="109"/>
        <v>1.3843887484581545</v>
      </c>
      <c r="V61" s="146">
        <f t="shared" si="110"/>
        <v>-3.3909286855417844</v>
      </c>
      <c r="W61" s="146">
        <f t="shared" si="111"/>
        <v>3.695523113244418</v>
      </c>
      <c r="X61" s="146">
        <f t="shared" si="112"/>
        <v>2.9981869698410475</v>
      </c>
      <c r="Y61" s="146">
        <f t="shared" si="113"/>
        <v>0.68485340913816128</v>
      </c>
      <c r="Z61" s="146">
        <f t="shared" si="114"/>
        <v>-3.9111124339298922</v>
      </c>
      <c r="AA61" s="146">
        <f t="shared" si="115"/>
        <v>3.707647882145741</v>
      </c>
      <c r="AB61" s="146">
        <f t="shared" si="116"/>
        <v>0.99731499408504676</v>
      </c>
      <c r="AC61" s="146">
        <f t="shared" si="117"/>
        <v>1.0282210206283771</v>
      </c>
      <c r="AD61" s="146">
        <f t="shared" si="118"/>
        <v>-2.6887818640564021</v>
      </c>
      <c r="AE61" s="146">
        <f t="shared" si="119"/>
        <v>4.2248645945248882</v>
      </c>
      <c r="AF61" s="146">
        <f t="shared" si="120"/>
        <v>0.80547568895261812</v>
      </c>
      <c r="AG61" s="146">
        <f t="shared" si="121"/>
        <v>1.524484844096889</v>
      </c>
      <c r="AH61" s="146">
        <f t="shared" si="122"/>
        <v>-3.2780327567975651</v>
      </c>
      <c r="AI61" s="146">
        <f t="shared" si="123"/>
        <v>4.3564609525614699</v>
      </c>
      <c r="AJ61" s="146">
        <f t="shared" si="124"/>
        <v>0.67645779577255283</v>
      </c>
      <c r="AK61" s="146">
        <f t="shared" si="125"/>
        <v>0.89397119199217445</v>
      </c>
      <c r="AL61" s="146">
        <f t="shared" si="126"/>
        <v>-2.0588449219357638</v>
      </c>
      <c r="AM61" s="146">
        <f t="shared" si="127"/>
        <v>4.1026726133032021</v>
      </c>
      <c r="AN61" s="146">
        <f t="shared" si="128"/>
        <v>1.9059170748927692</v>
      </c>
      <c r="AO61" s="146">
        <f t="shared" si="129"/>
        <v>1.3462189840075478</v>
      </c>
      <c r="AP61" s="146">
        <f t="shared" si="130"/>
        <v>-1.9159817602377287</v>
      </c>
      <c r="AQ61" s="146">
        <f t="shared" si="131"/>
        <v>3.6869980034862788</v>
      </c>
      <c r="AR61" s="146">
        <f t="shared" si="132"/>
        <v>2.0154944398587236</v>
      </c>
      <c r="AS61" s="146">
        <f t="shared" si="133"/>
        <v>1.0341377112321282</v>
      </c>
      <c r="AT61" s="146">
        <f t="shared" si="134"/>
        <v>-2.2452218417957126</v>
      </c>
      <c r="AU61" s="146">
        <f t="shared" si="135"/>
        <v>3.6312058508826612</v>
      </c>
      <c r="AV61" s="146">
        <f t="shared" si="136"/>
        <v>2.706529858450244</v>
      </c>
      <c r="AW61" s="146">
        <f t="shared" si="137"/>
        <v>2.7979620222469883</v>
      </c>
      <c r="AX61" s="146">
        <f t="shared" si="138"/>
        <v>-2.7252021076052908</v>
      </c>
      <c r="AY61" s="146">
        <f t="shared" si="139"/>
        <v>2.692569919730833</v>
      </c>
      <c r="AZ61" s="146">
        <f t="shared" si="140"/>
        <v>2.2165602723631861</v>
      </c>
      <c r="BA61" s="146">
        <f t="shared" si="141"/>
        <v>2.5023553444606028</v>
      </c>
      <c r="BB61" s="146">
        <f t="shared" si="142"/>
        <v>-3.5017704517657977</v>
      </c>
      <c r="BC61" s="146">
        <f t="shared" si="165"/>
        <v>3.5238914141944346</v>
      </c>
      <c r="BD61" s="146">
        <f t="shared" si="165"/>
        <v>0.82502288276390601</v>
      </c>
      <c r="BE61" s="146">
        <f t="shared" si="165"/>
        <v>0.41244032663390395</v>
      </c>
      <c r="BF61" s="146">
        <f t="shared" si="165"/>
        <v>-5.640682585225786</v>
      </c>
      <c r="BG61" s="146">
        <f t="shared" si="165"/>
        <v>1.975596779584593</v>
      </c>
      <c r="BH61" s="146">
        <f t="shared" si="143"/>
        <v>1.5088659420371802</v>
      </c>
      <c r="BI61" s="146">
        <f t="shared" si="144"/>
        <v>1.8280786462824896</v>
      </c>
      <c r="BJ61" s="146">
        <f t="shared" si="145"/>
        <v>-2.8671690864747634</v>
      </c>
      <c r="BK61" s="146">
        <f t="shared" si="146"/>
        <v>2.6406454609187437</v>
      </c>
      <c r="BL61" s="146">
        <f t="shared" si="147"/>
        <v>1.7464481860631778</v>
      </c>
      <c r="BM61" s="146">
        <f t="shared" si="148"/>
        <v>1.9335300217817319</v>
      </c>
      <c r="BN61" s="146">
        <f t="shared" si="149"/>
        <v>-3.0202483929388277</v>
      </c>
      <c r="BO61" s="146">
        <f t="shared" si="150"/>
        <v>2.7206630758802697</v>
      </c>
      <c r="BP61" s="146">
        <f t="shared" si="151"/>
        <v>1.4615713700674648</v>
      </c>
      <c r="BQ61" s="146">
        <f t="shared" si="152"/>
        <v>2.1705604665635425</v>
      </c>
      <c r="BR61" s="146">
        <f t="shared" si="153"/>
        <v>-3.982448856370159</v>
      </c>
      <c r="BS61" s="146">
        <f t="shared" si="154"/>
        <v>3.3097296286636526</v>
      </c>
      <c r="BT61" s="146">
        <f t="shared" si="155"/>
        <v>0.70704972805052946</v>
      </c>
      <c r="BU61" s="146">
        <f t="shared" si="156"/>
        <v>1.8655764028813586</v>
      </c>
      <c r="BV61" s="146">
        <f t="shared" si="157"/>
        <v>-3.9100900306165247</v>
      </c>
      <c r="BW61" s="146">
        <f t="shared" si="158"/>
        <v>3.6699124466758839</v>
      </c>
      <c r="BX61" s="146">
        <f t="shared" si="159"/>
        <v>0.36371574501869364</v>
      </c>
      <c r="BY61" s="146">
        <f t="shared" si="160"/>
        <v>2.9697324809121977</v>
      </c>
      <c r="BZ61" s="146">
        <f t="shared" si="161"/>
        <v>-4.8920164957534613</v>
      </c>
      <c r="CA61" s="146">
        <f t="shared" si="162"/>
        <v>3.0735070734278147</v>
      </c>
      <c r="CB61" s="146">
        <f t="shared" si="163"/>
        <v>0.63139848117485942</v>
      </c>
      <c r="CC61" s="146">
        <f t="shared" si="164"/>
        <v>2.7202587451830884</v>
      </c>
      <c r="CD61" s="346"/>
      <c r="CE61" s="346"/>
      <c r="CF61" s="346"/>
      <c r="CG61" s="346"/>
      <c r="CH61" s="346"/>
    </row>
    <row r="62" spans="1:86" x14ac:dyDescent="0.2">
      <c r="CD62" s="346"/>
      <c r="CE62" s="346"/>
      <c r="CF62" s="346"/>
      <c r="CG62" s="346"/>
      <c r="CH62" s="346"/>
    </row>
    <row r="63" spans="1:86" ht="18" x14ac:dyDescent="0.25">
      <c r="A63" s="416" t="s">
        <v>168</v>
      </c>
      <c r="B63" s="416"/>
      <c r="C63" s="416"/>
      <c r="D63" s="416"/>
      <c r="E63" s="416"/>
      <c r="F63" s="416"/>
      <c r="G63" s="416"/>
      <c r="H63" s="416"/>
      <c r="I63" s="416"/>
      <c r="J63" s="416"/>
      <c r="K63" s="416"/>
      <c r="L63" s="416"/>
      <c r="M63" s="416"/>
      <c r="N63" s="416"/>
      <c r="O63" s="416"/>
      <c r="P63" s="416"/>
      <c r="Q63" s="416"/>
      <c r="R63" s="416"/>
      <c r="S63" s="416"/>
      <c r="T63" s="416"/>
      <c r="U63" s="416"/>
      <c r="V63" s="416"/>
      <c r="W63" s="416"/>
      <c r="X63" s="416"/>
      <c r="Y63" s="416"/>
      <c r="Z63" s="417"/>
      <c r="AA63" s="417"/>
      <c r="AB63" s="417"/>
      <c r="AC63" s="417"/>
      <c r="AD63" s="417"/>
      <c r="AE63" s="417"/>
      <c r="AF63" s="417"/>
      <c r="AG63" s="417"/>
      <c r="AH63" s="417"/>
      <c r="AI63" s="417"/>
      <c r="AJ63" s="417"/>
      <c r="AK63" s="417"/>
      <c r="AL63" s="417"/>
      <c r="AM63" s="417"/>
      <c r="AN63" s="417"/>
      <c r="AO63" s="417"/>
      <c r="AP63" s="417"/>
      <c r="AQ63" s="417"/>
      <c r="AR63" s="417"/>
      <c r="AS63" s="417"/>
      <c r="AT63" s="417"/>
      <c r="AU63" s="417"/>
      <c r="AV63" s="417"/>
      <c r="AW63" s="417"/>
      <c r="AX63" s="417"/>
      <c r="AY63" s="417"/>
      <c r="AZ63" s="417"/>
      <c r="BA63" s="417"/>
      <c r="BB63" s="417"/>
      <c r="BC63" s="417"/>
      <c r="BD63" s="417"/>
      <c r="BE63" s="417"/>
      <c r="BF63" s="417"/>
      <c r="BG63" s="417"/>
      <c r="BH63" s="417"/>
      <c r="CD63" s="346"/>
      <c r="CE63" s="346"/>
      <c r="CF63" s="346"/>
      <c r="CG63" s="346"/>
      <c r="CH63" s="346"/>
    </row>
    <row r="64" spans="1:86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1" ht="13.5" thickBot="1" x14ac:dyDescent="0.25">
      <c r="A65" s="132" t="s">
        <v>167</v>
      </c>
      <c r="B65" s="234" t="str">
        <f>B45</f>
        <v>1995q1</v>
      </c>
      <c r="C65" s="233" t="str">
        <f t="shared" ref="C65:BH65" si="166">C45</f>
        <v>1995q2</v>
      </c>
      <c r="D65" s="233" t="str">
        <f t="shared" si="166"/>
        <v>1995q3</v>
      </c>
      <c r="E65" s="233" t="str">
        <f t="shared" si="166"/>
        <v>1995q4</v>
      </c>
      <c r="F65" s="233" t="str">
        <f t="shared" si="166"/>
        <v>1996q1</v>
      </c>
      <c r="G65" s="233" t="str">
        <f t="shared" si="166"/>
        <v>1996q2</v>
      </c>
      <c r="H65" s="233" t="str">
        <f t="shared" si="166"/>
        <v>1996q3</v>
      </c>
      <c r="I65" s="233" t="str">
        <f t="shared" si="166"/>
        <v>1996q4</v>
      </c>
      <c r="J65" s="233" t="str">
        <f t="shared" si="166"/>
        <v>1997q1</v>
      </c>
      <c r="K65" s="233" t="str">
        <f t="shared" si="166"/>
        <v>1997q2</v>
      </c>
      <c r="L65" s="233" t="str">
        <f t="shared" si="166"/>
        <v>1997q3</v>
      </c>
      <c r="M65" s="233" t="str">
        <f t="shared" si="166"/>
        <v>1997q4</v>
      </c>
      <c r="N65" s="233" t="str">
        <f t="shared" si="166"/>
        <v>1998q1</v>
      </c>
      <c r="O65" s="233" t="str">
        <f t="shared" si="166"/>
        <v>1998q2</v>
      </c>
      <c r="P65" s="233" t="str">
        <f t="shared" si="166"/>
        <v>1998q3</v>
      </c>
      <c r="Q65" s="233" t="str">
        <f t="shared" si="166"/>
        <v>1998q4</v>
      </c>
      <c r="R65" s="233" t="str">
        <f t="shared" si="166"/>
        <v>1999q1</v>
      </c>
      <c r="S65" s="233" t="str">
        <f t="shared" si="166"/>
        <v>1999q2</v>
      </c>
      <c r="T65" s="233" t="str">
        <f t="shared" si="166"/>
        <v>1999q3</v>
      </c>
      <c r="U65" s="233" t="str">
        <f t="shared" si="166"/>
        <v>1999q4</v>
      </c>
      <c r="V65" s="233" t="str">
        <f t="shared" si="166"/>
        <v>2000q1</v>
      </c>
      <c r="W65" s="233" t="str">
        <f t="shared" si="166"/>
        <v>2000q2</v>
      </c>
      <c r="X65" s="233" t="str">
        <f t="shared" si="166"/>
        <v>2000q3</v>
      </c>
      <c r="Y65" s="233" t="str">
        <f t="shared" si="166"/>
        <v>2000q4</v>
      </c>
      <c r="Z65" s="233" t="str">
        <f t="shared" si="166"/>
        <v>2001q1</v>
      </c>
      <c r="AA65" s="233" t="str">
        <f t="shared" si="166"/>
        <v>2001q2</v>
      </c>
      <c r="AB65" s="233" t="str">
        <f t="shared" si="166"/>
        <v>2001q3</v>
      </c>
      <c r="AC65" s="233" t="str">
        <f t="shared" si="166"/>
        <v>2001q4</v>
      </c>
      <c r="AD65" s="233" t="str">
        <f t="shared" si="166"/>
        <v>2002q1</v>
      </c>
      <c r="AE65" s="233" t="str">
        <f t="shared" si="166"/>
        <v>2002q2</v>
      </c>
      <c r="AF65" s="233" t="str">
        <f t="shared" si="166"/>
        <v>2002q3</v>
      </c>
      <c r="AG65" s="233" t="str">
        <f t="shared" si="166"/>
        <v>2002q4</v>
      </c>
      <c r="AH65" s="233" t="str">
        <f t="shared" si="166"/>
        <v>2003q1</v>
      </c>
      <c r="AI65" s="233" t="str">
        <f t="shared" si="166"/>
        <v>2003q2</v>
      </c>
      <c r="AJ65" s="233" t="str">
        <f t="shared" si="166"/>
        <v>2003q3</v>
      </c>
      <c r="AK65" s="233" t="str">
        <f t="shared" si="166"/>
        <v>2003q4</v>
      </c>
      <c r="AL65" s="233" t="str">
        <f t="shared" si="166"/>
        <v>2004q1</v>
      </c>
      <c r="AM65" s="233" t="str">
        <f t="shared" si="166"/>
        <v>2004q2</v>
      </c>
      <c r="AN65" s="233" t="str">
        <f t="shared" si="166"/>
        <v>2004q3</v>
      </c>
      <c r="AO65" s="233" t="str">
        <f t="shared" si="166"/>
        <v>2004q4</v>
      </c>
      <c r="AP65" s="233" t="str">
        <f t="shared" si="166"/>
        <v>2005q1</v>
      </c>
      <c r="AQ65" s="233" t="str">
        <f t="shared" si="166"/>
        <v>2005q2</v>
      </c>
      <c r="AR65" s="233" t="str">
        <f t="shared" si="166"/>
        <v>2005q3</v>
      </c>
      <c r="AS65" s="233" t="str">
        <f t="shared" si="166"/>
        <v>2005q4</v>
      </c>
      <c r="AT65" s="233" t="str">
        <f t="shared" si="166"/>
        <v>2006q1</v>
      </c>
      <c r="AU65" s="233" t="str">
        <f t="shared" si="166"/>
        <v>2006q2</v>
      </c>
      <c r="AV65" s="233" t="str">
        <f t="shared" si="166"/>
        <v>2006q3</v>
      </c>
      <c r="AW65" s="233" t="str">
        <f t="shared" si="166"/>
        <v>2006q4</v>
      </c>
      <c r="AX65" s="233" t="str">
        <f t="shared" si="166"/>
        <v>2007q1</v>
      </c>
      <c r="AY65" s="233" t="str">
        <f t="shared" si="166"/>
        <v>2007q2</v>
      </c>
      <c r="AZ65" s="233" t="str">
        <f t="shared" si="166"/>
        <v>2007q3</v>
      </c>
      <c r="BA65" s="233" t="str">
        <f t="shared" si="166"/>
        <v>2007q4</v>
      </c>
      <c r="BB65" s="233" t="str">
        <f t="shared" si="166"/>
        <v>2008q1</v>
      </c>
      <c r="BC65" s="233" t="str">
        <f t="shared" si="166"/>
        <v>2008q2</v>
      </c>
      <c r="BD65" s="233" t="str">
        <f t="shared" si="166"/>
        <v>2008q3</v>
      </c>
      <c r="BE65" s="233" t="str">
        <f t="shared" si="166"/>
        <v>2008q4</v>
      </c>
      <c r="BF65" s="233" t="str">
        <f t="shared" si="166"/>
        <v>2009q1</v>
      </c>
      <c r="BG65" s="233" t="str">
        <f t="shared" si="166"/>
        <v>2009q2</v>
      </c>
      <c r="BH65" s="233" t="str">
        <f t="shared" si="166"/>
        <v>2009q3</v>
      </c>
      <c r="BI65" s="233" t="str">
        <f>BI45</f>
        <v>2009q4</v>
      </c>
      <c r="BJ65" s="233" t="str">
        <f t="shared" ref="BJ65:BQ65" si="167">BJ45</f>
        <v>2010q1</v>
      </c>
      <c r="BK65" s="233" t="str">
        <f t="shared" si="167"/>
        <v>2010q2</v>
      </c>
      <c r="BL65" s="233" t="str">
        <f t="shared" si="167"/>
        <v>2010q3</v>
      </c>
      <c r="BM65" s="233" t="str">
        <f t="shared" si="167"/>
        <v>2010q4</v>
      </c>
      <c r="BN65" s="233" t="str">
        <f t="shared" si="167"/>
        <v>2011q1</v>
      </c>
      <c r="BO65" s="233" t="str">
        <f t="shared" si="167"/>
        <v>2011q2</v>
      </c>
      <c r="BP65" s="233" t="str">
        <f t="shared" si="167"/>
        <v>2011q3</v>
      </c>
      <c r="BQ65" s="233" t="str">
        <f t="shared" si="167"/>
        <v>2011q4</v>
      </c>
      <c r="BR65" s="233" t="str">
        <f t="shared" ref="BR65:BS65" si="168">BR45</f>
        <v>2012q1</v>
      </c>
      <c r="BS65" s="233" t="str">
        <f t="shared" si="168"/>
        <v>2012q2</v>
      </c>
      <c r="BT65" s="233" t="str">
        <f t="shared" ref="BT65:BV65" si="169">BT45</f>
        <v>2012q3</v>
      </c>
      <c r="BU65" s="233" t="str">
        <f t="shared" si="169"/>
        <v>2012q4</v>
      </c>
      <c r="BV65" s="233" t="str">
        <f t="shared" si="169"/>
        <v>2013q1</v>
      </c>
      <c r="BW65" s="233" t="str">
        <f t="shared" ref="BW65" si="170">BW45</f>
        <v>2013q2</v>
      </c>
      <c r="BX65" s="233" t="str">
        <f t="shared" ref="BX65:CC65" si="171">BX45</f>
        <v>2013q3</v>
      </c>
      <c r="BY65" s="233" t="str">
        <f t="shared" si="171"/>
        <v>2013q4</v>
      </c>
      <c r="BZ65" s="233" t="str">
        <f t="shared" si="171"/>
        <v>2014q1</v>
      </c>
      <c r="CA65" s="233" t="str">
        <f t="shared" si="171"/>
        <v>2014q2</v>
      </c>
      <c r="CB65" s="233" t="str">
        <f t="shared" si="171"/>
        <v>2014q3</v>
      </c>
      <c r="CC65" s="233" t="str">
        <f t="shared" si="171"/>
        <v>2014q4</v>
      </c>
    </row>
    <row r="66" spans="1:81" ht="13.5" thickTop="1" x14ac:dyDescent="0.2">
      <c r="A66" s="133" t="s">
        <v>0</v>
      </c>
      <c r="B66" s="235"/>
      <c r="C66" s="142">
        <f t="shared" ref="C66:C81" si="172">(C26-B26)/B26*100</f>
        <v>22.748946252861302</v>
      </c>
      <c r="D66" s="142">
        <f t="shared" ref="D66:D81" si="173">(D26-C26)/C26*100</f>
        <v>4.97136468533163</v>
      </c>
      <c r="E66" s="142">
        <f t="shared" ref="E66:E81" si="174">(E26-D26)/D26*100</f>
        <v>-14.320688198724962</v>
      </c>
      <c r="F66" s="142">
        <f t="shared" ref="F66:F81" si="175">(F26-E26)/E26*100</f>
        <v>-7.7334251867372164</v>
      </c>
      <c r="G66" s="142">
        <f t="shared" ref="G66:G81" si="176">(G26-F26)/F26*100</f>
        <v>62.457797295234343</v>
      </c>
      <c r="H66" s="142">
        <f t="shared" ref="H66:H81" si="177">(H26-G26)/G26*100</f>
        <v>-19.372431794083635</v>
      </c>
      <c r="I66" s="142">
        <f t="shared" ref="I66:I81" si="178">(I26-H26)/H26*100</f>
        <v>-20.635561499212553</v>
      </c>
      <c r="J66" s="142">
        <f t="shared" ref="J66:J81" si="179">(J26-I26)/I26*100</f>
        <v>0.13394673283091263</v>
      </c>
      <c r="K66" s="142">
        <f t="shared" ref="K66:K81" si="180">(K26-J26)/J26*100</f>
        <v>53.263263519200741</v>
      </c>
      <c r="L66" s="142">
        <f t="shared" ref="L66:L81" si="181">(L26-K26)/K26*100</f>
        <v>-18.316526918476672</v>
      </c>
      <c r="M66" s="142">
        <f t="shared" ref="M66:M81" si="182">(M26-L26)/L26*100</f>
        <v>-19.985732379944004</v>
      </c>
      <c r="N66" s="142">
        <f t="shared" ref="N66:N81" si="183">(N26-M26)/M26*100</f>
        <v>2.2196081431467585</v>
      </c>
      <c r="O66" s="142">
        <f t="shared" ref="O66:O81" si="184">(O26-N26)/N26*100</f>
        <v>52.668515520996216</v>
      </c>
      <c r="P66" s="142">
        <f t="shared" ref="P66:P81" si="185">(P26-O26)/O26*100</f>
        <v>-19.124643711482431</v>
      </c>
      <c r="Q66" s="142">
        <f t="shared" ref="Q66:Q81" si="186">(Q26-P26)/P26*100</f>
        <v>-25.104585387249124</v>
      </c>
      <c r="R66" s="142">
        <f t="shared" ref="R66:R81" si="187">(R26-Q26)/Q26*100</f>
        <v>4.5012692088166437</v>
      </c>
      <c r="S66" s="142">
        <f t="shared" ref="S66:S81" si="188">(S26-R26)/R26*100</f>
        <v>55.62013858048207</v>
      </c>
      <c r="T66" s="142">
        <f t="shared" ref="T66:T81" si="189">(T26-S26)/S26*100</f>
        <v>-21.254479106371367</v>
      </c>
      <c r="U66" s="142">
        <f t="shared" ref="U66:U81" si="190">(U26-T26)/T26*100</f>
        <v>-30.647355265434967</v>
      </c>
      <c r="V66" s="142">
        <f t="shared" ref="V66:V81" si="191">(V26-U26)/U26*100</f>
        <v>6.6776920641251278</v>
      </c>
      <c r="W66" s="142">
        <f t="shared" ref="W66:W81" si="192">(W26-V26)/V26*100</f>
        <v>52.788328036798951</v>
      </c>
      <c r="X66" s="142">
        <f t="shared" ref="X66:X81" si="193">(X26-W26)/W26*100</f>
        <v>7.8114957522665005</v>
      </c>
      <c r="Y66" s="142">
        <f t="shared" ref="Y66:Y81" si="194">(Y26-X26)/X26*100</f>
        <v>-37.58544962638625</v>
      </c>
      <c r="Z66" s="142">
        <f t="shared" ref="Z66:Z81" si="195">(Z26-Y26)/Y26*100</f>
        <v>4.9629706403316813</v>
      </c>
      <c r="AA66" s="142">
        <f t="shared" ref="AA66:AA81" si="196">(AA26-Z26)/Z26*100</f>
        <v>61.106068959668633</v>
      </c>
      <c r="AB66" s="142">
        <f t="shared" ref="AB66:AB81" si="197">(AB26-AA26)/AA26*100</f>
        <v>-16.713952585270139</v>
      </c>
      <c r="AC66" s="142">
        <f t="shared" ref="AC66:AC81" si="198">(AC26-AB26)/AB26*100</f>
        <v>-34.056826178860568</v>
      </c>
      <c r="AD66" s="142">
        <f t="shared" ref="AD66:AD81" si="199">(AD26-AC26)/AC26*100</f>
        <v>16.836454177021931</v>
      </c>
      <c r="AE66" s="142">
        <f t="shared" ref="AE66:AE81" si="200">(AE26-AD26)/AD26*100</f>
        <v>63.893730161665331</v>
      </c>
      <c r="AF66" s="142">
        <f t="shared" ref="AF66:AF81" si="201">(AF26-AE26)/AE26*100</f>
        <v>-24.726101571073684</v>
      </c>
      <c r="AG66" s="142">
        <f t="shared" ref="AG66:AG81" si="202">(AG26-AF26)/AF26*100</f>
        <v>-24.105291271410174</v>
      </c>
      <c r="AH66" s="142">
        <f t="shared" ref="AH66:AH81" si="203">(AH26-AG26)/AG26*100</f>
        <v>7.1894380629751913</v>
      </c>
      <c r="AI66" s="142">
        <f t="shared" ref="AI66:AI81" si="204">(AI26-AH26)/AH26*100</f>
        <v>85.51555079217502</v>
      </c>
      <c r="AJ66" s="142">
        <f t="shared" ref="AJ66:AJ81" si="205">(AJ26-AI26)/AI26*100</f>
        <v>-27.687147677690554</v>
      </c>
      <c r="AK66" s="142">
        <f t="shared" ref="AK66:AK81" si="206">(AK26-AJ26)/AJ26*100</f>
        <v>-34.538431937072467</v>
      </c>
      <c r="AL66" s="142">
        <f t="shared" ref="AL66:AL81" si="207">(AL26-AK26)/AK26*100</f>
        <v>16.750233006037114</v>
      </c>
      <c r="AM66" s="142">
        <f t="shared" ref="AM66:AM81" si="208">(AM26-AL26)/AL26*100</f>
        <v>68.602643408884816</v>
      </c>
      <c r="AN66" s="142">
        <f t="shared" ref="AN66:AN81" si="209">(AN26-AM26)/AM26*100</f>
        <v>-16.916292147648598</v>
      </c>
      <c r="AO66" s="142">
        <f t="shared" ref="AO66:AO81" si="210">(AO26-AN26)/AN26*100</f>
        <v>-34.904752904065646</v>
      </c>
      <c r="AP66" s="142">
        <f t="shared" ref="AP66:AP81" si="211">(AP26-AO26)/AO26*100</f>
        <v>10.997857750954337</v>
      </c>
      <c r="AQ66" s="142">
        <f t="shared" ref="AQ66:AQ81" si="212">(AQ26-AP26)/AP26*100</f>
        <v>45.714376309716286</v>
      </c>
      <c r="AR66" s="142">
        <f t="shared" ref="AR66:AR81" si="213">(AR26-AQ26)/AQ26*100</f>
        <v>-7.9402542807861662</v>
      </c>
      <c r="AS66" s="142">
        <f t="shared" ref="AS66:AS81" si="214">(AS26-AR26)/AR26*100</f>
        <v>-37.969921730200724</v>
      </c>
      <c r="AT66" s="142">
        <f t="shared" ref="AT66:AT81" si="215">(AT26-AS26)/AS26*100</f>
        <v>22.026779567426466</v>
      </c>
      <c r="AU66" s="142">
        <f t="shared" ref="AU66:AU81" si="216">(AU26-AT26)/AT26*100</f>
        <v>37.551302726580182</v>
      </c>
      <c r="AV66" s="142">
        <f t="shared" ref="AV66:AV81" si="217">(AV26-AU26)/AU26*100</f>
        <v>-9.1046196521842919</v>
      </c>
      <c r="AW66" s="142">
        <f t="shared" ref="AW66:AW81" si="218">(AW26-AV26)/AV26*100</f>
        <v>-27.78488127744032</v>
      </c>
      <c r="AX66" s="142">
        <f t="shared" ref="AX66:AX81" si="219">(AX26-AW26)/AW26*100</f>
        <v>16.982881092956838</v>
      </c>
      <c r="AY66" s="142">
        <f t="shared" ref="AY66:AY81" si="220">(AY26-AX26)/AX26*100</f>
        <v>36.629557958926227</v>
      </c>
      <c r="AZ66" s="142">
        <f t="shared" ref="AZ66:AZ81" si="221">(AZ26-AY26)/AY26*100</f>
        <v>-9.7673750579651433</v>
      </c>
      <c r="BA66" s="142">
        <f t="shared" ref="BA66:BA81" si="222">(BA26-AZ26)/AZ26*100</f>
        <v>-29.157311186640218</v>
      </c>
      <c r="BB66" s="142">
        <f t="shared" ref="BB66:BB81" si="223">(BB26-BA26)/BA26*100</f>
        <v>27.798284559528387</v>
      </c>
      <c r="BC66" s="142">
        <f t="shared" ref="BC66:BC81" si="224">(BC26-BB26)/BB26*100</f>
        <v>39.966902453965339</v>
      </c>
      <c r="BD66" s="142">
        <f t="shared" ref="BD66:BD81" si="225">(BD26-BC26)/BC26*100</f>
        <v>-11.594486792043334</v>
      </c>
      <c r="BE66" s="142">
        <f t="shared" ref="BE66:BE81" si="226">(BE26-BD26)/BD26*100</f>
        <v>-32.368276215425624</v>
      </c>
      <c r="BF66" s="142">
        <f t="shared" ref="BF66:BF81" si="227">(BF26-BE26)/BE26*100</f>
        <v>14.98033649740699</v>
      </c>
      <c r="BG66" s="142">
        <f t="shared" ref="BG66:BG81" si="228">(BG26-BF26)/BF26*100</f>
        <v>38.230204192742811</v>
      </c>
      <c r="BH66" s="142">
        <f t="shared" ref="BH66:BH81" si="229">(BH26-BG26)/BG26*100</f>
        <v>-10.395833559030031</v>
      </c>
      <c r="BI66" s="142">
        <f t="shared" ref="BI66:BI81" si="230">(BI26-BH26)/BH26*100</f>
        <v>-28.826574414567887</v>
      </c>
      <c r="BJ66" s="142">
        <f t="shared" ref="BJ66:BJ81" si="231">(BJ26-BI26)/BI26*100</f>
        <v>18.902415390723373</v>
      </c>
      <c r="BK66" s="142">
        <f t="shared" ref="BK66:BK81" si="232">(BK26-BJ26)/BJ26*100</f>
        <v>35.156481994206771</v>
      </c>
      <c r="BL66" s="142">
        <f t="shared" ref="BL66:BL81" si="233">(BL26-BK26)/BK26*100</f>
        <v>-11.472601611300894</v>
      </c>
      <c r="BM66" s="142">
        <f t="shared" ref="BM66:BM81" si="234">(BM26-BL26)/BL26*100</f>
        <v>-28.135233271338304</v>
      </c>
      <c r="BN66" s="142">
        <f t="shared" ref="BN66:BN81" si="235">(BN26-BM26)/BM26*100</f>
        <v>21.730350616823465</v>
      </c>
      <c r="BO66" s="142">
        <f t="shared" ref="BO66:BO81" si="236">(BO26-BN26)/BN26*100</f>
        <v>38.579175551472531</v>
      </c>
      <c r="BP66" s="142">
        <f t="shared" ref="BP66:BP81" si="237">(BP26-BO26)/BO26*100</f>
        <v>-12.156519920209853</v>
      </c>
      <c r="BQ66" s="142">
        <f>(BQ26-BP26)/BP26*100</f>
        <v>-29.1287984904653</v>
      </c>
      <c r="BR66" s="142">
        <f t="shared" ref="BR66:BS81" si="238">(BR26-BQ26)/BQ26*100</f>
        <v>17.852171445607507</v>
      </c>
      <c r="BS66" s="142">
        <f t="shared" si="238"/>
        <v>43.836681583708362</v>
      </c>
      <c r="BT66" s="142">
        <f t="shared" ref="BT66:BT81" si="239">(BT26-BS26)/BS26*100</f>
        <v>-18.231907164906687</v>
      </c>
      <c r="BU66" s="142">
        <f t="shared" ref="BU66:BU81" si="240">(BU26-BT26)/BT26*100</f>
        <v>-28.518618757419212</v>
      </c>
      <c r="BV66" s="142">
        <f t="shared" ref="BV66:BV81" si="241">(BV26-BU26)/BU26*100</f>
        <v>23.930179397148809</v>
      </c>
      <c r="BW66" s="142">
        <f t="shared" ref="BW66:BW81" si="242">(BW26-BV26)/BV26*100</f>
        <v>44.0289652070119</v>
      </c>
      <c r="BX66" s="142">
        <f t="shared" ref="BX66:BX81" si="243">(BX26-BW26)/BW26*100</f>
        <v>-22.709773738741188</v>
      </c>
      <c r="BY66" s="142">
        <f t="shared" ref="BY66:BY81" si="244">(BY26-BX26)/BX26*100</f>
        <v>-25.476145052102652</v>
      </c>
      <c r="BZ66" s="142">
        <f t="shared" ref="BZ66:BZ81" si="245">(BZ26-BY26)/BY26*100</f>
        <v>18.520870629221669</v>
      </c>
      <c r="CA66" s="142">
        <f t="shared" ref="CA66:CA81" si="246">(CA26-BZ26)/BZ26*100</f>
        <v>53.94367340741222</v>
      </c>
      <c r="CB66" s="142">
        <f t="shared" ref="CB66:CB81" si="247">(CB26-CA26)/CA26*100</f>
        <v>-20.625166374452341</v>
      </c>
      <c r="CC66" s="142">
        <f t="shared" ref="CC66:CC81" si="248">(CC26-CB26)/CB26*100</f>
        <v>-29.52585154057541</v>
      </c>
    </row>
    <row r="67" spans="1:81" x14ac:dyDescent="0.2">
      <c r="A67" s="134" t="s">
        <v>1</v>
      </c>
      <c r="B67" s="236"/>
      <c r="C67" s="144">
        <f t="shared" si="172"/>
        <v>45.315580490310325</v>
      </c>
      <c r="D67" s="144">
        <f t="shared" si="173"/>
        <v>7.2318998588910945</v>
      </c>
      <c r="E67" s="144">
        <f t="shared" si="174"/>
        <v>-22.680020283975676</v>
      </c>
      <c r="F67" s="144">
        <f t="shared" si="175"/>
        <v>-15.1651357293697</v>
      </c>
      <c r="G67" s="144">
        <f t="shared" si="176"/>
        <v>122.81211205267988</v>
      </c>
      <c r="H67" s="144">
        <f t="shared" si="177"/>
        <v>-28.391359256854759</v>
      </c>
      <c r="I67" s="144">
        <f t="shared" si="178"/>
        <v>-33.108219348000119</v>
      </c>
      <c r="J67" s="144">
        <f t="shared" si="179"/>
        <v>2.0764126869268549</v>
      </c>
      <c r="K67" s="144">
        <f t="shared" si="180"/>
        <v>97.799261206153517</v>
      </c>
      <c r="L67" s="144">
        <f t="shared" si="181"/>
        <v>-27.465194826591983</v>
      </c>
      <c r="M67" s="144">
        <f t="shared" si="182"/>
        <v>-32.356615559341286</v>
      </c>
      <c r="N67" s="144">
        <f t="shared" si="183"/>
        <v>6.6958442365793776</v>
      </c>
      <c r="O67" s="144">
        <f t="shared" si="184"/>
        <v>97.324410774410794</v>
      </c>
      <c r="P67" s="144">
        <f t="shared" si="185"/>
        <v>-27.47249184588096</v>
      </c>
      <c r="Q67" s="144">
        <f t="shared" si="186"/>
        <v>-39.724738266086334</v>
      </c>
      <c r="R67" s="144">
        <f t="shared" si="187"/>
        <v>16.127536954371077</v>
      </c>
      <c r="S67" s="144">
        <f t="shared" si="188"/>
        <v>98.757893574063004</v>
      </c>
      <c r="T67" s="144">
        <f t="shared" si="189"/>
        <v>-30.055978559563286</v>
      </c>
      <c r="U67" s="144">
        <f t="shared" si="190"/>
        <v>-48.222535155310212</v>
      </c>
      <c r="V67" s="144">
        <f t="shared" si="191"/>
        <v>16.651917205261149</v>
      </c>
      <c r="W67" s="144">
        <f t="shared" si="192"/>
        <v>100.48508972173258</v>
      </c>
      <c r="X67" s="144">
        <f t="shared" si="193"/>
        <v>11.485348298817241</v>
      </c>
      <c r="Y67" s="144">
        <f t="shared" si="194"/>
        <v>-53.352833283506108</v>
      </c>
      <c r="Z67" s="144">
        <f t="shared" si="195"/>
        <v>10.29188350188892</v>
      </c>
      <c r="AA67" s="144">
        <f t="shared" si="196"/>
        <v>108.54723635240775</v>
      </c>
      <c r="AB67" s="144">
        <f t="shared" si="197"/>
        <v>-23.347661960767216</v>
      </c>
      <c r="AC67" s="144">
        <f t="shared" si="198"/>
        <v>-51.016254376725776</v>
      </c>
      <c r="AD67" s="144">
        <f t="shared" si="199"/>
        <v>36.683679756438281</v>
      </c>
      <c r="AE67" s="144">
        <f t="shared" si="200"/>
        <v>109.43536404160481</v>
      </c>
      <c r="AF67" s="144">
        <f t="shared" si="201"/>
        <v>-34.295849592053933</v>
      </c>
      <c r="AG67" s="144">
        <f t="shared" si="202"/>
        <v>-38.019652305366591</v>
      </c>
      <c r="AH67" s="144">
        <f t="shared" si="203"/>
        <v>13.301981902592019</v>
      </c>
      <c r="AI67" s="144">
        <f t="shared" si="204"/>
        <v>152.22455913282639</v>
      </c>
      <c r="AJ67" s="144">
        <f t="shared" si="205"/>
        <v>-37.575368826170624</v>
      </c>
      <c r="AK67" s="144">
        <f t="shared" si="206"/>
        <v>-53.072338676531025</v>
      </c>
      <c r="AL67" s="144">
        <f t="shared" si="207"/>
        <v>35.515569189421406</v>
      </c>
      <c r="AM67" s="144">
        <f t="shared" si="208"/>
        <v>127.52131253015924</v>
      </c>
      <c r="AN67" s="144">
        <f t="shared" si="209"/>
        <v>-24.397313538352769</v>
      </c>
      <c r="AO67" s="144">
        <f t="shared" si="210"/>
        <v>-50.21507387319992</v>
      </c>
      <c r="AP67" s="144">
        <f t="shared" si="211"/>
        <v>22.732280973362734</v>
      </c>
      <c r="AQ67" s="144">
        <f t="shared" si="212"/>
        <v>83.223987269326372</v>
      </c>
      <c r="AR67" s="144">
        <f t="shared" si="213"/>
        <v>-10.742202380045423</v>
      </c>
      <c r="AS67" s="144">
        <f t="shared" si="214"/>
        <v>-53.935710749586022</v>
      </c>
      <c r="AT67" s="144">
        <f t="shared" si="215"/>
        <v>44.77503240547788</v>
      </c>
      <c r="AU67" s="144">
        <f t="shared" si="216"/>
        <v>61.66798368875228</v>
      </c>
      <c r="AV67" s="144">
        <f t="shared" si="217"/>
        <v>-13.169051459470424</v>
      </c>
      <c r="AW67" s="144">
        <f t="shared" si="218"/>
        <v>-42.500614116146892</v>
      </c>
      <c r="AX67" s="144">
        <f t="shared" si="219"/>
        <v>31.240020215970603</v>
      </c>
      <c r="AY67" s="144">
        <f t="shared" si="220"/>
        <v>61.329096306777245</v>
      </c>
      <c r="AZ67" s="144">
        <f t="shared" si="221"/>
        <v>-13.935131048381766</v>
      </c>
      <c r="BA67" s="144">
        <f t="shared" si="222"/>
        <v>-42.486890584444225</v>
      </c>
      <c r="BB67" s="144">
        <f t="shared" si="223"/>
        <v>57.425172827168282</v>
      </c>
      <c r="BC67" s="144">
        <f t="shared" si="224"/>
        <v>56.582475551825496</v>
      </c>
      <c r="BD67" s="144">
        <f t="shared" si="225"/>
        <v>-14.772992583740455</v>
      </c>
      <c r="BE67" s="144">
        <f t="shared" si="226"/>
        <v>-44.41057869307047</v>
      </c>
      <c r="BF67" s="144">
        <f t="shared" si="227"/>
        <v>29.793665781420902</v>
      </c>
      <c r="BG67" s="144">
        <f t="shared" si="228"/>
        <v>54.120571220381144</v>
      </c>
      <c r="BH67" s="144">
        <f t="shared" si="229"/>
        <v>-14.020114556604426</v>
      </c>
      <c r="BI67" s="144">
        <f t="shared" si="230"/>
        <v>-40.131260354411737</v>
      </c>
      <c r="BJ67" s="144">
        <f t="shared" si="231"/>
        <v>28.319089583946926</v>
      </c>
      <c r="BK67" s="144">
        <f t="shared" si="232"/>
        <v>55.652653636464777</v>
      </c>
      <c r="BL67" s="144">
        <f t="shared" si="233"/>
        <v>-17.413675818615232</v>
      </c>
      <c r="BM67" s="144">
        <f t="shared" si="234"/>
        <v>-40.394342018884331</v>
      </c>
      <c r="BN67" s="144">
        <f t="shared" si="235"/>
        <v>39.603714996736159</v>
      </c>
      <c r="BO67" s="144">
        <f t="shared" si="236"/>
        <v>56.599132597423583</v>
      </c>
      <c r="BP67" s="144">
        <f t="shared" si="237"/>
        <v>-14.874773561263959</v>
      </c>
      <c r="BQ67" s="144">
        <f t="shared" ref="BQ67:BQ81" si="249">(BQ27-BP27)/BP27*100</f>
        <v>-39.688537767525425</v>
      </c>
      <c r="BR67" s="144">
        <f t="shared" si="238"/>
        <v>29.901874256342513</v>
      </c>
      <c r="BS67" s="144">
        <f t="shared" si="238"/>
        <v>58.522093380052219</v>
      </c>
      <c r="BT67" s="144">
        <f t="shared" si="239"/>
        <v>-22.75835038245836</v>
      </c>
      <c r="BU67" s="144">
        <f t="shared" si="240"/>
        <v>-39.127256828684438</v>
      </c>
      <c r="BV67" s="144">
        <f t="shared" si="241"/>
        <v>39.623074151728652</v>
      </c>
      <c r="BW67" s="144">
        <f t="shared" si="242"/>
        <v>61.493028088768789</v>
      </c>
      <c r="BX67" s="144">
        <f t="shared" si="243"/>
        <v>-29.579307411402084</v>
      </c>
      <c r="BY67" s="144">
        <f t="shared" si="244"/>
        <v>-38.26296198355157</v>
      </c>
      <c r="BZ67" s="144">
        <f t="shared" si="245"/>
        <v>39.617057589392921</v>
      </c>
      <c r="CA67" s="144">
        <f t="shared" si="246"/>
        <v>75.818828423807261</v>
      </c>
      <c r="CB67" s="144">
        <f t="shared" si="247"/>
        <v>-25.959458489871849</v>
      </c>
      <c r="CC67" s="144">
        <f t="shared" si="248"/>
        <v>-42.508289815987489</v>
      </c>
    </row>
    <row r="68" spans="1:81" x14ac:dyDescent="0.2">
      <c r="A68" s="137" t="s">
        <v>2</v>
      </c>
      <c r="B68" s="237"/>
      <c r="C68" s="145">
        <f t="shared" si="172"/>
        <v>-0.69413851813925653</v>
      </c>
      <c r="D68" s="145">
        <f t="shared" si="173"/>
        <v>1.535021461285766</v>
      </c>
      <c r="E68" s="145">
        <f t="shared" si="174"/>
        <v>-0.90030303996436523</v>
      </c>
      <c r="F68" s="145">
        <f t="shared" si="175"/>
        <v>1.5755439955120818</v>
      </c>
      <c r="G68" s="145">
        <f t="shared" si="176"/>
        <v>-0.6824592945431236</v>
      </c>
      <c r="H68" s="145">
        <f t="shared" si="177"/>
        <v>1.7948821603266232</v>
      </c>
      <c r="I68" s="145">
        <f t="shared" si="178"/>
        <v>-4.3048330090143506E-2</v>
      </c>
      <c r="J68" s="145">
        <f t="shared" si="179"/>
        <v>-2.0122202675495058</v>
      </c>
      <c r="K68" s="145">
        <f t="shared" si="180"/>
        <v>2.003716408224463</v>
      </c>
      <c r="L68" s="145">
        <f t="shared" si="181"/>
        <v>2.1022682367818004</v>
      </c>
      <c r="M68" s="145">
        <f t="shared" si="182"/>
        <v>-0.37092654230203886</v>
      </c>
      <c r="N68" s="145">
        <f t="shared" si="183"/>
        <v>-2.5991544441285463</v>
      </c>
      <c r="O68" s="145">
        <f t="shared" si="184"/>
        <v>7.8767757206109155E-3</v>
      </c>
      <c r="P68" s="145">
        <f t="shared" si="185"/>
        <v>0.29890009490770175</v>
      </c>
      <c r="Q68" s="145">
        <f t="shared" si="186"/>
        <v>-0.50586988103185571</v>
      </c>
      <c r="R68" s="145">
        <f t="shared" si="187"/>
        <v>-7.3493892470774451</v>
      </c>
      <c r="S68" s="145">
        <f t="shared" si="188"/>
        <v>0.50808053539840958</v>
      </c>
      <c r="T68" s="145">
        <f t="shared" si="189"/>
        <v>0.9821607536580641</v>
      </c>
      <c r="U68" s="145">
        <f t="shared" si="190"/>
        <v>0.1078205637157538</v>
      </c>
      <c r="V68" s="145">
        <f t="shared" si="191"/>
        <v>-2.3498678268470976</v>
      </c>
      <c r="W68" s="145">
        <f t="shared" si="192"/>
        <v>1.2180882313397974</v>
      </c>
      <c r="X68" s="145">
        <f t="shared" si="193"/>
        <v>-5.6351634197371089E-2</v>
      </c>
      <c r="Y68" s="145">
        <f t="shared" si="194"/>
        <v>8.1151832460734027E-2</v>
      </c>
      <c r="Z68" s="145">
        <f t="shared" si="195"/>
        <v>-0.97049451012089627</v>
      </c>
      <c r="AA68" s="145">
        <f t="shared" si="196"/>
        <v>2.2753592591605747</v>
      </c>
      <c r="AB68" s="145">
        <f t="shared" si="197"/>
        <v>6.0122650206416675E-2</v>
      </c>
      <c r="AC68" s="145">
        <f t="shared" si="198"/>
        <v>-1.2051353949687538</v>
      </c>
      <c r="AD68" s="145">
        <f t="shared" si="199"/>
        <v>-2.2253475281680135</v>
      </c>
      <c r="AE68" s="145">
        <f t="shared" si="200"/>
        <v>2.7484230865891419</v>
      </c>
      <c r="AF68" s="145">
        <f t="shared" si="201"/>
        <v>1.4635593764033914</v>
      </c>
      <c r="AG68" s="145">
        <f t="shared" si="202"/>
        <v>0.55370254740322955</v>
      </c>
      <c r="AH68" s="145">
        <f t="shared" si="203"/>
        <v>0.51230528471376691</v>
      </c>
      <c r="AI68" s="145">
        <f t="shared" si="204"/>
        <v>3.3725085740047014</v>
      </c>
      <c r="AJ68" s="145">
        <f t="shared" si="205"/>
        <v>2.0217669158371665</v>
      </c>
      <c r="AK68" s="145">
        <f t="shared" si="206"/>
        <v>-0.4663452412588906</v>
      </c>
      <c r="AL68" s="145">
        <f t="shared" si="207"/>
        <v>0.485495142376213</v>
      </c>
      <c r="AM68" s="145">
        <f t="shared" si="208"/>
        <v>-0.26725842138648553</v>
      </c>
      <c r="AN68" s="145">
        <f t="shared" si="209"/>
        <v>3.0327367293865812</v>
      </c>
      <c r="AO68" s="145">
        <f t="shared" si="210"/>
        <v>-4.9471437585835902</v>
      </c>
      <c r="AP68" s="145">
        <f t="shared" si="211"/>
        <v>-1.0280342163175771</v>
      </c>
      <c r="AQ68" s="145">
        <f t="shared" si="212"/>
        <v>-1.9555762204274802</v>
      </c>
      <c r="AR68" s="145">
        <f t="shared" si="213"/>
        <v>-1.285658540592723</v>
      </c>
      <c r="AS68" s="145">
        <f t="shared" si="214"/>
        <v>-3.6838372279961646</v>
      </c>
      <c r="AT68" s="145">
        <f t="shared" si="215"/>
        <v>-1.3368738095059207</v>
      </c>
      <c r="AU68" s="145">
        <f t="shared" si="216"/>
        <v>1.2059368924540446</v>
      </c>
      <c r="AV68" s="145">
        <f t="shared" si="217"/>
        <v>0.68012237529460062</v>
      </c>
      <c r="AW68" s="145">
        <f t="shared" si="218"/>
        <v>2.768708538536766</v>
      </c>
      <c r="AX68" s="145">
        <f t="shared" si="219"/>
        <v>0.42079476276647604</v>
      </c>
      <c r="AY68" s="145">
        <f t="shared" si="220"/>
        <v>-0.86896202313092896</v>
      </c>
      <c r="AZ68" s="145">
        <f t="shared" si="221"/>
        <v>0.5300970162188795</v>
      </c>
      <c r="BA68" s="145">
        <f t="shared" si="222"/>
        <v>-0.96214917145002465</v>
      </c>
      <c r="BB68" s="145">
        <f t="shared" si="223"/>
        <v>-8.5940426779652004</v>
      </c>
      <c r="BC68" s="145">
        <f t="shared" si="224"/>
        <v>4.8158128264107649</v>
      </c>
      <c r="BD68" s="145">
        <f t="shared" si="225"/>
        <v>-1.5491888565134486</v>
      </c>
      <c r="BE68" s="145">
        <f t="shared" si="226"/>
        <v>0.57807222306888217</v>
      </c>
      <c r="BF68" s="145">
        <f t="shared" si="227"/>
        <v>-7.4192127083396429</v>
      </c>
      <c r="BG68" s="145">
        <f t="shared" si="228"/>
        <v>4.5439160929731433</v>
      </c>
      <c r="BH68" s="145">
        <f t="shared" si="229"/>
        <v>0.93085444447158583</v>
      </c>
      <c r="BI68" s="145">
        <f t="shared" si="230"/>
        <v>1.2696827907367549</v>
      </c>
      <c r="BJ68" s="145">
        <f t="shared" si="231"/>
        <v>4.0815965558556631</v>
      </c>
      <c r="BK68" s="145">
        <f t="shared" si="232"/>
        <v>-4.6143546918290896</v>
      </c>
      <c r="BL68" s="145">
        <f t="shared" si="233"/>
        <v>7.3392031270542208</v>
      </c>
      <c r="BM68" s="145">
        <f t="shared" si="234"/>
        <v>1.7305667397095814</v>
      </c>
      <c r="BN68" s="145">
        <f t="shared" si="235"/>
        <v>-3.7824177980129554</v>
      </c>
      <c r="BO68" s="145">
        <f t="shared" si="236"/>
        <v>1.2586659848655755</v>
      </c>
      <c r="BP68" s="145">
        <f t="shared" si="237"/>
        <v>-3.4500732831045573</v>
      </c>
      <c r="BQ68" s="145">
        <f t="shared" si="249"/>
        <v>0.69139734703063715</v>
      </c>
      <c r="BR68" s="145">
        <f t="shared" si="238"/>
        <v>-2.5295621929193466</v>
      </c>
      <c r="BS68" s="145">
        <f t="shared" si="238"/>
        <v>10.731695055408441</v>
      </c>
      <c r="BT68" s="145">
        <f t="shared" si="239"/>
        <v>-3.6241946302995638</v>
      </c>
      <c r="BU68" s="145">
        <f t="shared" si="240"/>
        <v>-1.0796180956591022</v>
      </c>
      <c r="BV68" s="145">
        <f t="shared" si="241"/>
        <v>-1.0473114256169818</v>
      </c>
      <c r="BW68" s="145">
        <f t="shared" si="242"/>
        <v>4.807787554526918</v>
      </c>
      <c r="BX68" s="145">
        <f t="shared" si="243"/>
        <v>1.0620676797049733</v>
      </c>
      <c r="BY68" s="145">
        <f t="shared" si="244"/>
        <v>5.3564534616700783</v>
      </c>
      <c r="BZ68" s="145">
        <f t="shared" si="245"/>
        <v>-11.287366500786497</v>
      </c>
      <c r="CA68" s="145">
        <f t="shared" si="246"/>
        <v>5.2988674439730108</v>
      </c>
      <c r="CB68" s="145">
        <f t="shared" si="247"/>
        <v>-0.81884541157988133</v>
      </c>
      <c r="CC68" s="145">
        <f t="shared" si="248"/>
        <v>6.459331071539939</v>
      </c>
    </row>
    <row r="69" spans="1:81" x14ac:dyDescent="0.2">
      <c r="A69" s="133" t="s">
        <v>3</v>
      </c>
      <c r="B69" s="238"/>
      <c r="C69" s="147">
        <f t="shared" si="172"/>
        <v>1.8395512597247941</v>
      </c>
      <c r="D69" s="147">
        <f t="shared" si="173"/>
        <v>5.2334209556682714</v>
      </c>
      <c r="E69" s="147">
        <f t="shared" si="174"/>
        <v>-2.0994666935755939</v>
      </c>
      <c r="F69" s="147">
        <f t="shared" si="175"/>
        <v>-2.9978599747872638</v>
      </c>
      <c r="G69" s="147">
        <f t="shared" si="176"/>
        <v>1.5446661420835499</v>
      </c>
      <c r="H69" s="147">
        <f t="shared" si="177"/>
        <v>5.5394750094088314</v>
      </c>
      <c r="I69" s="147">
        <f t="shared" si="178"/>
        <v>-0.28822545165289981</v>
      </c>
      <c r="J69" s="147">
        <f t="shared" si="179"/>
        <v>-3.5937076015783767</v>
      </c>
      <c r="K69" s="147">
        <f t="shared" si="180"/>
        <v>3.0650945282458579</v>
      </c>
      <c r="L69" s="147">
        <f t="shared" si="181"/>
        <v>3.5521013857775294</v>
      </c>
      <c r="M69" s="147">
        <f t="shared" si="182"/>
        <v>-0.34229392812018122</v>
      </c>
      <c r="N69" s="147">
        <f t="shared" si="183"/>
        <v>-6.5574244588294821</v>
      </c>
      <c r="O69" s="147">
        <f t="shared" si="184"/>
        <v>1.2430709395911144</v>
      </c>
      <c r="P69" s="147">
        <f t="shared" si="185"/>
        <v>2.0271067707572406</v>
      </c>
      <c r="Q69" s="147">
        <f t="shared" si="186"/>
        <v>-0.19932761944492305</v>
      </c>
      <c r="R69" s="147">
        <f t="shared" si="187"/>
        <v>-5.2682386450427563</v>
      </c>
      <c r="S69" s="147">
        <f t="shared" si="188"/>
        <v>2.5981464614592453</v>
      </c>
      <c r="T69" s="147">
        <f t="shared" si="189"/>
        <v>4.4898577791250442</v>
      </c>
      <c r="U69" s="147">
        <f t="shared" si="190"/>
        <v>2.3060338960183016</v>
      </c>
      <c r="V69" s="147">
        <f t="shared" si="191"/>
        <v>-2.8195144387788402</v>
      </c>
      <c r="W69" s="147">
        <f t="shared" si="192"/>
        <v>3.5751674555598458</v>
      </c>
      <c r="X69" s="147">
        <f t="shared" si="193"/>
        <v>5.2140367458358945</v>
      </c>
      <c r="Y69" s="147">
        <f t="shared" si="194"/>
        <v>2.3600029094116635</v>
      </c>
      <c r="Z69" s="147">
        <f t="shared" si="195"/>
        <v>-3.0154520593631129</v>
      </c>
      <c r="AA69" s="147">
        <f t="shared" si="196"/>
        <v>1.9222495282920329</v>
      </c>
      <c r="AB69" s="147">
        <f t="shared" si="197"/>
        <v>2.2736154222514444</v>
      </c>
      <c r="AC69" s="147">
        <f t="shared" si="198"/>
        <v>1.4539965610820853</v>
      </c>
      <c r="AD69" s="147">
        <f t="shared" si="199"/>
        <v>-7.5787510528232804</v>
      </c>
      <c r="AE69" s="147">
        <f t="shared" si="200"/>
        <v>3.5207371660822044</v>
      </c>
      <c r="AF69" s="147">
        <f t="shared" si="201"/>
        <v>4.735719068940984</v>
      </c>
      <c r="AG69" s="147">
        <f t="shared" si="202"/>
        <v>0.59989186682254159</v>
      </c>
      <c r="AH69" s="147">
        <f t="shared" si="203"/>
        <v>-5.6985513827324681</v>
      </c>
      <c r="AI69" s="147">
        <f t="shared" si="204"/>
        <v>0.70086941752097964</v>
      </c>
      <c r="AJ69" s="147">
        <f t="shared" si="205"/>
        <v>3.931513731254245</v>
      </c>
      <c r="AK69" s="147">
        <f t="shared" si="206"/>
        <v>-0.34208662939500922</v>
      </c>
      <c r="AL69" s="147">
        <f t="shared" si="207"/>
        <v>-1.3047490759024676</v>
      </c>
      <c r="AM69" s="147">
        <f t="shared" si="208"/>
        <v>2.9112597871948966</v>
      </c>
      <c r="AN69" s="147">
        <f t="shared" si="209"/>
        <v>5.6258754198345473</v>
      </c>
      <c r="AO69" s="147">
        <f t="shared" si="210"/>
        <v>0.15329141655262488</v>
      </c>
      <c r="AP69" s="147">
        <f t="shared" si="211"/>
        <v>-3.4259471466280731</v>
      </c>
      <c r="AQ69" s="147">
        <f t="shared" si="212"/>
        <v>5.6266569646516365</v>
      </c>
      <c r="AR69" s="147">
        <f t="shared" si="213"/>
        <v>5.3094407554213587</v>
      </c>
      <c r="AS69" s="147">
        <f t="shared" si="214"/>
        <v>0.3282970661631941</v>
      </c>
      <c r="AT69" s="147">
        <f t="shared" si="215"/>
        <v>-4.7107536691059435</v>
      </c>
      <c r="AU69" s="147">
        <f t="shared" si="216"/>
        <v>4.5235157661799423</v>
      </c>
      <c r="AV69" s="147">
        <f t="shared" si="217"/>
        <v>5.4691403793511224</v>
      </c>
      <c r="AW69" s="147">
        <f t="shared" si="218"/>
        <v>1.8527613180527727</v>
      </c>
      <c r="AX69" s="147">
        <f t="shared" si="219"/>
        <v>-4.0815452938165198</v>
      </c>
      <c r="AY69" s="147">
        <f t="shared" si="220"/>
        <v>3.3919913666901911</v>
      </c>
      <c r="AZ69" s="147">
        <f t="shared" si="221"/>
        <v>4.0404787937942697</v>
      </c>
      <c r="BA69" s="147">
        <f t="shared" si="222"/>
        <v>3.4211163721346658</v>
      </c>
      <c r="BB69" s="147">
        <f t="shared" si="223"/>
        <v>-7.2402236419578383</v>
      </c>
      <c r="BC69" s="147">
        <f t="shared" si="224"/>
        <v>5.9427512756262821</v>
      </c>
      <c r="BD69" s="147">
        <f t="shared" si="225"/>
        <v>2.7521889554933403</v>
      </c>
      <c r="BE69" s="147">
        <f t="shared" si="226"/>
        <v>-3.4364481404648575</v>
      </c>
      <c r="BF69" s="147">
        <f t="shared" si="227"/>
        <v>-10.986776799315779</v>
      </c>
      <c r="BG69" s="147">
        <f t="shared" si="228"/>
        <v>1.6004403368257698</v>
      </c>
      <c r="BH69" s="147">
        <f t="shared" si="229"/>
        <v>5.7602899739689937</v>
      </c>
      <c r="BI69" s="147">
        <f t="shared" si="230"/>
        <v>2.0535294486487934</v>
      </c>
      <c r="BJ69" s="147">
        <f t="shared" si="231"/>
        <v>-5.0048719873750525</v>
      </c>
      <c r="BK69" s="147">
        <f t="shared" si="232"/>
        <v>4.9835948726181867</v>
      </c>
      <c r="BL69" s="147">
        <f t="shared" si="233"/>
        <v>2.8188850418489966</v>
      </c>
      <c r="BM69" s="147">
        <f t="shared" si="234"/>
        <v>0.83211243516711031</v>
      </c>
      <c r="BN69" s="147">
        <f t="shared" si="235"/>
        <v>-4.6485695536506864</v>
      </c>
      <c r="BO69" s="147">
        <f t="shared" si="236"/>
        <v>2.4003033221157843</v>
      </c>
      <c r="BP69" s="147">
        <f t="shared" si="237"/>
        <v>3.2939147805931879</v>
      </c>
      <c r="BQ69" s="147">
        <f t="shared" si="249"/>
        <v>1.3712096632687836</v>
      </c>
      <c r="BR69" s="147">
        <f t="shared" si="238"/>
        <v>-5.7733886705452457</v>
      </c>
      <c r="BS69" s="147">
        <f t="shared" si="238"/>
        <v>2.9906719397832071</v>
      </c>
      <c r="BT69" s="147">
        <f t="shared" si="239"/>
        <v>3.4420316679180316</v>
      </c>
      <c r="BU69" s="147">
        <f t="shared" si="240"/>
        <v>2.2923546197921847</v>
      </c>
      <c r="BV69" s="147">
        <f t="shared" si="241"/>
        <v>-8.0409743869414925</v>
      </c>
      <c r="BW69" s="147">
        <f t="shared" si="242"/>
        <v>5.5274561438441845</v>
      </c>
      <c r="BX69" s="147">
        <f t="shared" si="243"/>
        <v>1.2911145503488413</v>
      </c>
      <c r="BY69" s="147">
        <f t="shared" si="244"/>
        <v>3.0411477693524156</v>
      </c>
      <c r="BZ69" s="147">
        <f t="shared" si="245"/>
        <v>-7.2117099658961026</v>
      </c>
      <c r="CA69" s="147">
        <f t="shared" si="246"/>
        <v>2.7167734195976636</v>
      </c>
      <c r="CB69" s="147">
        <f t="shared" si="247"/>
        <v>2.13322099436285</v>
      </c>
      <c r="CC69" s="147">
        <f t="shared" si="248"/>
        <v>3.5817435304738696</v>
      </c>
    </row>
    <row r="70" spans="1:81" x14ac:dyDescent="0.2">
      <c r="A70" s="134" t="s">
        <v>4</v>
      </c>
      <c r="B70" s="236"/>
      <c r="C70" s="144">
        <f t="shared" si="172"/>
        <v>1.9165016944030406</v>
      </c>
      <c r="D70" s="144">
        <f t="shared" si="173"/>
        <v>7.0731273482761798</v>
      </c>
      <c r="E70" s="144">
        <f t="shared" si="174"/>
        <v>-1.1651423976235153</v>
      </c>
      <c r="F70" s="144">
        <f t="shared" si="175"/>
        <v>-4.8461081434289648</v>
      </c>
      <c r="G70" s="144">
        <f t="shared" si="176"/>
        <v>0.8194412765301784</v>
      </c>
      <c r="H70" s="144">
        <f t="shared" si="177"/>
        <v>6.2962525437841341</v>
      </c>
      <c r="I70" s="144">
        <f t="shared" si="178"/>
        <v>0.14318153123772689</v>
      </c>
      <c r="J70" s="144">
        <f t="shared" si="179"/>
        <v>-5.309998641180723</v>
      </c>
      <c r="K70" s="144">
        <f t="shared" si="180"/>
        <v>3.4344890387314093</v>
      </c>
      <c r="L70" s="144">
        <f t="shared" si="181"/>
        <v>4.8432725399744703</v>
      </c>
      <c r="M70" s="144">
        <f t="shared" si="182"/>
        <v>-0.74695792229195357</v>
      </c>
      <c r="N70" s="144">
        <f t="shared" si="183"/>
        <v>-5.5173431024646238</v>
      </c>
      <c r="O70" s="144">
        <f t="shared" si="184"/>
        <v>1.713846631456353</v>
      </c>
      <c r="P70" s="144">
        <f t="shared" si="185"/>
        <v>3.0457572224718796</v>
      </c>
      <c r="Q70" s="144">
        <f t="shared" si="186"/>
        <v>-0.64512423905968297</v>
      </c>
      <c r="R70" s="144">
        <f t="shared" si="187"/>
        <v>-5.0253641696745559</v>
      </c>
      <c r="S70" s="144">
        <f t="shared" si="188"/>
        <v>2.6177042689855576</v>
      </c>
      <c r="T70" s="144">
        <f t="shared" si="189"/>
        <v>5.6985613871655705</v>
      </c>
      <c r="U70" s="144">
        <f t="shared" si="190"/>
        <v>2.2903666569273731</v>
      </c>
      <c r="V70" s="144">
        <f t="shared" si="191"/>
        <v>-3.0084587920337627</v>
      </c>
      <c r="W70" s="144">
        <f t="shared" si="192"/>
        <v>3.5532104856567437</v>
      </c>
      <c r="X70" s="144">
        <f t="shared" si="193"/>
        <v>6.1175538971823133</v>
      </c>
      <c r="Y70" s="144">
        <f t="shared" si="194"/>
        <v>2.5243319100830224</v>
      </c>
      <c r="Z70" s="144">
        <f t="shared" si="195"/>
        <v>-5.7129378755229911</v>
      </c>
      <c r="AA70" s="144">
        <f t="shared" si="196"/>
        <v>2.0112081304407154</v>
      </c>
      <c r="AB70" s="144">
        <f t="shared" si="197"/>
        <v>2.8414635674649324</v>
      </c>
      <c r="AC70" s="144">
        <f t="shared" si="198"/>
        <v>1.3134655944031903</v>
      </c>
      <c r="AD70" s="144">
        <f t="shared" si="199"/>
        <v>-5.6089384025828526</v>
      </c>
      <c r="AE70" s="144">
        <f t="shared" si="200"/>
        <v>3.8423016280506963</v>
      </c>
      <c r="AF70" s="144">
        <f t="shared" si="201"/>
        <v>5.3283677304781163</v>
      </c>
      <c r="AG70" s="144">
        <f t="shared" si="202"/>
        <v>0.16729579927123767</v>
      </c>
      <c r="AH70" s="144">
        <f t="shared" si="203"/>
        <v>-6.4349293664843712</v>
      </c>
      <c r="AI70" s="144">
        <f t="shared" si="204"/>
        <v>0.33388981636060999</v>
      </c>
      <c r="AJ70" s="144">
        <f t="shared" si="205"/>
        <v>4.3471407303616632</v>
      </c>
      <c r="AK70" s="144">
        <f t="shared" si="206"/>
        <v>-0.96184638587703875</v>
      </c>
      <c r="AL70" s="144">
        <f t="shared" si="207"/>
        <v>-1.9069920708057009</v>
      </c>
      <c r="AM70" s="144">
        <f t="shared" si="208"/>
        <v>2.7504742196930718</v>
      </c>
      <c r="AN70" s="144">
        <f t="shared" si="209"/>
        <v>6.1726944700847231</v>
      </c>
      <c r="AO70" s="144">
        <f t="shared" si="210"/>
        <v>-0.21503757538207718</v>
      </c>
      <c r="AP70" s="144">
        <f t="shared" si="211"/>
        <v>-4.853987342486028</v>
      </c>
      <c r="AQ70" s="144">
        <f t="shared" si="212"/>
        <v>6.2967712343825575</v>
      </c>
      <c r="AR70" s="144">
        <f t="shared" si="213"/>
        <v>6.0282394237519297</v>
      </c>
      <c r="AS70" s="144">
        <f t="shared" si="214"/>
        <v>-0.41360409790903074</v>
      </c>
      <c r="AT70" s="144">
        <f t="shared" si="215"/>
        <v>-5.0629848175703245</v>
      </c>
      <c r="AU70" s="144">
        <f t="shared" si="216"/>
        <v>4.8126149955974151</v>
      </c>
      <c r="AV70" s="144">
        <f t="shared" si="217"/>
        <v>6.1409481002821869</v>
      </c>
      <c r="AW70" s="144">
        <f t="shared" si="218"/>
        <v>1.6412553896810007</v>
      </c>
      <c r="AX70" s="144">
        <f t="shared" si="219"/>
        <v>-5.1890420862886391</v>
      </c>
      <c r="AY70" s="144">
        <f t="shared" si="220"/>
        <v>3.4354452938013749</v>
      </c>
      <c r="AZ70" s="144">
        <f t="shared" si="221"/>
        <v>4.1123673115174189</v>
      </c>
      <c r="BA70" s="144">
        <f t="shared" si="222"/>
        <v>2.9567641522507015</v>
      </c>
      <c r="BB70" s="144">
        <f t="shared" si="223"/>
        <v>-7.4638552140753367</v>
      </c>
      <c r="BC70" s="144">
        <f t="shared" si="224"/>
        <v>7.229855292173692</v>
      </c>
      <c r="BD70" s="144">
        <f t="shared" si="225"/>
        <v>2.0591117080788623</v>
      </c>
      <c r="BE70" s="144">
        <f t="shared" si="226"/>
        <v>-5.1075031874308987</v>
      </c>
      <c r="BF70" s="144">
        <f t="shared" si="227"/>
        <v>-13.644247754562436</v>
      </c>
      <c r="BG70" s="144">
        <f t="shared" si="228"/>
        <v>1.60041772042069</v>
      </c>
      <c r="BH70" s="144">
        <f t="shared" si="229"/>
        <v>6.6659436669694827</v>
      </c>
      <c r="BI70" s="144">
        <f t="shared" si="230"/>
        <v>1.6332615261850096</v>
      </c>
      <c r="BJ70" s="144">
        <f t="shared" si="231"/>
        <v>-5.0530045963483987</v>
      </c>
      <c r="BK70" s="144">
        <f t="shared" si="232"/>
        <v>6.5582560655862041</v>
      </c>
      <c r="BL70" s="144">
        <f t="shared" si="233"/>
        <v>3.4185167530672427</v>
      </c>
      <c r="BM70" s="144">
        <f t="shared" si="234"/>
        <v>0.12413673447584425</v>
      </c>
      <c r="BN70" s="144">
        <f t="shared" si="235"/>
        <v>-4.4583647913669742</v>
      </c>
      <c r="BO70" s="144">
        <f t="shared" si="236"/>
        <v>2.5324023703331338</v>
      </c>
      <c r="BP70" s="144">
        <f t="shared" si="237"/>
        <v>3.8927455981863388</v>
      </c>
      <c r="BQ70" s="144">
        <f t="shared" si="249"/>
        <v>0.89501014085457653</v>
      </c>
      <c r="BR70" s="144">
        <f t="shared" si="238"/>
        <v>-6.5272666866651434</v>
      </c>
      <c r="BS70" s="144">
        <f t="shared" si="238"/>
        <v>3.8707340414060862</v>
      </c>
      <c r="BT70" s="144">
        <f t="shared" si="239"/>
        <v>4.1350708120211719</v>
      </c>
      <c r="BU70" s="144">
        <f t="shared" si="240"/>
        <v>2.0960431150409331</v>
      </c>
      <c r="BV70" s="144">
        <f t="shared" si="241"/>
        <v>-9.5286352771298581</v>
      </c>
      <c r="BW70" s="144">
        <f t="shared" si="242"/>
        <v>6.7570654822888612</v>
      </c>
      <c r="BX70" s="144">
        <f t="shared" si="243"/>
        <v>1.1460918022886102</v>
      </c>
      <c r="BY70" s="144">
        <f t="shared" si="244"/>
        <v>3.5946906594000474</v>
      </c>
      <c r="BZ70" s="144">
        <f t="shared" si="245"/>
        <v>-8.824213727877078</v>
      </c>
      <c r="CA70" s="144">
        <f t="shared" si="246"/>
        <v>3.2219404774792482</v>
      </c>
      <c r="CB70" s="144">
        <f t="shared" si="247"/>
        <v>2.39888164199597</v>
      </c>
      <c r="CC70" s="144">
        <f t="shared" si="248"/>
        <v>4.1713646147090966</v>
      </c>
    </row>
    <row r="71" spans="1:81" x14ac:dyDescent="0.2">
      <c r="A71" s="134" t="s">
        <v>5</v>
      </c>
      <c r="B71" s="236"/>
      <c r="C71" s="144">
        <f t="shared" si="172"/>
        <v>1.9562704982039967</v>
      </c>
      <c r="D71" s="144">
        <f t="shared" si="173"/>
        <v>1.6197271554747843</v>
      </c>
      <c r="E71" s="144">
        <f t="shared" si="174"/>
        <v>-5.3662948447392171</v>
      </c>
      <c r="F71" s="144">
        <f t="shared" si="175"/>
        <v>2.9071068189766307</v>
      </c>
      <c r="G71" s="144">
        <f t="shared" si="176"/>
        <v>6.5430585350904273</v>
      </c>
      <c r="H71" s="144">
        <f t="shared" si="177"/>
        <v>8.3072055227959254</v>
      </c>
      <c r="I71" s="144">
        <f t="shared" si="178"/>
        <v>1.2499668021140213</v>
      </c>
      <c r="J71" s="144">
        <f t="shared" si="179"/>
        <v>-5.4886881790307056</v>
      </c>
      <c r="K71" s="144">
        <f t="shared" si="180"/>
        <v>3.7036474164133804</v>
      </c>
      <c r="L71" s="144">
        <f t="shared" si="181"/>
        <v>1.2780323125150796</v>
      </c>
      <c r="M71" s="144">
        <f t="shared" si="182"/>
        <v>-2.5914233096553567</v>
      </c>
      <c r="N71" s="144">
        <f t="shared" si="183"/>
        <v>-7.2899451146615935</v>
      </c>
      <c r="O71" s="144">
        <f t="shared" si="184"/>
        <v>2.413375368537821</v>
      </c>
      <c r="P71" s="144">
        <f t="shared" si="185"/>
        <v>0.72469448106317835</v>
      </c>
      <c r="Q71" s="144">
        <f t="shared" si="186"/>
        <v>-1.7912728507555666</v>
      </c>
      <c r="R71" s="144">
        <f t="shared" si="187"/>
        <v>-4.9814533099295444</v>
      </c>
      <c r="S71" s="144">
        <f t="shared" si="188"/>
        <v>5.305911345036356</v>
      </c>
      <c r="T71" s="144">
        <f t="shared" si="189"/>
        <v>2.9522144858868069</v>
      </c>
      <c r="U71" s="144">
        <f t="shared" si="190"/>
        <v>-0.1819847705266088</v>
      </c>
      <c r="V71" s="144">
        <f t="shared" si="191"/>
        <v>-2.4343682251454153</v>
      </c>
      <c r="W71" s="144">
        <f t="shared" si="192"/>
        <v>5.000731036902736</v>
      </c>
      <c r="X71" s="144">
        <f t="shared" si="193"/>
        <v>3.3609361663020705</v>
      </c>
      <c r="Y71" s="144">
        <f t="shared" si="194"/>
        <v>-3.6373433921595111</v>
      </c>
      <c r="Z71" s="144">
        <f t="shared" si="195"/>
        <v>-4.0594436254773711</v>
      </c>
      <c r="AA71" s="144">
        <f t="shared" si="196"/>
        <v>2.718852703913949</v>
      </c>
      <c r="AB71" s="144">
        <f t="shared" si="197"/>
        <v>3.099621873182099</v>
      </c>
      <c r="AC71" s="144">
        <f t="shared" si="198"/>
        <v>-2.9500093805586864</v>
      </c>
      <c r="AD71" s="144">
        <f t="shared" si="199"/>
        <v>-0.66183045203725599</v>
      </c>
      <c r="AE71" s="144">
        <f t="shared" si="200"/>
        <v>4.801412180052961</v>
      </c>
      <c r="AF71" s="144">
        <f t="shared" si="201"/>
        <v>3.3967772724720624</v>
      </c>
      <c r="AG71" s="144">
        <f t="shared" si="202"/>
        <v>-2.0661381407471819</v>
      </c>
      <c r="AH71" s="144">
        <f t="shared" si="203"/>
        <v>-4.1977654037620677</v>
      </c>
      <c r="AI71" s="144">
        <f t="shared" si="204"/>
        <v>3.9335416074978538</v>
      </c>
      <c r="AJ71" s="144">
        <f t="shared" si="205"/>
        <v>3.3337887689575032</v>
      </c>
      <c r="AK71" s="144">
        <f t="shared" si="206"/>
        <v>-1.8907840803913711</v>
      </c>
      <c r="AL71" s="144">
        <f t="shared" si="207"/>
        <v>1.6318206321840101</v>
      </c>
      <c r="AM71" s="144">
        <f t="shared" si="208"/>
        <v>4.608751539821105</v>
      </c>
      <c r="AN71" s="144">
        <f t="shared" si="209"/>
        <v>4.0370683255254347</v>
      </c>
      <c r="AO71" s="144">
        <f t="shared" si="210"/>
        <v>-2.4852362204724399</v>
      </c>
      <c r="AP71" s="144">
        <f t="shared" si="211"/>
        <v>0.29191496465299516</v>
      </c>
      <c r="AQ71" s="144">
        <f t="shared" si="212"/>
        <v>4.5636081503904835</v>
      </c>
      <c r="AR71" s="144">
        <f t="shared" si="213"/>
        <v>2.7247293516603857</v>
      </c>
      <c r="AS71" s="144">
        <f t="shared" si="214"/>
        <v>0.43812907045586802</v>
      </c>
      <c r="AT71" s="144">
        <f t="shared" si="215"/>
        <v>-4.4268648004591862</v>
      </c>
      <c r="AU71" s="144">
        <f t="shared" si="216"/>
        <v>5.024079198271215</v>
      </c>
      <c r="AV71" s="144">
        <f t="shared" si="217"/>
        <v>3.3304962382256913</v>
      </c>
      <c r="AW71" s="144">
        <f t="shared" si="218"/>
        <v>0.15224856770121997</v>
      </c>
      <c r="AX71" s="144">
        <f t="shared" si="219"/>
        <v>-4.7449401085811278</v>
      </c>
      <c r="AY71" s="144">
        <f t="shared" si="220"/>
        <v>4.3218441929957745</v>
      </c>
      <c r="AZ71" s="144">
        <f t="shared" si="221"/>
        <v>4.4081971047540076</v>
      </c>
      <c r="BA71" s="144">
        <f t="shared" si="222"/>
        <v>-0.67173077352513599</v>
      </c>
      <c r="BB71" s="144">
        <f t="shared" si="223"/>
        <v>-11.353987319695335</v>
      </c>
      <c r="BC71" s="144">
        <f t="shared" si="224"/>
        <v>3.0566435867237232</v>
      </c>
      <c r="BD71" s="144">
        <f t="shared" si="225"/>
        <v>7.6019991854830549</v>
      </c>
      <c r="BE71" s="144">
        <f t="shared" si="226"/>
        <v>-4.6165365966835585</v>
      </c>
      <c r="BF71" s="144">
        <f t="shared" si="227"/>
        <v>-10.135053777171317</v>
      </c>
      <c r="BG71" s="144">
        <f t="shared" si="228"/>
        <v>4.1522321358025058</v>
      </c>
      <c r="BH71" s="144">
        <f t="shared" si="229"/>
        <v>5.3613127484132832</v>
      </c>
      <c r="BI71" s="144">
        <f t="shared" si="230"/>
        <v>-0.84771498678481472</v>
      </c>
      <c r="BJ71" s="144">
        <f t="shared" si="231"/>
        <v>-6.5641824217673452</v>
      </c>
      <c r="BK71" s="144">
        <f t="shared" si="232"/>
        <v>3.9155226059689152</v>
      </c>
      <c r="BL71" s="144">
        <f t="shared" si="233"/>
        <v>4.4422226613610896</v>
      </c>
      <c r="BM71" s="144">
        <f t="shared" si="234"/>
        <v>-0.2329317429483013</v>
      </c>
      <c r="BN71" s="144">
        <f t="shared" si="235"/>
        <v>-6.1205263422114156</v>
      </c>
      <c r="BO71" s="144">
        <f t="shared" si="236"/>
        <v>4.0246852118347816</v>
      </c>
      <c r="BP71" s="144">
        <f t="shared" si="237"/>
        <v>3.3306416852785965</v>
      </c>
      <c r="BQ71" s="144">
        <f t="shared" si="249"/>
        <v>-0.86028519605074061</v>
      </c>
      <c r="BR71" s="144">
        <f t="shared" si="238"/>
        <v>-5.5701388884155945</v>
      </c>
      <c r="BS71" s="144">
        <f t="shared" si="238"/>
        <v>3.4614133158023446</v>
      </c>
      <c r="BT71" s="144">
        <f t="shared" si="239"/>
        <v>3.4362484129886024</v>
      </c>
      <c r="BU71" s="144">
        <f t="shared" si="240"/>
        <v>-1.1548631751099321</v>
      </c>
      <c r="BV71" s="144">
        <f t="shared" si="241"/>
        <v>-7.6354609642699423</v>
      </c>
      <c r="BW71" s="144">
        <f t="shared" si="242"/>
        <v>6.3668157881922278</v>
      </c>
      <c r="BX71" s="144">
        <f t="shared" si="243"/>
        <v>4.0851029550830589</v>
      </c>
      <c r="BY71" s="144">
        <f t="shared" si="244"/>
        <v>-1.8204727520228163</v>
      </c>
      <c r="BZ71" s="144">
        <f t="shared" si="245"/>
        <v>-6.9816448476674138</v>
      </c>
      <c r="CA71" s="144">
        <f t="shared" si="246"/>
        <v>4.4066019957067617</v>
      </c>
      <c r="CB71" s="144">
        <f t="shared" si="247"/>
        <v>3.5895389106217737</v>
      </c>
      <c r="CC71" s="144">
        <f t="shared" si="248"/>
        <v>-0.95756346455855901</v>
      </c>
    </row>
    <row r="72" spans="1:81" x14ac:dyDescent="0.2">
      <c r="A72" s="137" t="s">
        <v>6</v>
      </c>
      <c r="B72" s="237"/>
      <c r="C72" s="145">
        <f t="shared" si="172"/>
        <v>1.3577555722831021</v>
      </c>
      <c r="D72" s="145">
        <f t="shared" si="173"/>
        <v>-1.118296748029906</v>
      </c>
      <c r="E72" s="145">
        <f t="shared" si="174"/>
        <v>-4.4734430100511142</v>
      </c>
      <c r="F72" s="145">
        <f t="shared" si="175"/>
        <v>2.5629949218917099</v>
      </c>
      <c r="G72" s="145">
        <f t="shared" si="176"/>
        <v>1.1859887752755605</v>
      </c>
      <c r="H72" s="145">
        <f t="shared" si="177"/>
        <v>-0.85574866208641442</v>
      </c>
      <c r="I72" s="145">
        <f t="shared" si="178"/>
        <v>-4.1869938508042246</v>
      </c>
      <c r="J72" s="145">
        <f t="shared" si="179"/>
        <v>8.4010925980777174</v>
      </c>
      <c r="K72" s="145">
        <f t="shared" si="180"/>
        <v>0.60668415254510266</v>
      </c>
      <c r="L72" s="145">
        <f t="shared" si="181"/>
        <v>-1.1804172702354601</v>
      </c>
      <c r="M72" s="145">
        <f t="shared" si="182"/>
        <v>4.0217081569941788</v>
      </c>
      <c r="N72" s="145">
        <f t="shared" si="183"/>
        <v>-11.466101155805983</v>
      </c>
      <c r="O72" s="145">
        <f t="shared" si="184"/>
        <v>-2.5096726127307818</v>
      </c>
      <c r="P72" s="145">
        <f t="shared" si="185"/>
        <v>-2.7711681711854586</v>
      </c>
      <c r="Q72" s="145">
        <f t="shared" si="186"/>
        <v>4.1945758785161056</v>
      </c>
      <c r="R72" s="145">
        <f t="shared" si="187"/>
        <v>-6.995887272559381</v>
      </c>
      <c r="S72" s="145">
        <f t="shared" si="188"/>
        <v>-0.12124368326182464</v>
      </c>
      <c r="T72" s="145">
        <f t="shared" si="189"/>
        <v>-1.5675597051898476</v>
      </c>
      <c r="U72" s="145">
        <f t="shared" si="190"/>
        <v>5.045952352454278</v>
      </c>
      <c r="V72" s="145">
        <f t="shared" si="191"/>
        <v>-1.9624410196132707</v>
      </c>
      <c r="W72" s="145">
        <f t="shared" si="192"/>
        <v>2.2910856821046401</v>
      </c>
      <c r="X72" s="145">
        <f t="shared" si="193"/>
        <v>1.1580280026162646</v>
      </c>
      <c r="Y72" s="145">
        <f t="shared" si="194"/>
        <v>7.520138633956976</v>
      </c>
      <c r="Z72" s="145">
        <f t="shared" si="195"/>
        <v>15.76688590797017</v>
      </c>
      <c r="AA72" s="145">
        <f t="shared" si="196"/>
        <v>0.82289104958169612</v>
      </c>
      <c r="AB72" s="145">
        <f t="shared" si="197"/>
        <v>-1.4704761809182283</v>
      </c>
      <c r="AC72" s="145">
        <f t="shared" si="198"/>
        <v>5.9131427244717587</v>
      </c>
      <c r="AD72" s="145">
        <f t="shared" si="199"/>
        <v>-23.542763216902262</v>
      </c>
      <c r="AE72" s="145">
        <f t="shared" si="200"/>
        <v>9.7760159851062137E-2</v>
      </c>
      <c r="AF72" s="145">
        <f t="shared" si="201"/>
        <v>2.0024066957201057</v>
      </c>
      <c r="AG72" s="145">
        <f t="shared" si="202"/>
        <v>6.5066570364841727</v>
      </c>
      <c r="AH72" s="145">
        <f t="shared" si="203"/>
        <v>-2.1756670876660023</v>
      </c>
      <c r="AI72" s="145">
        <f t="shared" si="204"/>
        <v>1.3036835614733363E-2</v>
      </c>
      <c r="AJ72" s="145">
        <f t="shared" si="205"/>
        <v>1.82608393706909</v>
      </c>
      <c r="AK72" s="145">
        <f t="shared" si="206"/>
        <v>5.3180494024035267</v>
      </c>
      <c r="AL72" s="145">
        <f t="shared" si="207"/>
        <v>-0.27343670465301217</v>
      </c>
      <c r="AM72" s="145">
        <f t="shared" si="208"/>
        <v>2.2910724265260964</v>
      </c>
      <c r="AN72" s="145">
        <f t="shared" si="209"/>
        <v>3.7912503977853804</v>
      </c>
      <c r="AO72" s="145">
        <f t="shared" si="210"/>
        <v>5.0393401126487252</v>
      </c>
      <c r="AP72" s="145">
        <f t="shared" si="211"/>
        <v>1.7844238948634623</v>
      </c>
      <c r="AQ72" s="145">
        <f t="shared" si="212"/>
        <v>2.8153336890763327</v>
      </c>
      <c r="AR72" s="145">
        <f t="shared" si="213"/>
        <v>3.479274680333174</v>
      </c>
      <c r="AS72" s="145">
        <f t="shared" si="214"/>
        <v>4.6341870377540531</v>
      </c>
      <c r="AT72" s="145">
        <f t="shared" si="215"/>
        <v>-2.9649041735841313</v>
      </c>
      <c r="AU72" s="145">
        <f t="shared" si="216"/>
        <v>2.5010522719924961</v>
      </c>
      <c r="AV72" s="145">
        <f t="shared" si="217"/>
        <v>3.5291106998113371</v>
      </c>
      <c r="AW72" s="145">
        <f t="shared" si="218"/>
        <v>4.5526296123844148</v>
      </c>
      <c r="AX72" s="145">
        <f t="shared" si="219"/>
        <v>2.708884777452186</v>
      </c>
      <c r="AY72" s="145">
        <f t="shared" si="220"/>
        <v>2.4498981476640163</v>
      </c>
      <c r="AZ72" s="145">
        <f t="shared" si="221"/>
        <v>3.3746484741172784</v>
      </c>
      <c r="BA72" s="145">
        <f t="shared" si="222"/>
        <v>9.1183879093199049</v>
      </c>
      <c r="BB72" s="145">
        <f t="shared" si="223"/>
        <v>-3.1584737159900711</v>
      </c>
      <c r="BC72" s="145">
        <f t="shared" si="224"/>
        <v>1.710862351088082</v>
      </c>
      <c r="BD72" s="145">
        <f t="shared" si="225"/>
        <v>2.9928882607437148</v>
      </c>
      <c r="BE72" s="145">
        <f t="shared" si="226"/>
        <v>5.7113334336978534</v>
      </c>
      <c r="BF72" s="145">
        <f t="shared" si="227"/>
        <v>0.35823945903813548</v>
      </c>
      <c r="BG72" s="145">
        <f t="shared" si="228"/>
        <v>0.16015908325841327</v>
      </c>
      <c r="BH72" s="145">
        <f t="shared" si="229"/>
        <v>2.4600459093074654</v>
      </c>
      <c r="BI72" s="145">
        <f t="shared" si="230"/>
        <v>5.5121105803778967</v>
      </c>
      <c r="BJ72" s="145">
        <f t="shared" si="231"/>
        <v>-3.932080755225452</v>
      </c>
      <c r="BK72" s="145">
        <f t="shared" si="232"/>
        <v>-0.5176789464602064</v>
      </c>
      <c r="BL72" s="145">
        <f t="shared" si="233"/>
        <v>-0.60075559823836078</v>
      </c>
      <c r="BM72" s="145">
        <f t="shared" si="234"/>
        <v>4.5286423862199765</v>
      </c>
      <c r="BN72" s="145">
        <f t="shared" si="235"/>
        <v>-4.5832617297353764</v>
      </c>
      <c r="BO72" s="145">
        <f t="shared" si="236"/>
        <v>0.93059209402439336</v>
      </c>
      <c r="BP72" s="145">
        <f t="shared" si="237"/>
        <v>0.75741227346389961</v>
      </c>
      <c r="BQ72" s="145">
        <f t="shared" si="249"/>
        <v>4.7744634030598139</v>
      </c>
      <c r="BR72" s="145">
        <f t="shared" si="238"/>
        <v>-2.7451740038552748</v>
      </c>
      <c r="BS72" s="145">
        <f t="shared" si="238"/>
        <v>-0.79652156678146446</v>
      </c>
      <c r="BT72" s="145">
        <f t="shared" si="239"/>
        <v>0.53698454520101446</v>
      </c>
      <c r="BU72" s="145">
        <f t="shared" si="240"/>
        <v>5.1879385159587148</v>
      </c>
      <c r="BV72" s="145">
        <f t="shared" si="241"/>
        <v>-1.9903235941198276</v>
      </c>
      <c r="BW72" s="145">
        <f t="shared" si="242"/>
        <v>0.29839912899712601</v>
      </c>
      <c r="BX72" s="145">
        <f t="shared" si="243"/>
        <v>0.33771559522375039</v>
      </c>
      <c r="BY72" s="145">
        <f t="shared" si="244"/>
        <v>3.5340786152181587</v>
      </c>
      <c r="BZ72" s="145">
        <f t="shared" si="245"/>
        <v>-0.59558358052012927</v>
      </c>
      <c r="CA72" s="145">
        <f t="shared" si="246"/>
        <v>-8.6004691164972238E-2</v>
      </c>
      <c r="CB72" s="145">
        <f t="shared" si="247"/>
        <v>0.30127553016667835</v>
      </c>
      <c r="CC72" s="145">
        <f t="shared" si="248"/>
        <v>3.7058708796567261</v>
      </c>
    </row>
    <row r="73" spans="1:81" x14ac:dyDescent="0.2">
      <c r="A73" s="133" t="s">
        <v>7</v>
      </c>
      <c r="B73" s="238"/>
      <c r="C73" s="147">
        <f t="shared" si="172"/>
        <v>1.1336621966501881</v>
      </c>
      <c r="D73" s="147">
        <f t="shared" si="173"/>
        <v>3.5782147648325981</v>
      </c>
      <c r="E73" s="147">
        <f t="shared" si="174"/>
        <v>3.9449954705324455</v>
      </c>
      <c r="F73" s="147">
        <f t="shared" si="175"/>
        <v>-3.926553002197033</v>
      </c>
      <c r="G73" s="147">
        <f t="shared" si="176"/>
        <v>0.96680741553720073</v>
      </c>
      <c r="H73" s="147">
        <f t="shared" si="177"/>
        <v>3.0404108791137343</v>
      </c>
      <c r="I73" s="147">
        <f t="shared" si="178"/>
        <v>3.7622865753651973</v>
      </c>
      <c r="J73" s="147">
        <f t="shared" si="179"/>
        <v>-5.5261009650362354</v>
      </c>
      <c r="K73" s="147">
        <f t="shared" si="180"/>
        <v>0.78615580674127505</v>
      </c>
      <c r="L73" s="147">
        <f t="shared" si="181"/>
        <v>2.2128175406635031</v>
      </c>
      <c r="M73" s="147">
        <f t="shared" si="182"/>
        <v>2.847246281740849</v>
      </c>
      <c r="N73" s="147">
        <f t="shared" si="183"/>
        <v>-3.337748924284281</v>
      </c>
      <c r="O73" s="147">
        <f t="shared" si="184"/>
        <v>1.5071881292522464</v>
      </c>
      <c r="P73" s="147">
        <f t="shared" si="185"/>
        <v>1.9729236324209642</v>
      </c>
      <c r="Q73" s="147">
        <f t="shared" si="186"/>
        <v>2.9301354104193935</v>
      </c>
      <c r="R73" s="147">
        <f t="shared" si="187"/>
        <v>-4.3096759340982231</v>
      </c>
      <c r="S73" s="147">
        <f t="shared" si="188"/>
        <v>1.9397426341298387</v>
      </c>
      <c r="T73" s="147">
        <f t="shared" si="189"/>
        <v>2.7928157462633432</v>
      </c>
      <c r="U73" s="147">
        <f t="shared" si="190"/>
        <v>3.8180690547407039</v>
      </c>
      <c r="V73" s="147">
        <f t="shared" si="191"/>
        <v>-4.6094999787597946</v>
      </c>
      <c r="W73" s="147">
        <f t="shared" si="192"/>
        <v>1.8414306197130348</v>
      </c>
      <c r="X73" s="147">
        <f t="shared" si="193"/>
        <v>2.4990011528242562</v>
      </c>
      <c r="Y73" s="147">
        <f t="shared" si="194"/>
        <v>3.6832342476168067</v>
      </c>
      <c r="Z73" s="147">
        <f t="shared" si="195"/>
        <v>-3.49663483208287</v>
      </c>
      <c r="AA73" s="147">
        <f t="shared" si="196"/>
        <v>1.5867788151941775</v>
      </c>
      <c r="AB73" s="147">
        <f t="shared" si="197"/>
        <v>2.2413447165263758</v>
      </c>
      <c r="AC73" s="147">
        <f t="shared" si="198"/>
        <v>4.0687989407012912</v>
      </c>
      <c r="AD73" s="147">
        <f t="shared" si="199"/>
        <v>-3.8089782038831994</v>
      </c>
      <c r="AE73" s="147">
        <f t="shared" si="200"/>
        <v>1.3836612764413101</v>
      </c>
      <c r="AF73" s="147">
        <f t="shared" si="201"/>
        <v>2.0600600675852552</v>
      </c>
      <c r="AG73" s="147">
        <f t="shared" si="202"/>
        <v>4.0876408633226866</v>
      </c>
      <c r="AH73" s="147">
        <f t="shared" si="203"/>
        <v>-3.2102769852009945</v>
      </c>
      <c r="AI73" s="147">
        <f t="shared" si="204"/>
        <v>1.4025886669363434</v>
      </c>
      <c r="AJ73" s="147">
        <f t="shared" si="205"/>
        <v>2.5493319458752244</v>
      </c>
      <c r="AK73" s="147">
        <f t="shared" si="206"/>
        <v>4.117391432862096</v>
      </c>
      <c r="AL73" s="147">
        <f t="shared" si="207"/>
        <v>-4.1455314737419968</v>
      </c>
      <c r="AM73" s="147">
        <f t="shared" si="208"/>
        <v>1.6509037724859277</v>
      </c>
      <c r="AN73" s="147">
        <f t="shared" si="209"/>
        <v>2.5320359022909678</v>
      </c>
      <c r="AO73" s="147">
        <f t="shared" si="210"/>
        <v>5.5290228126611902</v>
      </c>
      <c r="AP73" s="147">
        <f t="shared" si="211"/>
        <v>-2.8513257069898401</v>
      </c>
      <c r="AQ73" s="147">
        <f t="shared" si="212"/>
        <v>1.5421795930055695</v>
      </c>
      <c r="AR73" s="147">
        <f t="shared" si="213"/>
        <v>2.5518694047958155</v>
      </c>
      <c r="AS73" s="147">
        <f t="shared" si="214"/>
        <v>4.9985014132918488</v>
      </c>
      <c r="AT73" s="147">
        <f t="shared" si="215"/>
        <v>-4.0937527762495058</v>
      </c>
      <c r="AU73" s="147">
        <f t="shared" si="216"/>
        <v>2.1025159958802173</v>
      </c>
      <c r="AV73" s="147">
        <f t="shared" si="217"/>
        <v>3.1933484167646609</v>
      </c>
      <c r="AW73" s="147">
        <f t="shared" si="218"/>
        <v>4.9535303219372491</v>
      </c>
      <c r="AX73" s="147">
        <f t="shared" si="219"/>
        <v>-2.928485668029881</v>
      </c>
      <c r="AY73" s="147">
        <f t="shared" si="220"/>
        <v>1.4414630012718628</v>
      </c>
      <c r="AZ73" s="147">
        <f t="shared" si="221"/>
        <v>2.7714867043706031</v>
      </c>
      <c r="BA73" s="147">
        <f t="shared" si="222"/>
        <v>4.6090692126824777</v>
      </c>
      <c r="BB73" s="147">
        <f t="shared" si="223"/>
        <v>-3.3988211436577611</v>
      </c>
      <c r="BC73" s="147">
        <f t="shared" si="224"/>
        <v>1.0098450965436123</v>
      </c>
      <c r="BD73" s="147">
        <f t="shared" si="225"/>
        <v>1.4576984418604479</v>
      </c>
      <c r="BE73" s="147">
        <f t="shared" si="226"/>
        <v>3.8736630269056485</v>
      </c>
      <c r="BF73" s="147">
        <f t="shared" si="227"/>
        <v>-2.7110256817337532</v>
      </c>
      <c r="BG73" s="147">
        <f t="shared" si="228"/>
        <v>0.26702008878043265</v>
      </c>
      <c r="BH73" s="147">
        <f t="shared" si="229"/>
        <v>1.2884905239455191</v>
      </c>
      <c r="BI73" s="147">
        <f t="shared" si="230"/>
        <v>3.5654593287863445</v>
      </c>
      <c r="BJ73" s="147">
        <f t="shared" si="231"/>
        <v>-3.6845081832947857</v>
      </c>
      <c r="BK73" s="147">
        <f t="shared" si="232"/>
        <v>1.3855257262176841</v>
      </c>
      <c r="BL73" s="147">
        <f t="shared" si="233"/>
        <v>1.7581654267763869</v>
      </c>
      <c r="BM73" s="147">
        <f t="shared" si="234"/>
        <v>4.1522401494260599</v>
      </c>
      <c r="BN73" s="147">
        <f t="shared" si="235"/>
        <v>-3.5738115218798843</v>
      </c>
      <c r="BO73" s="147">
        <f t="shared" si="236"/>
        <v>1.4143092445211281</v>
      </c>
      <c r="BP73" s="147">
        <f t="shared" si="237"/>
        <v>2.2930401126845115</v>
      </c>
      <c r="BQ73" s="147">
        <f t="shared" si="249"/>
        <v>4.3988944733748552</v>
      </c>
      <c r="BR73" s="147">
        <f t="shared" si="238"/>
        <v>-4.325886487569373</v>
      </c>
      <c r="BS73" s="147">
        <f t="shared" si="238"/>
        <v>1.0596469114713769</v>
      </c>
      <c r="BT73" s="147">
        <f t="shared" si="239"/>
        <v>1.6831213709319326</v>
      </c>
      <c r="BU73" s="147">
        <f t="shared" si="240"/>
        <v>3.9118479177974126</v>
      </c>
      <c r="BV73" s="147">
        <f t="shared" si="241"/>
        <v>-4.2025317169817349</v>
      </c>
      <c r="BW73" s="147">
        <f t="shared" si="242"/>
        <v>1.2581573897533633</v>
      </c>
      <c r="BX73" s="147">
        <f t="shared" si="243"/>
        <v>1.6766603176474812</v>
      </c>
      <c r="BY73" s="147">
        <f t="shared" si="244"/>
        <v>4.2771838510459306</v>
      </c>
      <c r="BZ73" s="147">
        <f t="shared" si="245"/>
        <v>-4.6033996395285959</v>
      </c>
      <c r="CA73" s="147">
        <f t="shared" si="246"/>
        <v>0.99830846579567756</v>
      </c>
      <c r="CB73" s="147">
        <f t="shared" si="247"/>
        <v>1.8080206602456153</v>
      </c>
      <c r="CC73" s="147">
        <f t="shared" si="248"/>
        <v>3.9165780042414506</v>
      </c>
    </row>
    <row r="74" spans="1:81" x14ac:dyDescent="0.2">
      <c r="A74" s="140" t="s">
        <v>8</v>
      </c>
      <c r="B74" s="236"/>
      <c r="C74" s="144">
        <f t="shared" si="172"/>
        <v>2.5858783892976156</v>
      </c>
      <c r="D74" s="144">
        <f t="shared" si="173"/>
        <v>6.654565492204501</v>
      </c>
      <c r="E74" s="144">
        <f t="shared" si="174"/>
        <v>14.946511062484783</v>
      </c>
      <c r="F74" s="144">
        <f t="shared" si="175"/>
        <v>-17.158875872158482</v>
      </c>
      <c r="G74" s="144">
        <f t="shared" si="176"/>
        <v>1.6130641232246474</v>
      </c>
      <c r="H74" s="144">
        <f t="shared" si="177"/>
        <v>4.8467017652523818</v>
      </c>
      <c r="I74" s="144">
        <f t="shared" si="178"/>
        <v>14.012701225816002</v>
      </c>
      <c r="J74" s="144">
        <f t="shared" si="179"/>
        <v>-15.801654468598938</v>
      </c>
      <c r="K74" s="144">
        <f t="shared" si="180"/>
        <v>0.65023367965467649</v>
      </c>
      <c r="L74" s="144">
        <f t="shared" si="181"/>
        <v>3.8394565240104956</v>
      </c>
      <c r="M74" s="144">
        <f t="shared" si="182"/>
        <v>12.168702683461358</v>
      </c>
      <c r="N74" s="144">
        <f t="shared" si="183"/>
        <v>-15.011909818967212</v>
      </c>
      <c r="O74" s="144">
        <f t="shared" si="184"/>
        <v>2.1981268040376616</v>
      </c>
      <c r="P74" s="144">
        <f t="shared" si="185"/>
        <v>3.692094397058391</v>
      </c>
      <c r="Q74" s="144">
        <f t="shared" si="186"/>
        <v>12.780490640623171</v>
      </c>
      <c r="R74" s="144">
        <f t="shared" si="187"/>
        <v>-12.866124744138327</v>
      </c>
      <c r="S74" s="144">
        <f t="shared" si="188"/>
        <v>3.8616020332791496</v>
      </c>
      <c r="T74" s="144">
        <f t="shared" si="189"/>
        <v>5.7542105711607734</v>
      </c>
      <c r="U74" s="144">
        <f t="shared" si="190"/>
        <v>15.638512152544656</v>
      </c>
      <c r="V74" s="144">
        <f t="shared" si="191"/>
        <v>-13.469263453270852</v>
      </c>
      <c r="W74" s="144">
        <f t="shared" si="192"/>
        <v>3.7471909537260824</v>
      </c>
      <c r="X74" s="144">
        <f t="shared" si="193"/>
        <v>4.2273942710012946</v>
      </c>
      <c r="Y74" s="144">
        <f t="shared" si="194"/>
        <v>13.925690454955388</v>
      </c>
      <c r="Z74" s="144">
        <f t="shared" si="195"/>
        <v>-10.629254724435107</v>
      </c>
      <c r="AA74" s="144">
        <f t="shared" si="196"/>
        <v>2.0529011661410852</v>
      </c>
      <c r="AB74" s="144">
        <f t="shared" si="197"/>
        <v>2.7523219704291217</v>
      </c>
      <c r="AC74" s="144">
        <f t="shared" si="198"/>
        <v>13.602835709838432</v>
      </c>
      <c r="AD74" s="144">
        <f t="shared" si="199"/>
        <v>-14.878154972352482</v>
      </c>
      <c r="AE74" s="144">
        <f t="shared" si="200"/>
        <v>2.4697797140577809</v>
      </c>
      <c r="AF74" s="144">
        <f t="shared" si="201"/>
        <v>3.8199746499396383</v>
      </c>
      <c r="AG74" s="144">
        <f t="shared" si="202"/>
        <v>14.289902859422535</v>
      </c>
      <c r="AH74" s="144">
        <f t="shared" si="203"/>
        <v>-15.742892767960983</v>
      </c>
      <c r="AI74" s="144">
        <f t="shared" si="204"/>
        <v>2.6711538026213577</v>
      </c>
      <c r="AJ74" s="144">
        <f t="shared" si="205"/>
        <v>5.4798983833944463</v>
      </c>
      <c r="AK74" s="144">
        <f t="shared" si="206"/>
        <v>14.29035929117218</v>
      </c>
      <c r="AL74" s="144">
        <f t="shared" si="207"/>
        <v>-15.516430753415451</v>
      </c>
      <c r="AM74" s="144">
        <f t="shared" si="208"/>
        <v>2.9668663827329933</v>
      </c>
      <c r="AN74" s="144">
        <f t="shared" si="209"/>
        <v>4.5499158721256086</v>
      </c>
      <c r="AO74" s="144">
        <f t="shared" si="210"/>
        <v>18.654864882988015</v>
      </c>
      <c r="AP74" s="144">
        <f t="shared" si="211"/>
        <v>-16.224712655542035</v>
      </c>
      <c r="AQ74" s="144">
        <f t="shared" si="212"/>
        <v>2.2968403349316513</v>
      </c>
      <c r="AR74" s="144">
        <f t="shared" si="213"/>
        <v>4.7144112670144196</v>
      </c>
      <c r="AS74" s="144">
        <f t="shared" si="214"/>
        <v>18.297596926738617</v>
      </c>
      <c r="AT74" s="144">
        <f t="shared" si="215"/>
        <v>-16.462699363598539</v>
      </c>
      <c r="AU74" s="144">
        <f t="shared" si="216"/>
        <v>2.8648042533021552</v>
      </c>
      <c r="AV74" s="144">
        <f t="shared" si="217"/>
        <v>4.9528558172381203</v>
      </c>
      <c r="AW74" s="144">
        <f t="shared" si="218"/>
        <v>18.143057384075384</v>
      </c>
      <c r="AX74" s="144">
        <f t="shared" si="219"/>
        <v>-16.258572391663495</v>
      </c>
      <c r="AY74" s="144">
        <f t="shared" si="220"/>
        <v>2.5766750126966564</v>
      </c>
      <c r="AZ74" s="144">
        <f t="shared" si="221"/>
        <v>4.7248120744578621</v>
      </c>
      <c r="BA74" s="144">
        <f t="shared" si="222"/>
        <v>16.755176625395958</v>
      </c>
      <c r="BB74" s="144">
        <f t="shared" si="223"/>
        <v>-16.388414998864011</v>
      </c>
      <c r="BC74" s="144">
        <f t="shared" si="224"/>
        <v>0.90391778385097932</v>
      </c>
      <c r="BD74" s="144">
        <f t="shared" si="225"/>
        <v>0.47748912164717283</v>
      </c>
      <c r="BE74" s="144">
        <f t="shared" si="226"/>
        <v>17.370468611443673</v>
      </c>
      <c r="BF74" s="144">
        <f t="shared" si="227"/>
        <v>-15.793424335104477</v>
      </c>
      <c r="BG74" s="144">
        <f t="shared" si="228"/>
        <v>-3.6084884223707113E-2</v>
      </c>
      <c r="BH74" s="144">
        <f t="shared" si="229"/>
        <v>2.5036473551153069</v>
      </c>
      <c r="BI74" s="144">
        <f t="shared" si="230"/>
        <v>16.008206858922591</v>
      </c>
      <c r="BJ74" s="144">
        <f t="shared" si="231"/>
        <v>-13.955115172475388</v>
      </c>
      <c r="BK74" s="144">
        <f t="shared" si="232"/>
        <v>2.1221862177388702</v>
      </c>
      <c r="BL74" s="144">
        <f t="shared" si="233"/>
        <v>3.0017600686368726</v>
      </c>
      <c r="BM74" s="144">
        <f t="shared" si="234"/>
        <v>17.083924206246902</v>
      </c>
      <c r="BN74" s="144">
        <f t="shared" si="235"/>
        <v>-15.123200370412111</v>
      </c>
      <c r="BO74" s="144">
        <f t="shared" si="236"/>
        <v>1.7738999766036871</v>
      </c>
      <c r="BP74" s="144">
        <f t="shared" si="237"/>
        <v>3.6812683852188943</v>
      </c>
      <c r="BQ74" s="144">
        <f t="shared" si="249"/>
        <v>17.576538045494903</v>
      </c>
      <c r="BR74" s="144">
        <f t="shared" si="238"/>
        <v>-15.88499667522958</v>
      </c>
      <c r="BS74" s="144">
        <f t="shared" si="238"/>
        <v>1.3164898810105825</v>
      </c>
      <c r="BT74" s="144">
        <f t="shared" si="239"/>
        <v>2.9777098922913932</v>
      </c>
      <c r="BU74" s="144">
        <f t="shared" si="240"/>
        <v>16.866555230355438</v>
      </c>
      <c r="BV74" s="144">
        <f t="shared" si="241"/>
        <v>-16.746439947921392</v>
      </c>
      <c r="BW74" s="144">
        <f t="shared" si="242"/>
        <v>1.4479270277516496</v>
      </c>
      <c r="BX74" s="144">
        <f t="shared" si="243"/>
        <v>2.6806550548673971</v>
      </c>
      <c r="BY74" s="144">
        <f t="shared" si="244"/>
        <v>16.941083135309963</v>
      </c>
      <c r="BZ74" s="144">
        <f t="shared" si="245"/>
        <v>-16.772221457752462</v>
      </c>
      <c r="CA74" s="144">
        <f t="shared" si="246"/>
        <v>0.49351993892085405</v>
      </c>
      <c r="CB74" s="144">
        <f t="shared" si="247"/>
        <v>3.4108339634358229</v>
      </c>
      <c r="CC74" s="144">
        <f t="shared" si="248"/>
        <v>16.318363339771107</v>
      </c>
    </row>
    <row r="75" spans="1:81" x14ac:dyDescent="0.2">
      <c r="A75" s="140" t="s">
        <v>9</v>
      </c>
      <c r="B75" s="236"/>
      <c r="C75" s="144">
        <f t="shared" si="172"/>
        <v>0.23525001958089858</v>
      </c>
      <c r="D75" s="144">
        <f t="shared" si="173"/>
        <v>8.2121936857615534</v>
      </c>
      <c r="E75" s="144">
        <f t="shared" si="174"/>
        <v>2.073447493294823</v>
      </c>
      <c r="F75" s="144">
        <f t="shared" si="175"/>
        <v>-4.0445755981112619</v>
      </c>
      <c r="G75" s="144">
        <f t="shared" si="176"/>
        <v>-0.45152584596220224</v>
      </c>
      <c r="H75" s="144">
        <f t="shared" si="177"/>
        <v>6.8264428340545162</v>
      </c>
      <c r="I75" s="144">
        <f t="shared" si="178"/>
        <v>0.54962377466887891</v>
      </c>
      <c r="J75" s="144">
        <f t="shared" si="179"/>
        <v>-2.7439315330905876</v>
      </c>
      <c r="K75" s="144">
        <f t="shared" si="180"/>
        <v>0.93884751078007289</v>
      </c>
      <c r="L75" s="144">
        <f t="shared" si="181"/>
        <v>6.9049884463775912</v>
      </c>
      <c r="M75" s="144">
        <f t="shared" si="182"/>
        <v>2.4339297066569725</v>
      </c>
      <c r="N75" s="144">
        <f t="shared" si="183"/>
        <v>-2.9583351091483014</v>
      </c>
      <c r="O75" s="144">
        <f t="shared" si="184"/>
        <v>0.40452047091260046</v>
      </c>
      <c r="P75" s="144">
        <f t="shared" si="185"/>
        <v>3.523577235772366</v>
      </c>
      <c r="Q75" s="144">
        <f t="shared" si="186"/>
        <v>1.151302872759842</v>
      </c>
      <c r="R75" s="144">
        <f t="shared" si="187"/>
        <v>-4.235161141082493</v>
      </c>
      <c r="S75" s="144">
        <f t="shared" si="188"/>
        <v>2.2781104457751269</v>
      </c>
      <c r="T75" s="144">
        <f t="shared" si="189"/>
        <v>5.8722125367541835</v>
      </c>
      <c r="U75" s="144">
        <f t="shared" si="190"/>
        <v>2.2994226353960019</v>
      </c>
      <c r="V75" s="144">
        <f t="shared" si="191"/>
        <v>-3.4693160604305708</v>
      </c>
      <c r="W75" s="144">
        <f t="shared" si="192"/>
        <v>2.5575614328212293</v>
      </c>
      <c r="X75" s="144">
        <f t="shared" si="193"/>
        <v>4.9479866171830871</v>
      </c>
      <c r="Y75" s="144">
        <f t="shared" si="194"/>
        <v>1.3068381453166533</v>
      </c>
      <c r="Z75" s="144">
        <f t="shared" si="195"/>
        <v>-4.0661762725560404</v>
      </c>
      <c r="AA75" s="144">
        <f t="shared" si="196"/>
        <v>1.9017755460429047</v>
      </c>
      <c r="AB75" s="144">
        <f t="shared" si="197"/>
        <v>5.504656621488591</v>
      </c>
      <c r="AC75" s="144">
        <f t="shared" si="198"/>
        <v>3.1326252332424276</v>
      </c>
      <c r="AD75" s="144">
        <f t="shared" si="199"/>
        <v>-1.4963171734783061</v>
      </c>
      <c r="AE75" s="144">
        <f t="shared" si="200"/>
        <v>2.6847159715085578</v>
      </c>
      <c r="AF75" s="144">
        <f t="shared" si="201"/>
        <v>5.0005866802868528</v>
      </c>
      <c r="AG75" s="144">
        <f t="shared" si="202"/>
        <v>2.3079249053428739</v>
      </c>
      <c r="AH75" s="144">
        <f t="shared" si="203"/>
        <v>-2.1352731003180403</v>
      </c>
      <c r="AI75" s="144">
        <f t="shared" si="204"/>
        <v>1.9550858652575935</v>
      </c>
      <c r="AJ75" s="144">
        <f t="shared" si="205"/>
        <v>3.9129308110909706</v>
      </c>
      <c r="AK75" s="144">
        <f t="shared" si="206"/>
        <v>3.0392768079800456</v>
      </c>
      <c r="AL75" s="144">
        <f t="shared" si="207"/>
        <v>-4.9668267282828076</v>
      </c>
      <c r="AM75" s="144">
        <f t="shared" si="208"/>
        <v>2.1150431253171034</v>
      </c>
      <c r="AN75" s="144">
        <f t="shared" si="209"/>
        <v>5.4653293171443709</v>
      </c>
      <c r="AO75" s="144">
        <f t="shared" si="210"/>
        <v>2.337838235727113</v>
      </c>
      <c r="AP75" s="144">
        <f t="shared" si="211"/>
        <v>-3.5546080566054892</v>
      </c>
      <c r="AQ75" s="144">
        <f t="shared" si="212"/>
        <v>2.1305390263736697</v>
      </c>
      <c r="AR75" s="144">
        <f t="shared" si="213"/>
        <v>4.8541350202292302</v>
      </c>
      <c r="AS75" s="144">
        <f t="shared" si="214"/>
        <v>2.0679799366716227</v>
      </c>
      <c r="AT75" s="144">
        <f t="shared" si="215"/>
        <v>-4.2000118000373368</v>
      </c>
      <c r="AU75" s="144">
        <f t="shared" si="216"/>
        <v>2.3884744574769865</v>
      </c>
      <c r="AV75" s="144">
        <f t="shared" si="217"/>
        <v>5.8712946042609344</v>
      </c>
      <c r="AW75" s="144">
        <f t="shared" si="218"/>
        <v>1.1849325468177534</v>
      </c>
      <c r="AX75" s="144">
        <f t="shared" si="219"/>
        <v>-0.63961217494885492</v>
      </c>
      <c r="AY75" s="144">
        <f t="shared" si="220"/>
        <v>1.9709885886510632</v>
      </c>
      <c r="AZ75" s="144">
        <f t="shared" si="221"/>
        <v>4.9562035088956558</v>
      </c>
      <c r="BA75" s="144">
        <f t="shared" si="222"/>
        <v>1.709098618874201</v>
      </c>
      <c r="BB75" s="144">
        <f t="shared" si="223"/>
        <v>-4.233027533676748</v>
      </c>
      <c r="BC75" s="144">
        <f t="shared" si="224"/>
        <v>1.8280041381169301</v>
      </c>
      <c r="BD75" s="144">
        <f t="shared" si="225"/>
        <v>4.7203150475670839</v>
      </c>
      <c r="BE75" s="144">
        <f t="shared" si="226"/>
        <v>0.61490249286825638</v>
      </c>
      <c r="BF75" s="144">
        <f t="shared" si="227"/>
        <v>-6.1891449154420339</v>
      </c>
      <c r="BG75" s="144">
        <f t="shared" si="228"/>
        <v>1.220679997509913</v>
      </c>
      <c r="BH75" s="144">
        <f t="shared" si="229"/>
        <v>4.5240054098044169</v>
      </c>
      <c r="BI75" s="144">
        <f t="shared" si="230"/>
        <v>0.6506627795903327</v>
      </c>
      <c r="BJ75" s="144">
        <f t="shared" si="231"/>
        <v>-5.2637251139950969</v>
      </c>
      <c r="BK75" s="144">
        <f t="shared" si="232"/>
        <v>2.4408965274671917</v>
      </c>
      <c r="BL75" s="144">
        <f t="shared" si="233"/>
        <v>5.2024882434685207</v>
      </c>
      <c r="BM75" s="144">
        <f t="shared" si="234"/>
        <v>0.86614631470731807</v>
      </c>
      <c r="BN75" s="144">
        <f t="shared" si="235"/>
        <v>-5.5625764213128193</v>
      </c>
      <c r="BO75" s="144">
        <f t="shared" si="236"/>
        <v>2.7564161853279123</v>
      </c>
      <c r="BP75" s="144">
        <f t="shared" si="237"/>
        <v>4.7741828073665946</v>
      </c>
      <c r="BQ75" s="144">
        <f t="shared" si="249"/>
        <v>1.2430915968212848</v>
      </c>
      <c r="BR75" s="144">
        <f t="shared" si="238"/>
        <v>-5.4168312947646058</v>
      </c>
      <c r="BS75" s="144">
        <f t="shared" si="238"/>
        <v>2.4348227272555163</v>
      </c>
      <c r="BT75" s="144">
        <f t="shared" si="239"/>
        <v>4.2964870928456413</v>
      </c>
      <c r="BU75" s="144">
        <f t="shared" si="240"/>
        <v>0.98722466906384265</v>
      </c>
      <c r="BV75" s="144">
        <f t="shared" si="241"/>
        <v>-5.2964311882088362</v>
      </c>
      <c r="BW75" s="144">
        <f t="shared" si="242"/>
        <v>2.2719987996034896</v>
      </c>
      <c r="BX75" s="144">
        <f t="shared" si="243"/>
        <v>4.7574173617841025</v>
      </c>
      <c r="BY75" s="144">
        <f t="shared" si="244"/>
        <v>0.86387782359510124</v>
      </c>
      <c r="BZ75" s="144">
        <f t="shared" si="245"/>
        <v>-5.6044642777135838</v>
      </c>
      <c r="CA75" s="144">
        <f t="shared" si="246"/>
        <v>2.9556641422563175</v>
      </c>
      <c r="CB75" s="144">
        <f t="shared" si="247"/>
        <v>4.5709676941751276</v>
      </c>
      <c r="CC75" s="144">
        <f t="shared" si="248"/>
        <v>1.2018521543124125</v>
      </c>
    </row>
    <row r="76" spans="1:81" x14ac:dyDescent="0.2">
      <c r="A76" s="140" t="s">
        <v>10</v>
      </c>
      <c r="B76" s="236"/>
      <c r="C76" s="144">
        <f t="shared" si="172"/>
        <v>0.97936015056409098</v>
      </c>
      <c r="D76" s="144">
        <f t="shared" si="173"/>
        <v>2.9492233857551122</v>
      </c>
      <c r="E76" s="144">
        <f t="shared" si="174"/>
        <v>1.6054440705459285</v>
      </c>
      <c r="F76" s="144">
        <f t="shared" si="175"/>
        <v>-1.0130255301460807</v>
      </c>
      <c r="G76" s="144">
        <f t="shared" si="176"/>
        <v>3.169150833324442</v>
      </c>
      <c r="H76" s="144">
        <f t="shared" si="177"/>
        <v>3.6372377465453432</v>
      </c>
      <c r="I76" s="144">
        <f t="shared" si="178"/>
        <v>2.7711868761483069</v>
      </c>
      <c r="J76" s="144">
        <f t="shared" si="179"/>
        <v>-1.9580571749642224</v>
      </c>
      <c r="K76" s="144">
        <f t="shared" si="180"/>
        <v>1.6044373725374244</v>
      </c>
      <c r="L76" s="144">
        <f t="shared" si="181"/>
        <v>0.58272527932474083</v>
      </c>
      <c r="M76" s="144">
        <f t="shared" si="182"/>
        <v>2.1623492524446872E-2</v>
      </c>
      <c r="N76" s="144">
        <f t="shared" si="183"/>
        <v>-0.51106606454619541</v>
      </c>
      <c r="O76" s="144">
        <f t="shared" si="184"/>
        <v>2.8549536508149842</v>
      </c>
      <c r="P76" s="144">
        <f t="shared" si="185"/>
        <v>1.4284604185104848</v>
      </c>
      <c r="Q76" s="144">
        <f t="shared" si="186"/>
        <v>0.24399941732123456</v>
      </c>
      <c r="R76" s="144">
        <f t="shared" si="187"/>
        <v>1.569612858618507</v>
      </c>
      <c r="S76" s="144">
        <f t="shared" si="188"/>
        <v>2.4260848812661657</v>
      </c>
      <c r="T76" s="144">
        <f t="shared" si="189"/>
        <v>1.6897449339069757</v>
      </c>
      <c r="U76" s="144">
        <f t="shared" si="190"/>
        <v>0.68866563164814287</v>
      </c>
      <c r="V76" s="144">
        <f t="shared" si="191"/>
        <v>-3.5285879259041151</v>
      </c>
      <c r="W76" s="144">
        <f t="shared" si="192"/>
        <v>1.5341706665635597</v>
      </c>
      <c r="X76" s="144">
        <f t="shared" si="193"/>
        <v>1.7179469872183444</v>
      </c>
      <c r="Y76" s="144">
        <f t="shared" si="194"/>
        <v>1.6759850776664125</v>
      </c>
      <c r="Z76" s="144">
        <f t="shared" si="195"/>
        <v>-1.9616331814458623</v>
      </c>
      <c r="AA76" s="144">
        <f t="shared" si="196"/>
        <v>3.3257134252433449</v>
      </c>
      <c r="AB76" s="144">
        <f t="shared" si="197"/>
        <v>2.3665106786228671</v>
      </c>
      <c r="AC76" s="144">
        <f t="shared" si="198"/>
        <v>2.0458627487877932</v>
      </c>
      <c r="AD76" s="144">
        <f t="shared" si="199"/>
        <v>1.6232090087211202</v>
      </c>
      <c r="AE76" s="144">
        <f t="shared" si="200"/>
        <v>-0.25350326515862415</v>
      </c>
      <c r="AF76" s="144">
        <f t="shared" si="201"/>
        <v>-0.48214433730221573</v>
      </c>
      <c r="AG76" s="144">
        <f t="shared" si="202"/>
        <v>1.1417036547202961</v>
      </c>
      <c r="AH76" s="144">
        <f t="shared" si="203"/>
        <v>4.9326809673675021</v>
      </c>
      <c r="AI76" s="144">
        <f t="shared" si="204"/>
        <v>-0.56617534908383105</v>
      </c>
      <c r="AJ76" s="144">
        <f t="shared" si="205"/>
        <v>0.45810803976791764</v>
      </c>
      <c r="AK76" s="144">
        <f t="shared" si="206"/>
        <v>1.3267609954662138</v>
      </c>
      <c r="AL76" s="144">
        <f t="shared" si="207"/>
        <v>5.1322548729536477</v>
      </c>
      <c r="AM76" s="144">
        <f t="shared" si="208"/>
        <v>0.13403627153072778</v>
      </c>
      <c r="AN76" s="144">
        <f t="shared" si="209"/>
        <v>0.52914841275511115</v>
      </c>
      <c r="AO76" s="144">
        <f t="shared" si="210"/>
        <v>2.1327864133984851</v>
      </c>
      <c r="AP76" s="144">
        <f t="shared" si="211"/>
        <v>7.5555736915752929</v>
      </c>
      <c r="AQ76" s="144">
        <f t="shared" si="212"/>
        <v>0.16276191586748956</v>
      </c>
      <c r="AR76" s="144">
        <f t="shared" si="213"/>
        <v>0.91159004862203485</v>
      </c>
      <c r="AS76" s="144">
        <f t="shared" si="214"/>
        <v>1.5346858131165895</v>
      </c>
      <c r="AT76" s="144">
        <f t="shared" si="215"/>
        <v>1.4966147844598927</v>
      </c>
      <c r="AU76" s="144">
        <f t="shared" si="216"/>
        <v>3.4464475520328581</v>
      </c>
      <c r="AV76" s="144">
        <f t="shared" si="217"/>
        <v>2.620767371401588</v>
      </c>
      <c r="AW76" s="144">
        <f t="shared" si="218"/>
        <v>1.5636270927760902</v>
      </c>
      <c r="AX76" s="144">
        <f t="shared" si="219"/>
        <v>1.8244847505584705</v>
      </c>
      <c r="AY76" s="144">
        <f t="shared" si="220"/>
        <v>0.70046110883331059</v>
      </c>
      <c r="AZ76" s="144">
        <f t="shared" si="221"/>
        <v>1.9680480625093442</v>
      </c>
      <c r="BA76" s="144">
        <f t="shared" si="222"/>
        <v>1.9308751944206934</v>
      </c>
      <c r="BB76" s="144">
        <f t="shared" si="223"/>
        <v>2.4110237908086707</v>
      </c>
      <c r="BC76" s="144">
        <f t="shared" si="224"/>
        <v>0.32202665467372776</v>
      </c>
      <c r="BD76" s="144">
        <f t="shared" si="225"/>
        <v>0.62315017008703966</v>
      </c>
      <c r="BE76" s="144">
        <f t="shared" si="226"/>
        <v>0.67778832288491742</v>
      </c>
      <c r="BF76" s="144">
        <f t="shared" si="227"/>
        <v>0.95693062134185469</v>
      </c>
      <c r="BG76" s="144">
        <f t="shared" si="228"/>
        <v>-0.31182439655418337</v>
      </c>
      <c r="BH76" s="144">
        <f t="shared" si="229"/>
        <v>-0.18427313924778224</v>
      </c>
      <c r="BI76" s="144">
        <f t="shared" si="230"/>
        <v>0.43586587143310385</v>
      </c>
      <c r="BJ76" s="144">
        <f t="shared" si="231"/>
        <v>1.1620627649155137</v>
      </c>
      <c r="BK76" s="144">
        <f t="shared" si="232"/>
        <v>9.3061817782048487E-2</v>
      </c>
      <c r="BL76" s="144">
        <f t="shared" si="233"/>
        <v>-0.28975647185074682</v>
      </c>
      <c r="BM76" s="144">
        <f t="shared" si="234"/>
        <v>-2.4554387586032424E-2</v>
      </c>
      <c r="BN76" s="144">
        <f t="shared" si="235"/>
        <v>2.8577220225224171</v>
      </c>
      <c r="BO76" s="144">
        <f t="shared" si="236"/>
        <v>0.65259239912163458</v>
      </c>
      <c r="BP76" s="144">
        <f t="shared" si="237"/>
        <v>1.7188004799499577</v>
      </c>
      <c r="BQ76" s="144">
        <f t="shared" si="249"/>
        <v>0.12210276663065357</v>
      </c>
      <c r="BR76" s="144">
        <f t="shared" si="238"/>
        <v>0.87001843635480025</v>
      </c>
      <c r="BS76" s="144">
        <f t="shared" si="238"/>
        <v>-0.16609742062824534</v>
      </c>
      <c r="BT76" s="144">
        <f t="shared" si="239"/>
        <v>0.29490285057523047</v>
      </c>
      <c r="BU76" s="144">
        <f t="shared" si="240"/>
        <v>-0.11676707073205031</v>
      </c>
      <c r="BV76" s="144">
        <f t="shared" si="241"/>
        <v>2.0384188692439937</v>
      </c>
      <c r="BW76" s="144">
        <f t="shared" si="242"/>
        <v>0.7841751833396251</v>
      </c>
      <c r="BX76" s="144">
        <f t="shared" si="243"/>
        <v>0.50946080006083749</v>
      </c>
      <c r="BY76" s="144">
        <f t="shared" si="244"/>
        <v>1.0469613259668602</v>
      </c>
      <c r="BZ76" s="144">
        <f t="shared" si="245"/>
        <v>0.52506593268574264</v>
      </c>
      <c r="CA76" s="144">
        <f t="shared" si="246"/>
        <v>3.9490974950467633E-2</v>
      </c>
      <c r="CB76" s="144">
        <f t="shared" si="247"/>
        <v>0.70511206245277636</v>
      </c>
      <c r="CC76" s="144">
        <f t="shared" si="248"/>
        <v>0.87657049397484588</v>
      </c>
    </row>
    <row r="77" spans="1:81" x14ac:dyDescent="0.2">
      <c r="A77" s="140" t="s">
        <v>11</v>
      </c>
      <c r="B77" s="236"/>
      <c r="C77" s="144">
        <f t="shared" si="172"/>
        <v>2.8298823640472244</v>
      </c>
      <c r="D77" s="144">
        <f t="shared" si="173"/>
        <v>1.7787883942272529</v>
      </c>
      <c r="E77" s="144">
        <f t="shared" si="174"/>
        <v>-0.11150273001199199</v>
      </c>
      <c r="F77" s="144">
        <f t="shared" si="175"/>
        <v>1.1652124846473038</v>
      </c>
      <c r="G77" s="144">
        <f t="shared" si="176"/>
        <v>-0.39601170436993199</v>
      </c>
      <c r="H77" s="144">
        <f t="shared" si="177"/>
        <v>0.52364746309823107</v>
      </c>
      <c r="I77" s="144">
        <f t="shared" si="178"/>
        <v>4.8990100351533131E-2</v>
      </c>
      <c r="J77" s="144">
        <f t="shared" si="179"/>
        <v>-1.1244186721843594</v>
      </c>
      <c r="K77" s="144">
        <f t="shared" si="180"/>
        <v>1.1346553166327573</v>
      </c>
      <c r="L77" s="144">
        <f t="shared" si="181"/>
        <v>0.81779278638257591</v>
      </c>
      <c r="M77" s="144">
        <f t="shared" si="182"/>
        <v>-1.5561414595361542</v>
      </c>
      <c r="N77" s="144">
        <f t="shared" si="183"/>
        <v>2.8203147462820892</v>
      </c>
      <c r="O77" s="144">
        <f t="shared" si="184"/>
        <v>2.9129572381016438</v>
      </c>
      <c r="P77" s="144">
        <f t="shared" si="185"/>
        <v>3.030425312831615</v>
      </c>
      <c r="Q77" s="144">
        <f t="shared" si="186"/>
        <v>0.24332911133591284</v>
      </c>
      <c r="R77" s="144">
        <f t="shared" si="187"/>
        <v>-0.71576414332924054</v>
      </c>
      <c r="S77" s="144">
        <f t="shared" si="188"/>
        <v>1.2796090825245863</v>
      </c>
      <c r="T77" s="144">
        <f t="shared" si="189"/>
        <v>2.1711124072720187</v>
      </c>
      <c r="U77" s="144">
        <f t="shared" si="190"/>
        <v>-0.36642327162465788</v>
      </c>
      <c r="V77" s="144">
        <f t="shared" si="191"/>
        <v>0.63436239793938731</v>
      </c>
      <c r="W77" s="144">
        <f t="shared" si="192"/>
        <v>1.8097826086956721</v>
      </c>
      <c r="X77" s="144">
        <f t="shared" si="193"/>
        <v>3.0966743180483518</v>
      </c>
      <c r="Y77" s="144">
        <f t="shared" si="194"/>
        <v>-0.12330014249588515</v>
      </c>
      <c r="Z77" s="144">
        <f t="shared" si="195"/>
        <v>-0.73629313097129734</v>
      </c>
      <c r="AA77" s="144">
        <f t="shared" si="196"/>
        <v>0.4848255896864605</v>
      </c>
      <c r="AB77" s="144">
        <f t="shared" si="197"/>
        <v>1.9590496176347358</v>
      </c>
      <c r="AC77" s="144">
        <f t="shared" si="198"/>
        <v>-0.82762228262402582</v>
      </c>
      <c r="AD77" s="144">
        <f t="shared" si="199"/>
        <v>-0.42591327487765429</v>
      </c>
      <c r="AE77" s="144">
        <f t="shared" si="200"/>
        <v>1.2264153525895838</v>
      </c>
      <c r="AF77" s="144">
        <f t="shared" si="201"/>
        <v>2.7680822114249404</v>
      </c>
      <c r="AG77" s="144">
        <f t="shared" si="202"/>
        <v>0.20062561098819193</v>
      </c>
      <c r="AH77" s="144">
        <f t="shared" si="203"/>
        <v>0.77360396806954301</v>
      </c>
      <c r="AI77" s="144">
        <f t="shared" si="204"/>
        <v>2.3278656320597118</v>
      </c>
      <c r="AJ77" s="144">
        <f t="shared" si="205"/>
        <v>3.0380111345747851</v>
      </c>
      <c r="AK77" s="144">
        <f t="shared" si="206"/>
        <v>-1.7699939447575603</v>
      </c>
      <c r="AL77" s="144">
        <f t="shared" si="207"/>
        <v>-1.5085836265623163</v>
      </c>
      <c r="AM77" s="144">
        <f t="shared" si="208"/>
        <v>2.0354715091760083</v>
      </c>
      <c r="AN77" s="144">
        <f t="shared" si="209"/>
        <v>2.1449062016381615</v>
      </c>
      <c r="AO77" s="144">
        <f t="shared" si="210"/>
        <v>-0.20786179500207838</v>
      </c>
      <c r="AP77" s="144">
        <f t="shared" si="211"/>
        <v>0.41875224423323026</v>
      </c>
      <c r="AQ77" s="144">
        <f t="shared" si="212"/>
        <v>0.97278050033956887</v>
      </c>
      <c r="AR77" s="144">
        <f t="shared" si="213"/>
        <v>1.672331994255897</v>
      </c>
      <c r="AS77" s="144">
        <f t="shared" si="214"/>
        <v>-0.4027139613466158</v>
      </c>
      <c r="AT77" s="144">
        <f t="shared" si="215"/>
        <v>3.8375947723646013</v>
      </c>
      <c r="AU77" s="144">
        <f t="shared" si="216"/>
        <v>0.30095144256659379</v>
      </c>
      <c r="AV77" s="144">
        <f t="shared" si="217"/>
        <v>1.0114465369690133</v>
      </c>
      <c r="AW77" s="144">
        <f t="shared" si="218"/>
        <v>1.7721035189779733E-2</v>
      </c>
      <c r="AX77" s="144">
        <f t="shared" si="219"/>
        <v>5.3325379964150539</v>
      </c>
      <c r="AY77" s="144">
        <f t="shared" si="220"/>
        <v>0.61219409664722901</v>
      </c>
      <c r="AZ77" s="144">
        <f t="shared" si="221"/>
        <v>-2.7846202275807586E-2</v>
      </c>
      <c r="BA77" s="144">
        <f t="shared" si="222"/>
        <v>-3.8328229892075969</v>
      </c>
      <c r="BB77" s="144">
        <f t="shared" si="223"/>
        <v>7.2523439446192732</v>
      </c>
      <c r="BC77" s="144">
        <f t="shared" si="224"/>
        <v>1.2057569581613774</v>
      </c>
      <c r="BD77" s="144">
        <f t="shared" si="225"/>
        <v>-0.68616824240285967</v>
      </c>
      <c r="BE77" s="144">
        <f t="shared" si="226"/>
        <v>-4.9557103069378972</v>
      </c>
      <c r="BF77" s="144">
        <f t="shared" si="227"/>
        <v>175.26543549726321</v>
      </c>
      <c r="BG77" s="144">
        <f t="shared" si="228"/>
        <v>0.50785233530491769</v>
      </c>
      <c r="BH77" s="144">
        <f t="shared" si="229"/>
        <v>4.6673025020795601E-2</v>
      </c>
      <c r="BI77" s="144">
        <f t="shared" si="230"/>
        <v>9.6344975863038973E-2</v>
      </c>
      <c r="BJ77" s="144">
        <f t="shared" si="231"/>
        <v>0.84106567728036019</v>
      </c>
      <c r="BK77" s="144">
        <f t="shared" si="232"/>
        <v>1.4824214226008845</v>
      </c>
      <c r="BL77" s="144">
        <f t="shared" si="233"/>
        <v>0.86534549315761478</v>
      </c>
      <c r="BM77" s="144">
        <f t="shared" si="234"/>
        <v>1.2780275676154327</v>
      </c>
      <c r="BN77" s="144">
        <f t="shared" si="235"/>
        <v>1.1426962160102991</v>
      </c>
      <c r="BO77" s="144">
        <f t="shared" si="236"/>
        <v>1.3135213736121099</v>
      </c>
      <c r="BP77" s="144">
        <f t="shared" si="237"/>
        <v>0.89632819108991857</v>
      </c>
      <c r="BQ77" s="144">
        <f t="shared" si="249"/>
        <v>1.2670748940179051</v>
      </c>
      <c r="BR77" s="144">
        <f t="shared" si="238"/>
        <v>0.48709458809986861</v>
      </c>
      <c r="BS77" s="144">
        <f t="shared" si="238"/>
        <v>1.0325633175619386</v>
      </c>
      <c r="BT77" s="144">
        <f t="shared" si="239"/>
        <v>0.96783376031882185</v>
      </c>
      <c r="BU77" s="144">
        <f t="shared" si="240"/>
        <v>1.0249461152996115</v>
      </c>
      <c r="BV77" s="144">
        <f t="shared" si="241"/>
        <v>0.50725742319033107</v>
      </c>
      <c r="BW77" s="144">
        <f t="shared" si="242"/>
        <v>0.77505472029853673</v>
      </c>
      <c r="BX77" s="144">
        <f t="shared" si="243"/>
        <v>0.58127114117857248</v>
      </c>
      <c r="BY77" s="144">
        <f t="shared" si="244"/>
        <v>1.2496349331374534</v>
      </c>
      <c r="BZ77" s="144">
        <f t="shared" si="245"/>
        <v>0.65083656558281455</v>
      </c>
      <c r="CA77" s="144">
        <f t="shared" si="246"/>
        <v>1.013281379106409</v>
      </c>
      <c r="CB77" s="144">
        <f t="shared" si="247"/>
        <v>0.39349739103480674</v>
      </c>
      <c r="CC77" s="144">
        <f t="shared" si="248"/>
        <v>0.52317852395041498</v>
      </c>
    </row>
    <row r="78" spans="1:81" x14ac:dyDescent="0.2">
      <c r="A78" s="137" t="s">
        <v>12</v>
      </c>
      <c r="B78" s="237"/>
      <c r="C78" s="145">
        <f t="shared" si="172"/>
        <v>0.1588404646098818</v>
      </c>
      <c r="D78" s="145">
        <f t="shared" si="173"/>
        <v>0.31222123103445143</v>
      </c>
      <c r="E78" s="145">
        <f t="shared" si="174"/>
        <v>0.12845215150161621</v>
      </c>
      <c r="F78" s="145">
        <f t="shared" si="175"/>
        <v>3.1385849888561643</v>
      </c>
      <c r="G78" s="145">
        <f t="shared" si="176"/>
        <v>0.12177301514522286</v>
      </c>
      <c r="H78" s="145">
        <f t="shared" si="177"/>
        <v>0.36000973011643522</v>
      </c>
      <c r="I78" s="145">
        <f t="shared" si="178"/>
        <v>0.24237723589229571</v>
      </c>
      <c r="J78" s="145">
        <f t="shared" si="179"/>
        <v>-3.0370068810564388</v>
      </c>
      <c r="K78" s="145">
        <f t="shared" si="180"/>
        <v>3.3800096528340068E-2</v>
      </c>
      <c r="L78" s="145">
        <f t="shared" si="181"/>
        <v>0.36684848194254949</v>
      </c>
      <c r="M78" s="145">
        <f t="shared" si="182"/>
        <v>0.14427932475042088</v>
      </c>
      <c r="N78" s="145">
        <f t="shared" si="183"/>
        <v>1.5235392206684637</v>
      </c>
      <c r="O78" s="145">
        <f t="shared" si="184"/>
        <v>0.103366804523797</v>
      </c>
      <c r="P78" s="145">
        <f t="shared" si="185"/>
        <v>-1.4751438233693442E-2</v>
      </c>
      <c r="Q78" s="145">
        <f t="shared" si="186"/>
        <v>7.3768073147928853E-2</v>
      </c>
      <c r="R78" s="145">
        <f t="shared" si="187"/>
        <v>-3.5849466405496666</v>
      </c>
      <c r="S78" s="145">
        <f t="shared" si="188"/>
        <v>0.16671628453557938</v>
      </c>
      <c r="T78" s="145">
        <f t="shared" si="189"/>
        <v>-5.6470308488436025E-2</v>
      </c>
      <c r="U78" s="145">
        <f t="shared" si="190"/>
        <v>-0.25872067090289169</v>
      </c>
      <c r="V78" s="145">
        <f t="shared" si="191"/>
        <v>-0.12968257505728062</v>
      </c>
      <c r="W78" s="145">
        <f t="shared" si="192"/>
        <v>0.14422210206703959</v>
      </c>
      <c r="X78" s="145">
        <f t="shared" si="193"/>
        <v>-4.2004200434146134E-2</v>
      </c>
      <c r="Y78" s="145">
        <f t="shared" si="194"/>
        <v>-0.2581342297934176</v>
      </c>
      <c r="Z78" s="145">
        <f t="shared" si="195"/>
        <v>1.4225225893054967</v>
      </c>
      <c r="AA78" s="145">
        <f t="shared" si="196"/>
        <v>-0.1330108827905862</v>
      </c>
      <c r="AB78" s="145">
        <f t="shared" si="197"/>
        <v>-0.35113209824783975</v>
      </c>
      <c r="AC78" s="145">
        <f t="shared" si="198"/>
        <v>-0.12758201705373545</v>
      </c>
      <c r="AD78" s="145">
        <f t="shared" si="199"/>
        <v>-0.50866860222121035</v>
      </c>
      <c r="AE78" s="145">
        <f t="shared" si="200"/>
        <v>1.175123027309835</v>
      </c>
      <c r="AF78" s="145">
        <f t="shared" si="201"/>
        <v>0.53880665854182319</v>
      </c>
      <c r="AG78" s="145">
        <f t="shared" si="202"/>
        <v>0.32947554997406364</v>
      </c>
      <c r="AH78" s="145">
        <f t="shared" si="203"/>
        <v>-0.24233028253417441</v>
      </c>
      <c r="AI78" s="145">
        <f t="shared" si="204"/>
        <v>1.466931874669126</v>
      </c>
      <c r="AJ78" s="145">
        <f t="shared" si="205"/>
        <v>0.73307195959160976</v>
      </c>
      <c r="AK78" s="145">
        <f t="shared" si="206"/>
        <v>0.59800125682852201</v>
      </c>
      <c r="AL78" s="145">
        <f t="shared" si="207"/>
        <v>-1.6194617860067124</v>
      </c>
      <c r="AM78" s="145">
        <f t="shared" si="208"/>
        <v>1.5358292255569126</v>
      </c>
      <c r="AN78" s="145">
        <f t="shared" si="209"/>
        <v>0.64796982822051485</v>
      </c>
      <c r="AO78" s="145">
        <f t="shared" si="210"/>
        <v>1.3214805366574058</v>
      </c>
      <c r="AP78" s="145">
        <f t="shared" si="211"/>
        <v>0.57766315819548397</v>
      </c>
      <c r="AQ78" s="145">
        <f t="shared" si="212"/>
        <v>2.1813337758838185</v>
      </c>
      <c r="AR78" s="145">
        <f t="shared" si="213"/>
        <v>0.88217959783444444</v>
      </c>
      <c r="AS78" s="145">
        <f t="shared" si="214"/>
        <v>0.33076703741538754</v>
      </c>
      <c r="AT78" s="145">
        <f t="shared" si="215"/>
        <v>0.81062731418601386</v>
      </c>
      <c r="AU78" s="145">
        <f t="shared" si="216"/>
        <v>0.38551852241263757</v>
      </c>
      <c r="AV78" s="145">
        <f t="shared" si="217"/>
        <v>0.91238115188121571</v>
      </c>
      <c r="AW78" s="145">
        <f t="shared" si="218"/>
        <v>0.66541349048008291</v>
      </c>
      <c r="AX78" s="145">
        <f t="shared" si="219"/>
        <v>2.0277738862868238</v>
      </c>
      <c r="AY78" s="145">
        <f t="shared" si="220"/>
        <v>1.1360693576535632</v>
      </c>
      <c r="AZ78" s="145">
        <f t="shared" si="221"/>
        <v>1.1878785179907285</v>
      </c>
      <c r="BA78" s="145">
        <f t="shared" si="222"/>
        <v>1.3367660164372657</v>
      </c>
      <c r="BB78" s="145">
        <f t="shared" si="223"/>
        <v>1.4921463093333298</v>
      </c>
      <c r="BC78" s="145">
        <f t="shared" si="224"/>
        <v>1.2049609750882035</v>
      </c>
      <c r="BD78" s="145">
        <f t="shared" si="225"/>
        <v>1.7135552574030342</v>
      </c>
      <c r="BE78" s="145">
        <f t="shared" si="226"/>
        <v>1.0625370018384104</v>
      </c>
      <c r="BF78" s="145">
        <f t="shared" si="227"/>
        <v>-61.757144542887652</v>
      </c>
      <c r="BG78" s="145">
        <f t="shared" si="228"/>
        <v>0.18357041923482281</v>
      </c>
      <c r="BH78" s="145">
        <f t="shared" si="229"/>
        <v>-0.22430297088603821</v>
      </c>
      <c r="BI78" s="145">
        <f t="shared" si="230"/>
        <v>-1.9604548004983235</v>
      </c>
      <c r="BJ78" s="145">
        <f t="shared" si="231"/>
        <v>1.8459123065078142</v>
      </c>
      <c r="BK78" s="145">
        <f t="shared" si="232"/>
        <v>1.1452642600099621</v>
      </c>
      <c r="BL78" s="145">
        <f t="shared" si="233"/>
        <v>0.40840202307841217</v>
      </c>
      <c r="BM78" s="145">
        <f t="shared" si="234"/>
        <v>-1.1887376227705166</v>
      </c>
      <c r="BN78" s="145">
        <f t="shared" si="235"/>
        <v>2.3343079590227815</v>
      </c>
      <c r="BO78" s="145">
        <f t="shared" si="236"/>
        <v>0.41717525975942121</v>
      </c>
      <c r="BP78" s="145">
        <f t="shared" si="237"/>
        <v>-0.56696969305276745</v>
      </c>
      <c r="BQ78" s="145">
        <f t="shared" si="249"/>
        <v>-1.1162259624412096</v>
      </c>
      <c r="BR78" s="145">
        <f t="shared" si="238"/>
        <v>3.5561945779277542</v>
      </c>
      <c r="BS78" s="145">
        <f t="shared" si="238"/>
        <v>1.5364333325240482</v>
      </c>
      <c r="BT78" s="145">
        <f t="shared" si="239"/>
        <v>-0.69600243662086703</v>
      </c>
      <c r="BU78" s="145">
        <f t="shared" si="240"/>
        <v>-3.3511105797805447</v>
      </c>
      <c r="BV78" s="145">
        <f t="shared" si="241"/>
        <v>4.0880975809672986</v>
      </c>
      <c r="BW78" s="145">
        <f t="shared" si="242"/>
        <v>1.6722538162074925</v>
      </c>
      <c r="BX78" s="145">
        <f t="shared" si="243"/>
        <v>-0.37586704919838398</v>
      </c>
      <c r="BY78" s="145">
        <f t="shared" si="244"/>
        <v>-2.7598891226078979</v>
      </c>
      <c r="BZ78" s="145">
        <f t="shared" si="245"/>
        <v>3.2712462970689686</v>
      </c>
      <c r="CA78" s="145">
        <f t="shared" si="246"/>
        <v>1.2939267160172749</v>
      </c>
      <c r="CB78" s="145">
        <f t="shared" si="247"/>
        <v>-0.28760763929715905</v>
      </c>
      <c r="CC78" s="145">
        <f t="shared" si="248"/>
        <v>-2.9811353718473623</v>
      </c>
    </row>
    <row r="79" spans="1:81" x14ac:dyDescent="0.2">
      <c r="A79" s="133" t="s">
        <v>13</v>
      </c>
      <c r="B79" s="238"/>
      <c r="C79" s="147">
        <f t="shared" si="172"/>
        <v>2.9874126716944369</v>
      </c>
      <c r="D79" s="147">
        <f t="shared" si="173"/>
        <v>4.1831189332085943</v>
      </c>
      <c r="E79" s="147">
        <f t="shared" si="174"/>
        <v>0.50871905314535371</v>
      </c>
      <c r="F79" s="147">
        <f t="shared" si="175"/>
        <v>-3.9595229796567133</v>
      </c>
      <c r="G79" s="147">
        <f t="shared" si="176"/>
        <v>5.7420341144301101</v>
      </c>
      <c r="H79" s="147">
        <f t="shared" si="177"/>
        <v>1.1484705982662085</v>
      </c>
      <c r="I79" s="147">
        <f t="shared" si="178"/>
        <v>0.35703456105651576</v>
      </c>
      <c r="J79" s="147">
        <f t="shared" si="179"/>
        <v>-4.5627215402438788</v>
      </c>
      <c r="K79" s="147">
        <f t="shared" si="180"/>
        <v>5.4414722261482593</v>
      </c>
      <c r="L79" s="147">
        <f t="shared" si="181"/>
        <v>0.31798842602477823</v>
      </c>
      <c r="M79" s="147">
        <f t="shared" si="182"/>
        <v>-0.14055640973891498</v>
      </c>
      <c r="N79" s="147">
        <f t="shared" si="183"/>
        <v>-3.8726345218129739</v>
      </c>
      <c r="O79" s="147">
        <f t="shared" si="184"/>
        <v>5.3623129500233642</v>
      </c>
      <c r="P79" s="147">
        <f t="shared" si="185"/>
        <v>-0.36049748034554185</v>
      </c>
      <c r="Q79" s="147">
        <f t="shared" si="186"/>
        <v>-0.47294275116553641</v>
      </c>
      <c r="R79" s="147">
        <f t="shared" si="187"/>
        <v>-3.9780478940473216</v>
      </c>
      <c r="S79" s="147">
        <f t="shared" si="188"/>
        <v>6.0924320198511159</v>
      </c>
      <c r="T79" s="147">
        <f t="shared" si="189"/>
        <v>0.63470806244338085</v>
      </c>
      <c r="U79" s="147">
        <f t="shared" si="190"/>
        <v>0.47356294608335858</v>
      </c>
      <c r="V79" s="147">
        <f t="shared" si="191"/>
        <v>-3.4443156692542143</v>
      </c>
      <c r="W79" s="147">
        <f t="shared" si="192"/>
        <v>5.6316703813335325</v>
      </c>
      <c r="X79" s="147">
        <f t="shared" si="193"/>
        <v>3.7504291666843508</v>
      </c>
      <c r="Y79" s="147">
        <f t="shared" si="194"/>
        <v>-0.70630890605004193</v>
      </c>
      <c r="Z79" s="147">
        <f t="shared" si="195"/>
        <v>-2.8393720331432433</v>
      </c>
      <c r="AA79" s="147">
        <f t="shared" si="196"/>
        <v>5.6180842110435822</v>
      </c>
      <c r="AB79" s="147">
        <f t="shared" si="197"/>
        <v>0.33922469126180116</v>
      </c>
      <c r="AC79" s="147">
        <f t="shared" si="198"/>
        <v>0.13297595249410477</v>
      </c>
      <c r="AD79" s="147">
        <f t="shared" si="199"/>
        <v>-3.7596128541253644</v>
      </c>
      <c r="AE79" s="147">
        <f t="shared" si="200"/>
        <v>6.1586481284941179</v>
      </c>
      <c r="AF79" s="147">
        <f t="shared" si="201"/>
        <v>1.6618089977336676E-2</v>
      </c>
      <c r="AG79" s="147">
        <f t="shared" si="202"/>
        <v>0.90831476515116827</v>
      </c>
      <c r="AH79" s="147">
        <f t="shared" si="203"/>
        <v>-3.3045875186463696</v>
      </c>
      <c r="AI79" s="147">
        <f t="shared" si="204"/>
        <v>6.6613434793955388</v>
      </c>
      <c r="AJ79" s="147">
        <f t="shared" si="205"/>
        <v>-0.5001527933219676</v>
      </c>
      <c r="AK79" s="147">
        <f t="shared" si="206"/>
        <v>-0.26044145078557585</v>
      </c>
      <c r="AL79" s="147">
        <f t="shared" si="207"/>
        <v>-2.2512828313567579</v>
      </c>
      <c r="AM79" s="147">
        <f t="shared" si="208"/>
        <v>6.296230669366337</v>
      </c>
      <c r="AN79" s="147">
        <f t="shared" si="209"/>
        <v>1.3711301939234031</v>
      </c>
      <c r="AO79" s="147">
        <f t="shared" si="210"/>
        <v>0.66764949192888712</v>
      </c>
      <c r="AP79" s="147">
        <f t="shared" si="211"/>
        <v>-2.261539736330398</v>
      </c>
      <c r="AQ79" s="147">
        <f t="shared" si="212"/>
        <v>5.3600436297108205</v>
      </c>
      <c r="AR79" s="147">
        <f t="shared" si="213"/>
        <v>2.4130042708461965</v>
      </c>
      <c r="AS79" s="147">
        <f t="shared" si="214"/>
        <v>0.41543142681763712</v>
      </c>
      <c r="AT79" s="147">
        <f t="shared" si="215"/>
        <v>-3.0363736778815493</v>
      </c>
      <c r="AU79" s="147">
        <f t="shared" si="216"/>
        <v>4.8688231085336344</v>
      </c>
      <c r="AV79" s="147">
        <f t="shared" si="217"/>
        <v>2.8610504215407646</v>
      </c>
      <c r="AW79" s="147">
        <f t="shared" si="218"/>
        <v>1.8336105795683324</v>
      </c>
      <c r="AX79" s="147">
        <f t="shared" si="219"/>
        <v>-2.2826511228489585</v>
      </c>
      <c r="AY79" s="147">
        <f t="shared" si="220"/>
        <v>4.0314193809887673</v>
      </c>
      <c r="AZ79" s="147">
        <f t="shared" si="221"/>
        <v>2.159097389049454</v>
      </c>
      <c r="BA79" s="147">
        <f t="shared" si="222"/>
        <v>1.9933009678030824</v>
      </c>
      <c r="BB79" s="147">
        <f t="shared" si="223"/>
        <v>-3.0205847691447816</v>
      </c>
      <c r="BC79" s="147">
        <f t="shared" si="224"/>
        <v>4.7576678587038304</v>
      </c>
      <c r="BD79" s="147">
        <f t="shared" si="225"/>
        <v>0.73245685747168332</v>
      </c>
      <c r="BE79" s="147">
        <f t="shared" si="226"/>
        <v>-0.79961007733581801</v>
      </c>
      <c r="BF79" s="147">
        <f t="shared" si="227"/>
        <v>-4.0856868204389789</v>
      </c>
      <c r="BG79" s="147">
        <f t="shared" si="228"/>
        <v>2.8561310576509817</v>
      </c>
      <c r="BH79" s="147">
        <f t="shared" si="229"/>
        <v>1.4714421790385321</v>
      </c>
      <c r="BI79" s="147">
        <f t="shared" si="230"/>
        <v>0.89167323108145102</v>
      </c>
      <c r="BJ79" s="147">
        <f t="shared" si="231"/>
        <v>-2.9094811200450672</v>
      </c>
      <c r="BK79" s="147">
        <f t="shared" si="232"/>
        <v>4.3651761623587912</v>
      </c>
      <c r="BL79" s="147">
        <f t="shared" si="233"/>
        <v>0.99014919950208458</v>
      </c>
      <c r="BM79" s="147">
        <f t="shared" si="234"/>
        <v>1.0480937059337567</v>
      </c>
      <c r="BN79" s="147">
        <f t="shared" si="235"/>
        <v>-2.6133836421721899</v>
      </c>
      <c r="BO79" s="147">
        <f t="shared" si="236"/>
        <v>3.949686417624918</v>
      </c>
      <c r="BP79" s="147">
        <f t="shared" si="237"/>
        <v>1.3640642206132227</v>
      </c>
      <c r="BQ79" s="147">
        <f t="shared" si="249"/>
        <v>1.2388260687447683</v>
      </c>
      <c r="BR79" s="147">
        <f t="shared" si="238"/>
        <v>-3.5990129564879165</v>
      </c>
      <c r="BS79" s="147">
        <f t="shared" si="238"/>
        <v>4.1444294910800217</v>
      </c>
      <c r="BT79" s="147">
        <f t="shared" si="239"/>
        <v>0.45318505177170088</v>
      </c>
      <c r="BU79" s="147">
        <f t="shared" si="240"/>
        <v>1.2818111369796452</v>
      </c>
      <c r="BV79" s="147">
        <f t="shared" si="241"/>
        <v>-3.8454914353047598</v>
      </c>
      <c r="BW79" s="147">
        <f t="shared" si="242"/>
        <v>4.9747400358828573</v>
      </c>
      <c r="BX79" s="147">
        <f t="shared" si="243"/>
        <v>-0.49672607649123846</v>
      </c>
      <c r="BY79" s="147">
        <f t="shared" si="244"/>
        <v>1.9942784701559917</v>
      </c>
      <c r="BZ79" s="147">
        <f t="shared" si="245"/>
        <v>-4.1560642702599822</v>
      </c>
      <c r="CA79" s="147">
        <f t="shared" si="246"/>
        <v>4.5908394732351194</v>
      </c>
      <c r="CB79" s="147">
        <f t="shared" si="247"/>
        <v>-8.6233659608082713E-2</v>
      </c>
      <c r="CC79" s="147">
        <f t="shared" si="248"/>
        <v>1.4954216934729088</v>
      </c>
    </row>
    <row r="80" spans="1:81" x14ac:dyDescent="0.2">
      <c r="A80" s="159" t="s">
        <v>14</v>
      </c>
      <c r="B80" s="236"/>
      <c r="C80" s="144">
        <f t="shared" si="172"/>
        <v>1.7004519156478458E-2</v>
      </c>
      <c r="D80" s="144">
        <f t="shared" si="173"/>
        <v>0.87361221721184834</v>
      </c>
      <c r="E80" s="144">
        <f t="shared" si="174"/>
        <v>0.40401468996516932</v>
      </c>
      <c r="F80" s="144">
        <f t="shared" si="175"/>
        <v>2.8579175944360933</v>
      </c>
      <c r="G80" s="144">
        <f t="shared" si="176"/>
        <v>1.0712660260190168</v>
      </c>
      <c r="H80" s="144">
        <f t="shared" si="177"/>
        <v>0.90988770643476591</v>
      </c>
      <c r="I80" s="144">
        <f t="shared" si="178"/>
        <v>1.2187019538096806</v>
      </c>
      <c r="J80" s="144">
        <f t="shared" si="179"/>
        <v>0.62474046570813679</v>
      </c>
      <c r="K80" s="144">
        <f t="shared" si="180"/>
        <v>0.2915509425981021</v>
      </c>
      <c r="L80" s="144">
        <f t="shared" si="181"/>
        <v>0.43874693325996056</v>
      </c>
      <c r="M80" s="144">
        <f t="shared" si="182"/>
        <v>0.16128886785079669</v>
      </c>
      <c r="N80" s="144">
        <f t="shared" si="183"/>
        <v>-1.7132704873611768</v>
      </c>
      <c r="O80" s="144">
        <f t="shared" si="184"/>
        <v>-0.98245609858405702</v>
      </c>
      <c r="P80" s="144">
        <f t="shared" si="185"/>
        <v>2.0060528041251442</v>
      </c>
      <c r="Q80" s="144">
        <f t="shared" si="186"/>
        <v>1.3715687009540087</v>
      </c>
      <c r="R80" s="144">
        <f t="shared" si="187"/>
        <v>-5.4751563255901656</v>
      </c>
      <c r="S80" s="144">
        <f t="shared" si="188"/>
        <v>-0.17036485567787252</v>
      </c>
      <c r="T80" s="144">
        <f t="shared" si="189"/>
        <v>3.1938173792559614</v>
      </c>
      <c r="U80" s="144">
        <f t="shared" si="190"/>
        <v>2.0436845602453615</v>
      </c>
      <c r="V80" s="144">
        <f t="shared" si="191"/>
        <v>-2.3720662674595299</v>
      </c>
      <c r="W80" s="144">
        <f t="shared" si="192"/>
        <v>0.16369518239158648</v>
      </c>
      <c r="X80" s="144">
        <f t="shared" si="193"/>
        <v>3.283876253744427</v>
      </c>
      <c r="Y80" s="144">
        <f t="shared" si="194"/>
        <v>1.9901092060458532</v>
      </c>
      <c r="Z80" s="144">
        <f t="shared" si="195"/>
        <v>0.86430680385370162</v>
      </c>
      <c r="AA80" s="144">
        <f t="shared" si="196"/>
        <v>9.267725782521688E-2</v>
      </c>
      <c r="AB80" s="144">
        <f t="shared" si="197"/>
        <v>2.9444646527289633</v>
      </c>
      <c r="AC80" s="144">
        <f t="shared" si="198"/>
        <v>2.1390724943747577</v>
      </c>
      <c r="AD80" s="144">
        <f t="shared" si="199"/>
        <v>-6.6873602488141266</v>
      </c>
      <c r="AE80" s="144">
        <f t="shared" si="200"/>
        <v>2.8388732704922557</v>
      </c>
      <c r="AF80" s="144">
        <f t="shared" si="201"/>
        <v>1.892152658662096</v>
      </c>
      <c r="AG80" s="144">
        <f t="shared" si="202"/>
        <v>1.4072281550844199</v>
      </c>
      <c r="AH80" s="144">
        <f t="shared" si="203"/>
        <v>-4.1827487232107865</v>
      </c>
      <c r="AI80" s="144">
        <f t="shared" si="204"/>
        <v>3.1193889856626051</v>
      </c>
      <c r="AJ80" s="144">
        <f t="shared" si="205"/>
        <v>0.81343070246107707</v>
      </c>
      <c r="AK80" s="144">
        <f t="shared" si="206"/>
        <v>2.1009486492060288</v>
      </c>
      <c r="AL80" s="144">
        <f t="shared" si="207"/>
        <v>-2.852920697292499</v>
      </c>
      <c r="AM80" s="144">
        <f t="shared" si="208"/>
        <v>4.3350877647851931</v>
      </c>
      <c r="AN80" s="144">
        <f t="shared" si="209"/>
        <v>2.0501478591486473</v>
      </c>
      <c r="AO80" s="144">
        <f t="shared" si="210"/>
        <v>2.4302342570496118</v>
      </c>
      <c r="AP80" s="144">
        <f t="shared" si="211"/>
        <v>-3.6723815196556266</v>
      </c>
      <c r="AQ80" s="144">
        <f t="shared" si="212"/>
        <v>4.0931649550390654</v>
      </c>
      <c r="AR80" s="144">
        <f t="shared" si="213"/>
        <v>1.8126888217522852</v>
      </c>
      <c r="AS80" s="144">
        <f t="shared" si="214"/>
        <v>1.5601817507418432</v>
      </c>
      <c r="AT80" s="144">
        <f t="shared" si="215"/>
        <v>-0.70644850759317335</v>
      </c>
      <c r="AU80" s="144">
        <f t="shared" si="216"/>
        <v>2.1729799334692537</v>
      </c>
      <c r="AV80" s="144">
        <f t="shared" si="217"/>
        <v>2.4033328082059833</v>
      </c>
      <c r="AW80" s="144">
        <f t="shared" si="218"/>
        <v>4.2596834296263282</v>
      </c>
      <c r="AX80" s="144">
        <f t="shared" si="219"/>
        <v>-3.635086092786926</v>
      </c>
      <c r="AY80" s="144">
        <f t="shared" si="220"/>
        <v>1.7030804722486039</v>
      </c>
      <c r="AZ80" s="144">
        <f t="shared" si="221"/>
        <v>2.6219227433451247</v>
      </c>
      <c r="BA80" s="144">
        <f t="shared" si="222"/>
        <v>3.0847744116499669</v>
      </c>
      <c r="BB80" s="144">
        <f t="shared" si="223"/>
        <v>-3.6952504148555603</v>
      </c>
      <c r="BC80" s="144">
        <f t="shared" si="224"/>
        <v>1.8615931697884311</v>
      </c>
      <c r="BD80" s="144">
        <f t="shared" si="225"/>
        <v>1.2709342170884386</v>
      </c>
      <c r="BE80" s="144">
        <f t="shared" si="226"/>
        <v>0.44957028705778035</v>
      </c>
      <c r="BF80" s="144">
        <f t="shared" si="227"/>
        <v>-5.640994998768968</v>
      </c>
      <c r="BG80" s="144">
        <f t="shared" si="228"/>
        <v>3.0268888627299019E-2</v>
      </c>
      <c r="BH80" s="144">
        <f t="shared" si="229"/>
        <v>2.1702950323611159</v>
      </c>
      <c r="BI80" s="144">
        <f t="shared" si="230"/>
        <v>3.9209556403843604</v>
      </c>
      <c r="BJ80" s="144">
        <f t="shared" si="231"/>
        <v>-1.7472563161821539</v>
      </c>
      <c r="BK80" s="144">
        <f t="shared" si="232"/>
        <v>1.7552764724182404</v>
      </c>
      <c r="BL80" s="144">
        <f t="shared" si="233"/>
        <v>3.0461018585566126</v>
      </c>
      <c r="BM80" s="144">
        <f t="shared" si="234"/>
        <v>2.8951560011243269</v>
      </c>
      <c r="BN80" s="144">
        <f t="shared" si="235"/>
        <v>-4.3501221778952335</v>
      </c>
      <c r="BO80" s="144">
        <f t="shared" si="236"/>
        <v>2.0029418207993066</v>
      </c>
      <c r="BP80" s="144">
        <f t="shared" si="237"/>
        <v>3.3059245850335977</v>
      </c>
      <c r="BQ80" s="144">
        <f t="shared" si="249"/>
        <v>3.5520708038193716</v>
      </c>
      <c r="BR80" s="144">
        <f t="shared" si="238"/>
        <v>-4.4513252470783122</v>
      </c>
      <c r="BS80" s="144">
        <f t="shared" si="238"/>
        <v>1.5849796410797721</v>
      </c>
      <c r="BT80" s="144">
        <f t="shared" si="239"/>
        <v>2.1139828684253521</v>
      </c>
      <c r="BU80" s="144">
        <f t="shared" si="240"/>
        <v>2.2054226939012924</v>
      </c>
      <c r="BV80" s="144">
        <f t="shared" si="241"/>
        <v>-4.8233099766891776</v>
      </c>
      <c r="BW80" s="144">
        <f t="shared" si="242"/>
        <v>2.6266107281989819</v>
      </c>
      <c r="BX80" s="144">
        <f t="shared" si="243"/>
        <v>1.1636225599696264</v>
      </c>
      <c r="BY80" s="144">
        <f t="shared" si="244"/>
        <v>3.5488526482897909</v>
      </c>
      <c r="BZ80" s="144">
        <f t="shared" si="245"/>
        <v>-5.0065397081551835</v>
      </c>
      <c r="CA80" s="144">
        <f t="shared" si="246"/>
        <v>0.89434123236691743</v>
      </c>
      <c r="CB80" s="144">
        <f t="shared" si="247"/>
        <v>2.2728929451385613</v>
      </c>
      <c r="CC80" s="144">
        <f t="shared" si="248"/>
        <v>3.5623663578047098</v>
      </c>
    </row>
    <row r="81" spans="1:81" ht="14.25" customHeight="1" thickBot="1" x14ac:dyDescent="0.25">
      <c r="A81" s="161" t="s">
        <v>440</v>
      </c>
      <c r="B81" s="239"/>
      <c r="C81" s="146">
        <f t="shared" si="172"/>
        <v>2.6844488246847873</v>
      </c>
      <c r="D81" s="146">
        <f t="shared" si="173"/>
        <v>3.8543376300860679</v>
      </c>
      <c r="E81" s="146">
        <f t="shared" si="174"/>
        <v>0.49861579247635657</v>
      </c>
      <c r="F81" s="146">
        <f t="shared" si="175"/>
        <v>-3.3023054511428294</v>
      </c>
      <c r="G81" s="146">
        <f t="shared" si="176"/>
        <v>5.2630758305833076</v>
      </c>
      <c r="H81" s="146">
        <f t="shared" si="177"/>
        <v>1.1249796616756047</v>
      </c>
      <c r="I81" s="146">
        <f t="shared" si="178"/>
        <v>0.44169411356286103</v>
      </c>
      <c r="J81" s="146">
        <f t="shared" si="179"/>
        <v>-4.0491062157394211</v>
      </c>
      <c r="K81" s="146">
        <f t="shared" si="180"/>
        <v>4.9067362744708021</v>
      </c>
      <c r="L81" s="146">
        <f t="shared" si="181"/>
        <v>0.32997561909118589</v>
      </c>
      <c r="M81" s="146">
        <f t="shared" si="182"/>
        <v>-0.11056100481273586</v>
      </c>
      <c r="N81" s="146">
        <f t="shared" si="183"/>
        <v>-3.6574670894006185</v>
      </c>
      <c r="O81" s="146">
        <f t="shared" si="184"/>
        <v>4.717337303922772</v>
      </c>
      <c r="P81" s="146">
        <f t="shared" si="185"/>
        <v>-0.13302084615875528</v>
      </c>
      <c r="Q81" s="146">
        <f t="shared" si="186"/>
        <v>-0.29184775845391747</v>
      </c>
      <c r="R81" s="146">
        <f t="shared" si="187"/>
        <v>-4.1274868557723989</v>
      </c>
      <c r="S81" s="146">
        <f t="shared" si="188"/>
        <v>5.476077241259194</v>
      </c>
      <c r="T81" s="146">
        <f t="shared" si="189"/>
        <v>0.87308091487129469</v>
      </c>
      <c r="U81" s="146">
        <f t="shared" si="190"/>
        <v>0.62317949754854662</v>
      </c>
      <c r="V81" s="146">
        <f t="shared" si="191"/>
        <v>-3.3406988500230015</v>
      </c>
      <c r="W81" s="146">
        <f t="shared" si="192"/>
        <v>5.0979774794439789</v>
      </c>
      <c r="X81" s="146">
        <f t="shared" si="193"/>
        <v>3.7070299615503037</v>
      </c>
      <c r="Y81" s="146">
        <f t="shared" si="194"/>
        <v>-0.45650890397953064</v>
      </c>
      <c r="Z81" s="146">
        <f t="shared" si="195"/>
        <v>-2.4878247783593488</v>
      </c>
      <c r="AA81" s="146">
        <f t="shared" si="196"/>
        <v>5.0755922280426109</v>
      </c>
      <c r="AB81" s="146">
        <f t="shared" si="197"/>
        <v>0.58288076692224489</v>
      </c>
      <c r="AC81" s="146">
        <f t="shared" si="198"/>
        <v>0.3250020574424789</v>
      </c>
      <c r="AD81" s="146">
        <f t="shared" si="199"/>
        <v>-4.0449279687945223</v>
      </c>
      <c r="AE81" s="146">
        <f t="shared" si="200"/>
        <v>5.8440382556329125</v>
      </c>
      <c r="AF81" s="146">
        <f t="shared" si="201"/>
        <v>0.18931306367469511</v>
      </c>
      <c r="AG81" s="146">
        <f t="shared" si="202"/>
        <v>0.95503436590476598</v>
      </c>
      <c r="AH81" s="146">
        <f t="shared" si="203"/>
        <v>-3.3871892482159556</v>
      </c>
      <c r="AI81" s="146">
        <f t="shared" si="204"/>
        <v>6.3309230722202212</v>
      </c>
      <c r="AJ81" s="146">
        <f t="shared" si="205"/>
        <v>-0.38131288309590922</v>
      </c>
      <c r="AK81" s="146">
        <f t="shared" si="206"/>
        <v>-4.4244307913428801E-2</v>
      </c>
      <c r="AL81" s="146">
        <f t="shared" si="207"/>
        <v>-2.3075479636852547</v>
      </c>
      <c r="AM81" s="146">
        <f t="shared" si="208"/>
        <v>6.1138485906262998</v>
      </c>
      <c r="AN81" s="146">
        <f t="shared" si="209"/>
        <v>1.4332188576445637</v>
      </c>
      <c r="AO81" s="146">
        <f t="shared" si="210"/>
        <v>0.82979864432472739</v>
      </c>
      <c r="AP81" s="146">
        <f t="shared" si="211"/>
        <v>-2.3933903787242921</v>
      </c>
      <c r="AQ81" s="146">
        <f t="shared" si="212"/>
        <v>5.2431985152996115</v>
      </c>
      <c r="AR81" s="146">
        <f t="shared" si="213"/>
        <v>2.3582417757372913</v>
      </c>
      <c r="AS81" s="146">
        <f t="shared" si="214"/>
        <v>0.51930224970261396</v>
      </c>
      <c r="AT81" s="146">
        <f t="shared" si="215"/>
        <v>-2.8227748946830324</v>
      </c>
      <c r="AU81" s="146">
        <f t="shared" si="216"/>
        <v>4.6162960170680751</v>
      </c>
      <c r="AV81" s="146">
        <f t="shared" si="217"/>
        <v>2.8191761083049882</v>
      </c>
      <c r="AW81" s="146">
        <f t="shared" si="218"/>
        <v>2.0546622912818795</v>
      </c>
      <c r="AX81" s="146">
        <f t="shared" si="219"/>
        <v>-2.408540761885638</v>
      </c>
      <c r="AY81" s="146">
        <f t="shared" si="220"/>
        <v>3.8174129037852937</v>
      </c>
      <c r="AZ81" s="146">
        <f t="shared" si="221"/>
        <v>2.2007710611117703</v>
      </c>
      <c r="BA81" s="146">
        <f t="shared" si="222"/>
        <v>2.0919842932952908</v>
      </c>
      <c r="BB81" s="146">
        <f t="shared" si="223"/>
        <v>-3.0821764531883509</v>
      </c>
      <c r="BC81" s="146">
        <f t="shared" si="224"/>
        <v>4.4949513923317843</v>
      </c>
      <c r="BD81" s="146">
        <f t="shared" si="225"/>
        <v>0.78007365025857889</v>
      </c>
      <c r="BE81" s="146">
        <f t="shared" si="226"/>
        <v>-0.68860879749165094</v>
      </c>
      <c r="BF81" s="146">
        <f t="shared" si="227"/>
        <v>-4.2254743115691591</v>
      </c>
      <c r="BG81" s="146">
        <f t="shared" si="228"/>
        <v>2.6059029031583965</v>
      </c>
      <c r="BH81" s="146">
        <f t="shared" si="229"/>
        <v>1.5317717212701996</v>
      </c>
      <c r="BI81" s="146">
        <f t="shared" si="230"/>
        <v>1.1548252662379255</v>
      </c>
      <c r="BJ81" s="146">
        <f t="shared" si="231"/>
        <v>-2.8057584620446363</v>
      </c>
      <c r="BK81" s="146">
        <f t="shared" si="232"/>
        <v>4.1297192388516875</v>
      </c>
      <c r="BL81" s="146">
        <f t="shared" si="233"/>
        <v>1.1714012802311327</v>
      </c>
      <c r="BM81" s="146">
        <f t="shared" si="234"/>
        <v>1.2139474331363242</v>
      </c>
      <c r="BN81" s="146">
        <f t="shared" si="235"/>
        <v>-2.7719213958813587</v>
      </c>
      <c r="BO81" s="146">
        <f t="shared" si="236"/>
        <v>3.774862859962242</v>
      </c>
      <c r="BP81" s="146">
        <f t="shared" si="237"/>
        <v>1.5354715949756754</v>
      </c>
      <c r="BQ81" s="146">
        <f t="shared" si="249"/>
        <v>1.4465758265170345</v>
      </c>
      <c r="BR81" s="146">
        <f t="shared" si="238"/>
        <v>-3.6771467823671613</v>
      </c>
      <c r="BS81" s="146">
        <f t="shared" si="238"/>
        <v>3.9116834551495629</v>
      </c>
      <c r="BT81" s="146">
        <f t="shared" si="239"/>
        <v>0.60082964609247302</v>
      </c>
      <c r="BU81" s="146">
        <f t="shared" si="240"/>
        <v>1.3651550328756663</v>
      </c>
      <c r="BV81" s="146">
        <f t="shared" si="241"/>
        <v>-3.9344582326452104</v>
      </c>
      <c r="BW81" s="146">
        <f t="shared" si="242"/>
        <v>4.7630723026874202</v>
      </c>
      <c r="BX81" s="146">
        <f t="shared" si="243"/>
        <v>-0.35010928886898363</v>
      </c>
      <c r="BY81" s="146">
        <f t="shared" si="244"/>
        <v>2.1336401605690147</v>
      </c>
      <c r="BZ81" s="146">
        <f t="shared" si="245"/>
        <v>-4.2333626181159945</v>
      </c>
      <c r="CA81" s="146">
        <f t="shared" si="246"/>
        <v>4.2575831417151324</v>
      </c>
      <c r="CB81" s="146">
        <f t="shared" si="247"/>
        <v>0.11959142839042926</v>
      </c>
      <c r="CC81" s="146">
        <f t="shared" si="248"/>
        <v>1.6796334668898631</v>
      </c>
    </row>
    <row r="83" spans="1:81" ht="18" x14ac:dyDescent="0.25">
      <c r="A83" s="416" t="s">
        <v>211</v>
      </c>
      <c r="B83" s="416"/>
      <c r="C83" s="416"/>
      <c r="D83" s="416"/>
      <c r="E83" s="416"/>
      <c r="F83" s="416"/>
      <c r="G83" s="416"/>
      <c r="H83" s="416"/>
      <c r="I83" s="416"/>
      <c r="J83" s="416"/>
      <c r="K83" s="416"/>
      <c r="L83" s="416"/>
      <c r="M83" s="416"/>
      <c r="N83" s="416"/>
      <c r="O83" s="416"/>
      <c r="P83" s="416"/>
      <c r="Q83" s="416"/>
      <c r="R83" s="416"/>
      <c r="S83" s="416"/>
      <c r="T83" s="416"/>
      <c r="U83" s="416"/>
      <c r="V83" s="416"/>
      <c r="W83" s="416"/>
      <c r="X83" s="416"/>
      <c r="Y83" s="416"/>
      <c r="Z83" s="417"/>
      <c r="AA83" s="417"/>
      <c r="AB83" s="417"/>
      <c r="AC83" s="417"/>
      <c r="AD83" s="417"/>
      <c r="AE83" s="417"/>
      <c r="AF83" s="417"/>
      <c r="AG83" s="417"/>
      <c r="AH83" s="417"/>
      <c r="AI83" s="417"/>
      <c r="AJ83" s="417"/>
      <c r="AK83" s="417"/>
      <c r="AL83" s="417"/>
      <c r="AM83" s="417"/>
      <c r="AN83" s="417"/>
      <c r="AO83" s="417"/>
      <c r="AP83" s="417"/>
      <c r="AQ83" s="417"/>
      <c r="AR83" s="417"/>
      <c r="AS83" s="417"/>
      <c r="AT83" s="417"/>
      <c r="AU83" s="417"/>
      <c r="AV83" s="417"/>
      <c r="AW83" s="417"/>
      <c r="AX83" s="417"/>
      <c r="AY83" s="417"/>
      <c r="AZ83" s="417"/>
      <c r="BA83" s="417"/>
      <c r="BB83" s="417"/>
      <c r="BC83" s="417"/>
      <c r="BD83" s="417"/>
      <c r="BE83" s="417"/>
      <c r="BF83" s="417"/>
      <c r="BG83" s="417"/>
      <c r="BH83" s="417"/>
    </row>
    <row r="84" spans="1:81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1" ht="13.5" thickBot="1" x14ac:dyDescent="0.25">
      <c r="A85" s="99" t="s">
        <v>166</v>
      </c>
      <c r="B85" s="234" t="str">
        <f>B65</f>
        <v>1995q1</v>
      </c>
      <c r="C85" s="233" t="str">
        <f t="shared" ref="C85:BH85" si="250">C65</f>
        <v>1995q2</v>
      </c>
      <c r="D85" s="233" t="str">
        <f t="shared" si="250"/>
        <v>1995q3</v>
      </c>
      <c r="E85" s="233" t="str">
        <f t="shared" si="250"/>
        <v>1995q4</v>
      </c>
      <c r="F85" s="233" t="str">
        <f t="shared" si="250"/>
        <v>1996q1</v>
      </c>
      <c r="G85" s="233" t="str">
        <f t="shared" si="250"/>
        <v>1996q2</v>
      </c>
      <c r="H85" s="233" t="str">
        <f t="shared" si="250"/>
        <v>1996q3</v>
      </c>
      <c r="I85" s="233" t="str">
        <f t="shared" si="250"/>
        <v>1996q4</v>
      </c>
      <c r="J85" s="233" t="str">
        <f t="shared" si="250"/>
        <v>1997q1</v>
      </c>
      <c r="K85" s="233" t="str">
        <f t="shared" si="250"/>
        <v>1997q2</v>
      </c>
      <c r="L85" s="233" t="str">
        <f t="shared" si="250"/>
        <v>1997q3</v>
      </c>
      <c r="M85" s="233" t="str">
        <f t="shared" si="250"/>
        <v>1997q4</v>
      </c>
      <c r="N85" s="233" t="str">
        <f t="shared" si="250"/>
        <v>1998q1</v>
      </c>
      <c r="O85" s="233" t="str">
        <f t="shared" si="250"/>
        <v>1998q2</v>
      </c>
      <c r="P85" s="233" t="str">
        <f t="shared" si="250"/>
        <v>1998q3</v>
      </c>
      <c r="Q85" s="233" t="str">
        <f t="shared" si="250"/>
        <v>1998q4</v>
      </c>
      <c r="R85" s="233" t="str">
        <f t="shared" si="250"/>
        <v>1999q1</v>
      </c>
      <c r="S85" s="233" t="str">
        <f t="shared" si="250"/>
        <v>1999q2</v>
      </c>
      <c r="T85" s="233" t="str">
        <f t="shared" si="250"/>
        <v>1999q3</v>
      </c>
      <c r="U85" s="233" t="str">
        <f t="shared" si="250"/>
        <v>1999q4</v>
      </c>
      <c r="V85" s="233" t="str">
        <f t="shared" si="250"/>
        <v>2000q1</v>
      </c>
      <c r="W85" s="233" t="str">
        <f t="shared" si="250"/>
        <v>2000q2</v>
      </c>
      <c r="X85" s="233" t="str">
        <f t="shared" si="250"/>
        <v>2000q3</v>
      </c>
      <c r="Y85" s="233" t="str">
        <f t="shared" si="250"/>
        <v>2000q4</v>
      </c>
      <c r="Z85" s="233" t="str">
        <f t="shared" si="250"/>
        <v>2001q1</v>
      </c>
      <c r="AA85" s="233" t="str">
        <f t="shared" si="250"/>
        <v>2001q2</v>
      </c>
      <c r="AB85" s="233" t="str">
        <f t="shared" si="250"/>
        <v>2001q3</v>
      </c>
      <c r="AC85" s="233" t="str">
        <f t="shared" si="250"/>
        <v>2001q4</v>
      </c>
      <c r="AD85" s="233" t="str">
        <f t="shared" si="250"/>
        <v>2002q1</v>
      </c>
      <c r="AE85" s="233" t="str">
        <f t="shared" si="250"/>
        <v>2002q2</v>
      </c>
      <c r="AF85" s="233" t="str">
        <f t="shared" si="250"/>
        <v>2002q3</v>
      </c>
      <c r="AG85" s="233" t="str">
        <f t="shared" si="250"/>
        <v>2002q4</v>
      </c>
      <c r="AH85" s="233" t="str">
        <f t="shared" si="250"/>
        <v>2003q1</v>
      </c>
      <c r="AI85" s="233" t="str">
        <f t="shared" si="250"/>
        <v>2003q2</v>
      </c>
      <c r="AJ85" s="233" t="str">
        <f t="shared" si="250"/>
        <v>2003q3</v>
      </c>
      <c r="AK85" s="233" t="str">
        <f t="shared" si="250"/>
        <v>2003q4</v>
      </c>
      <c r="AL85" s="233" t="str">
        <f t="shared" si="250"/>
        <v>2004q1</v>
      </c>
      <c r="AM85" s="233" t="str">
        <f t="shared" si="250"/>
        <v>2004q2</v>
      </c>
      <c r="AN85" s="233" t="str">
        <f t="shared" si="250"/>
        <v>2004q3</v>
      </c>
      <c r="AO85" s="233" t="str">
        <f t="shared" si="250"/>
        <v>2004q4</v>
      </c>
      <c r="AP85" s="233" t="str">
        <f t="shared" si="250"/>
        <v>2005q1</v>
      </c>
      <c r="AQ85" s="233" t="str">
        <f t="shared" si="250"/>
        <v>2005q2</v>
      </c>
      <c r="AR85" s="233" t="str">
        <f t="shared" si="250"/>
        <v>2005q3</v>
      </c>
      <c r="AS85" s="233" t="str">
        <f t="shared" si="250"/>
        <v>2005q4</v>
      </c>
      <c r="AT85" s="233" t="str">
        <f t="shared" si="250"/>
        <v>2006q1</v>
      </c>
      <c r="AU85" s="233" t="str">
        <f t="shared" si="250"/>
        <v>2006q2</v>
      </c>
      <c r="AV85" s="233" t="str">
        <f t="shared" si="250"/>
        <v>2006q3</v>
      </c>
      <c r="AW85" s="233" t="str">
        <f t="shared" si="250"/>
        <v>2006q4</v>
      </c>
      <c r="AX85" s="233" t="str">
        <f t="shared" si="250"/>
        <v>2007q1</v>
      </c>
      <c r="AY85" s="233" t="str">
        <f t="shared" si="250"/>
        <v>2007q2</v>
      </c>
      <c r="AZ85" s="233" t="str">
        <f t="shared" si="250"/>
        <v>2007q3</v>
      </c>
      <c r="BA85" s="233" t="str">
        <f t="shared" si="250"/>
        <v>2007q4</v>
      </c>
      <c r="BB85" s="233" t="str">
        <f t="shared" si="250"/>
        <v>2008q1</v>
      </c>
      <c r="BC85" s="233" t="str">
        <f t="shared" si="250"/>
        <v>2008q2</v>
      </c>
      <c r="BD85" s="233" t="str">
        <f t="shared" si="250"/>
        <v>2008q3</v>
      </c>
      <c r="BE85" s="233" t="str">
        <f t="shared" si="250"/>
        <v>2008q4</v>
      </c>
      <c r="BF85" s="233" t="str">
        <f t="shared" si="250"/>
        <v>2009q1</v>
      </c>
      <c r="BG85" s="233" t="str">
        <f t="shared" si="250"/>
        <v>2009q2</v>
      </c>
      <c r="BH85" s="233" t="str">
        <f t="shared" si="250"/>
        <v>2009q3</v>
      </c>
      <c r="BI85" s="233" t="str">
        <f>BI65</f>
        <v>2009q4</v>
      </c>
      <c r="BJ85" s="233" t="str">
        <f t="shared" ref="BJ85:BQ85" si="251">BJ65</f>
        <v>2010q1</v>
      </c>
      <c r="BK85" s="233" t="str">
        <f t="shared" si="251"/>
        <v>2010q2</v>
      </c>
      <c r="BL85" s="233" t="str">
        <f t="shared" si="251"/>
        <v>2010q3</v>
      </c>
      <c r="BM85" s="233" t="str">
        <f t="shared" si="251"/>
        <v>2010q4</v>
      </c>
      <c r="BN85" s="233" t="str">
        <f t="shared" si="251"/>
        <v>2011q1</v>
      </c>
      <c r="BO85" s="233" t="str">
        <f t="shared" si="251"/>
        <v>2011q2</v>
      </c>
      <c r="BP85" s="233" t="str">
        <f t="shared" si="251"/>
        <v>2011q3</v>
      </c>
      <c r="BQ85" s="233" t="str">
        <f t="shared" si="251"/>
        <v>2011q4</v>
      </c>
      <c r="BR85" s="233" t="str">
        <f t="shared" ref="BR85:BS85" si="252">BR65</f>
        <v>2012q1</v>
      </c>
      <c r="BS85" s="233" t="str">
        <f t="shared" si="252"/>
        <v>2012q2</v>
      </c>
      <c r="BT85" s="233" t="str">
        <f t="shared" ref="BT85:BV85" si="253">BT65</f>
        <v>2012q3</v>
      </c>
      <c r="BU85" s="233" t="str">
        <f t="shared" si="253"/>
        <v>2012q4</v>
      </c>
      <c r="BV85" s="233" t="str">
        <f t="shared" si="253"/>
        <v>2013q1</v>
      </c>
      <c r="BW85" s="233" t="str">
        <f t="shared" ref="BW85" si="254">BW65</f>
        <v>2013q2</v>
      </c>
      <c r="BX85" s="233" t="str">
        <f t="shared" ref="BX85:CC85" si="255">BX65</f>
        <v>2013q3</v>
      </c>
      <c r="BY85" s="233" t="str">
        <f t="shared" si="255"/>
        <v>2013q4</v>
      </c>
      <c r="BZ85" s="233" t="str">
        <f t="shared" si="255"/>
        <v>2014q1</v>
      </c>
      <c r="CA85" s="233" t="str">
        <f t="shared" si="255"/>
        <v>2014q2</v>
      </c>
      <c r="CB85" s="233" t="str">
        <f t="shared" si="255"/>
        <v>2014q3</v>
      </c>
      <c r="CC85" s="233" t="str">
        <f t="shared" si="255"/>
        <v>2014q4</v>
      </c>
    </row>
    <row r="86" spans="1:81" ht="13.5" thickTop="1" x14ac:dyDescent="0.2">
      <c r="A86" s="2" t="s">
        <v>0</v>
      </c>
      <c r="B86" s="235"/>
      <c r="C86" s="142"/>
      <c r="D86" s="142"/>
      <c r="E86" s="142"/>
      <c r="F86" s="142">
        <f>(F6-B6)/B6*100</f>
        <v>0.13666555913946679</v>
      </c>
      <c r="G86" s="142">
        <f t="shared" ref="G86:G101" si="256">(G6-C6)/C6*100</f>
        <v>10.194067577607752</v>
      </c>
      <c r="H86" s="142">
        <f t="shared" ref="H86:H101" si="257">(H6-D6)/D6*100</f>
        <v>1.3863854244117095</v>
      </c>
      <c r="I86" s="142">
        <f t="shared" ref="I86:I101" si="258">(I6-E6)/E6*100</f>
        <v>-0.40269671656292955</v>
      </c>
      <c r="J86" s="142">
        <f t="shared" ref="J86:J101" si="259">(J6-F6)/F6*100</f>
        <v>0.9990115036058097</v>
      </c>
      <c r="K86" s="142">
        <f t="shared" ref="K86:K101" si="260">(K6-G6)/G6*100</f>
        <v>1.2339893806307747</v>
      </c>
      <c r="L86" s="142">
        <f t="shared" ref="L86:L101" si="261">(L6-H6)/H6*100</f>
        <v>1.9806978588817323</v>
      </c>
      <c r="M86" s="142">
        <f t="shared" ref="M86:M101" si="262">(M6-I6)/I6*100</f>
        <v>2.0201020245682844</v>
      </c>
      <c r="N86" s="142">
        <f t="shared" ref="N86:N101" si="263">(N6-J6)/J6*100</f>
        <v>1.5639483536781302</v>
      </c>
      <c r="O86" s="142">
        <f t="shared" ref="O86:O101" si="264">(O6-K6)/K6*100</f>
        <v>-0.56937997857642897</v>
      </c>
      <c r="P86" s="142">
        <f t="shared" ref="P86:P101" si="265">(P6-L6)/L6*100</f>
        <v>-1.8011271984370112</v>
      </c>
      <c r="Q86" s="142">
        <f t="shared" ref="Q86:Q101" si="266">(Q6-M6)/M6*100</f>
        <v>-3.2113349896044037</v>
      </c>
      <c r="R86" s="142">
        <f t="shared" ref="R86:R101" si="267">(R6-N6)/N6*100</f>
        <v>-0.64490921890021979</v>
      </c>
      <c r="S86" s="142">
        <f t="shared" ref="S86:S101" si="268">(S6-O6)/O6*100</f>
        <v>1.1148439313036143</v>
      </c>
      <c r="T86" s="142">
        <f t="shared" ref="T86:T101" si="269">(T6-P6)/P6*100</f>
        <v>0.29676162440220438</v>
      </c>
      <c r="U86" s="142">
        <f t="shared" ref="U86:U101" si="270">(U6-Q6)/Q6*100</f>
        <v>-1.4251808002374164</v>
      </c>
      <c r="V86" s="142">
        <f t="shared" ref="V86:V101" si="271">(V6-R6)/R6*100</f>
        <v>-3.1708922424976063</v>
      </c>
      <c r="W86" s="142">
        <f t="shared" ref="W86:W101" si="272">(W6-S6)/S6*100</f>
        <v>-3.9655640258139906</v>
      </c>
      <c r="X86" s="142">
        <f t="shared" ref="X86:X101" si="273">(X6-T6)/T6*100</f>
        <v>5.8888175023090632</v>
      </c>
      <c r="Y86" s="142">
        <f t="shared" ref="Y86:Y101" si="274">(Y6-U6)/U6*100</f>
        <v>1.2346910040418515</v>
      </c>
      <c r="Z86" s="142">
        <f t="shared" ref="Z86:Z101" si="275">(Z6-V6)/V6*100</f>
        <v>0.91154429305979801</v>
      </c>
      <c r="AA86" s="142">
        <f t="shared" ref="AA86:AA101" si="276">(AA6-W6)/W6*100</f>
        <v>3.8889088002774823</v>
      </c>
      <c r="AB86" s="142">
        <f t="shared" ref="AB86:AB101" si="277">(AB6-X6)/X6*100</f>
        <v>-4.6906878350555941</v>
      </c>
      <c r="AC86" s="142">
        <f t="shared" ref="AC86:AC101" si="278">(AC6-Y6)/Y6*100</f>
        <v>-2.8593459113983193</v>
      </c>
      <c r="AD86" s="142">
        <f t="shared" ref="AD86:AD101" si="279">(AD6-Z6)/Z6*100</f>
        <v>0.91496010498240354</v>
      </c>
      <c r="AE86" s="142">
        <f t="shared" ref="AE86:AE101" si="280">(AE6-AA6)/AA6*100</f>
        <v>2.4727018512638441</v>
      </c>
      <c r="AF86" s="142">
        <f t="shared" ref="AF86:AF101" si="281">(AF6-AB6)/AB6*100</f>
        <v>-0.13017173863186507</v>
      </c>
      <c r="AG86" s="142">
        <f t="shared" ref="AG86:AG101" si="282">(AG6-AC6)/AC6*100</f>
        <v>4.9976791785669752</v>
      </c>
      <c r="AH86" s="142">
        <f t="shared" ref="AH86:AH101" si="283">(AH6-AD6)/AD6*100</f>
        <v>1.1857330383627513</v>
      </c>
      <c r="AI86" s="142">
        <f t="shared" ref="AI86:AI101" si="284">(AI6-AE6)/AE6*100</f>
        <v>5.4568304181032445</v>
      </c>
      <c r="AJ86" s="142">
        <f t="shared" ref="AJ86:AJ101" si="285">(AJ6-AF6)/AF6*100</f>
        <v>4.2903190400816369</v>
      </c>
      <c r="AK86" s="142">
        <f t="shared" ref="AK86:AK101" si="286">(AK6-AG6)/AG6*100</f>
        <v>-1.2291559223135825E-2</v>
      </c>
      <c r="AL86" s="142">
        <f t="shared" ref="AL86:AL101" si="287">(AL6-AH6)/AH6*100</f>
        <v>4.3519930538490987</v>
      </c>
      <c r="AM86" s="142">
        <f t="shared" ref="AM86:AM101" si="288">(AM6-AI6)/AI6*100</f>
        <v>-1.7391232982245586</v>
      </c>
      <c r="AN86" s="142">
        <f t="shared" ref="AN86:AN101" si="289">(AN6-AJ6)/AJ6*100</f>
        <v>3.7741745131378348</v>
      </c>
      <c r="AO86" s="142">
        <f t="shared" ref="AO86:AO101" si="290">(AO6-AK6)/AK6*100</f>
        <v>-0.37012339609510836</v>
      </c>
      <c r="AP86" s="142">
        <f t="shared" ref="AP86:AP101" si="291">(AP6-AL6)/AL6*100</f>
        <v>5.6813933347027499</v>
      </c>
      <c r="AQ86" s="142">
        <f t="shared" ref="AQ86:AQ101" si="292">(AQ6-AM6)/AM6*100</f>
        <v>-0.12234075429341702</v>
      </c>
      <c r="AR86" s="142">
        <f t="shared" ref="AR86:AR101" si="293">(AR6-AN6)/AN6*100</f>
        <v>0.50540725078607074</v>
      </c>
      <c r="AS86" s="142">
        <f t="shared" ref="AS86:AS101" si="294">(AS6-AO6)/AO6*100</f>
        <v>-0.33647587098707354</v>
      </c>
      <c r="AT86" s="142">
        <f t="shared" ref="AT86:AT101" si="295">(AT6-AP6)/AP6*100</f>
        <v>-4.2778302274533084</v>
      </c>
      <c r="AU86" s="142">
        <f t="shared" ref="AU86:AU101" si="296">(AU6-AQ6)/AQ6*100</f>
        <v>-4.1819406583182284</v>
      </c>
      <c r="AV86" s="142">
        <f t="shared" ref="AV86:AV101" si="297">(AV6-AR6)/AR6*100</f>
        <v>-3.1010689565160239</v>
      </c>
      <c r="AW86" s="142">
        <f t="shared" ref="AW86:AW101" si="298">(AW6-AS6)/AS6*100</f>
        <v>6.6602144266580048</v>
      </c>
      <c r="AX86" s="142">
        <f t="shared" ref="AX86:AX101" si="299">(AX6-AT6)/AT6*100</f>
        <v>2.2017298405901609</v>
      </c>
      <c r="AY86" s="142">
        <f t="shared" ref="AY86:AY101" si="300">(AY6-AU6)/AU6*100</f>
        <v>0.66172999496639084</v>
      </c>
      <c r="AZ86" s="142">
        <f t="shared" ref="AZ86:AZ101" si="301">(AZ6-AV6)/AV6*100</f>
        <v>0.26794721169350388</v>
      </c>
      <c r="BA86" s="142">
        <f t="shared" ref="BA86:BA101" si="302">(BA6-AW6)/AW6*100</f>
        <v>-3.106663621424083</v>
      </c>
      <c r="BB86" s="142">
        <f t="shared" ref="BB86:BB101" si="303">(BB6-AX6)/AX6*100</f>
        <v>-3.4791671084344591</v>
      </c>
      <c r="BC86" s="142">
        <f t="shared" ref="BC86:BC101" si="304">(BC6-AY6)/AY6*100</f>
        <v>2.1212227326181603</v>
      </c>
      <c r="BD86" s="142">
        <f t="shared" ref="BD86:BD101" si="305">(BD6-AZ6)/AZ6*100</f>
        <v>-0.32824065429865662</v>
      </c>
      <c r="BE86" s="142">
        <f t="shared" ref="BE86:BE101" si="306">(BE6-BA6)/BA6*100</f>
        <v>-1.4206119192518605</v>
      </c>
      <c r="BF86" s="142">
        <f t="shared" ref="BF86:BF101" si="307">(BF6-BB6)/BB6*100</f>
        <v>-5.4678680676978706</v>
      </c>
      <c r="BG86" s="142">
        <f t="shared" ref="BG86:BG101" si="308">(BG6-BC6)/BC6*100</f>
        <v>-5.775844462988033</v>
      </c>
      <c r="BH86" s="142">
        <f t="shared" ref="BH86:BH101" si="309">(BH6-BD6)/BD6*100</f>
        <v>-3.8746040841942007</v>
      </c>
      <c r="BI86" s="142">
        <f t="shared" ref="BI86:BI101" si="310">(BI6-BE6)/BE6*100</f>
        <v>-2.2720787046524973</v>
      </c>
      <c r="BJ86" s="142">
        <f t="shared" ref="BJ86:BJ101" si="311">(BJ6-BF6)/BF6*100</f>
        <v>7.4135952130795015</v>
      </c>
      <c r="BK86" s="142">
        <f t="shared" ref="BK86:BK101" si="312">(BK6-BG6)/BG6*100</f>
        <v>0.24641150997487993</v>
      </c>
      <c r="BL86" s="142">
        <f t="shared" ref="BL86:BL101" si="313">(BL6-BH6)/BH6*100</f>
        <v>3.8905693895545839</v>
      </c>
      <c r="BM86" s="142">
        <f t="shared" ref="BM86:BM101" si="314">(BM6-BI6)/BI6*100</f>
        <v>4.9225789731507614</v>
      </c>
      <c r="BN86" s="142">
        <f t="shared" ref="BN86:BN101" si="315">(BN6-BJ6)/BJ6*100</f>
        <v>0.15441175206519714</v>
      </c>
      <c r="BO86" s="142">
        <f t="shared" ref="BO86:BO101" si="316">(BO6-BK6)/BK6*100</f>
        <v>4.6270010015217249</v>
      </c>
      <c r="BP86" s="142">
        <f t="shared" ref="BP86:BP101" si="317">(BP6-BL6)/BL6*100</f>
        <v>-2.4683819373220413</v>
      </c>
      <c r="BQ86" s="142">
        <f t="shared" ref="BQ86:BQ101" si="318">(BQ6-BM6)/BM6*100</f>
        <v>-3.6984476702150091</v>
      </c>
      <c r="BR86" s="142">
        <f t="shared" ref="BR86:BR101" si="319">(BR6-BN6)/BN6*100</f>
        <v>-6.288245741680619</v>
      </c>
      <c r="BS86" s="142">
        <f t="shared" ref="BS86:BS101" si="320">(BS6-BO6)/BO6*100</f>
        <v>1.234998367459115</v>
      </c>
      <c r="BT86" s="142">
        <f t="shared" ref="BT86:BT101" si="321">(BT6-BP6)/BP6*100</f>
        <v>-1.474585461472911</v>
      </c>
      <c r="BU86" s="142">
        <f t="shared" ref="BU86:BU101" si="322">(BU6-BQ6)/BQ6*100</f>
        <v>-2.4356423201663158</v>
      </c>
      <c r="BV86" s="142">
        <f t="shared" ref="BV86:BV101" si="323">(BV6-BR6)/BR6*100</f>
        <v>4.1145637423913044</v>
      </c>
      <c r="BW86" s="142">
        <f t="shared" ref="BW86:BW101" si="324">(BW6-BS6)/BS6*100</f>
        <v>0.66535266864460141</v>
      </c>
      <c r="BX86" s="142">
        <f t="shared" ref="BX86:BX101" si="325">(BX6-BT6)/BT6*100</f>
        <v>1.7192805585430768</v>
      </c>
      <c r="BY86" s="142">
        <f t="shared" ref="BY86:BY101" si="326">(BY6-BU6)/BU6*100</f>
        <v>8.10954177598515</v>
      </c>
      <c r="BZ86" s="142">
        <f t="shared" ref="BZ86:BZ101" si="327">(BZ6-BV6)/BV6*100</f>
        <v>-1.4597207399073502</v>
      </c>
      <c r="CA86" s="142">
        <f t="shared" ref="CA86:CA101" si="328">(CA6-BW6)/BW6*100</f>
        <v>1.3914604994377151</v>
      </c>
      <c r="CB86" s="142">
        <f t="shared" ref="CB86:CB101" si="329">(CB6-BX6)/BX6*100</f>
        <v>0.72207433560619849</v>
      </c>
      <c r="CC86" s="142">
        <f t="shared" ref="CC86:CC101" si="330">(CC6-BY6)/BY6*100</f>
        <v>-0.74179386871208752</v>
      </c>
    </row>
    <row r="87" spans="1:81" x14ac:dyDescent="0.2">
      <c r="A87" s="3" t="s">
        <v>1</v>
      </c>
      <c r="B87" s="236"/>
      <c r="C87" s="144"/>
      <c r="D87" s="144"/>
      <c r="E87" s="144"/>
      <c r="F87" s="144">
        <f>(F7-B7)/B7*100</f>
        <v>9.7983010271793525</v>
      </c>
      <c r="G87" s="144">
        <f t="shared" si="256"/>
        <v>68.353532836026844</v>
      </c>
      <c r="H87" s="144">
        <f t="shared" si="257"/>
        <v>12.425198719397397</v>
      </c>
      <c r="I87" s="144">
        <f t="shared" si="258"/>
        <v>-2.7376654764322925</v>
      </c>
      <c r="J87" s="144">
        <f t="shared" si="259"/>
        <v>10.415973329491754</v>
      </c>
      <c r="K87" s="144">
        <f t="shared" si="260"/>
        <v>-1.9793055739802141</v>
      </c>
      <c r="L87" s="144">
        <f t="shared" si="261"/>
        <v>-0.7115356559242354</v>
      </c>
      <c r="M87" s="144">
        <f t="shared" si="262"/>
        <v>0.40408101990264828</v>
      </c>
      <c r="N87" s="144">
        <f t="shared" si="263"/>
        <v>-3.2105186342516792</v>
      </c>
      <c r="O87" s="144">
        <f t="shared" si="264"/>
        <v>-3.4428780815742703</v>
      </c>
      <c r="P87" s="144">
        <f t="shared" si="265"/>
        <v>-3.4525917518521845</v>
      </c>
      <c r="Q87" s="144">
        <f t="shared" si="266"/>
        <v>-13.969113905095821</v>
      </c>
      <c r="R87" s="144">
        <f t="shared" si="267"/>
        <v>9.7299542426259205</v>
      </c>
      <c r="S87" s="144">
        <f t="shared" si="268"/>
        <v>10.527098404344754</v>
      </c>
      <c r="T87" s="144">
        <f t="shared" si="269"/>
        <v>6.5900364881583089</v>
      </c>
      <c r="U87" s="144">
        <f t="shared" si="270"/>
        <v>-8.4373637160899246</v>
      </c>
      <c r="V87" s="144">
        <f t="shared" si="271"/>
        <v>-15.048259138557762</v>
      </c>
      <c r="W87" s="144">
        <f t="shared" si="272"/>
        <v>-14.310032762159617</v>
      </c>
      <c r="X87" s="144">
        <f t="shared" si="273"/>
        <v>36.583165315426044</v>
      </c>
      <c r="Y87" s="144">
        <f t="shared" si="274"/>
        <v>23.050012244632846</v>
      </c>
      <c r="Z87" s="144">
        <f t="shared" si="275"/>
        <v>11.124539671191954</v>
      </c>
      <c r="AA87" s="144">
        <f t="shared" si="276"/>
        <v>15.593212799647107</v>
      </c>
      <c r="AB87" s="144">
        <f t="shared" si="277"/>
        <v>-20.523278100988598</v>
      </c>
      <c r="AC87" s="144">
        <f t="shared" si="278"/>
        <v>-16.542251062456511</v>
      </c>
      <c r="AD87" s="144">
        <f t="shared" si="279"/>
        <v>9.37577280181746</v>
      </c>
      <c r="AE87" s="144">
        <f t="shared" si="280"/>
        <v>9.8415648883089339</v>
      </c>
      <c r="AF87" s="144">
        <f t="shared" si="281"/>
        <v>-5.8470115187910547</v>
      </c>
      <c r="AG87" s="144">
        <f t="shared" si="282"/>
        <v>19.134110474830472</v>
      </c>
      <c r="AH87" s="144">
        <f t="shared" si="283"/>
        <v>-8.1575037147102396</v>
      </c>
      <c r="AI87" s="144">
        <f t="shared" si="284"/>
        <v>10.606598084427098</v>
      </c>
      <c r="AJ87" s="144">
        <f t="shared" si="285"/>
        <v>5.0858438613540722</v>
      </c>
      <c r="AK87" s="144">
        <f t="shared" si="286"/>
        <v>-20.435540069686414</v>
      </c>
      <c r="AL87" s="144">
        <f t="shared" si="287"/>
        <v>0.58243002750363337</v>
      </c>
      <c r="AM87" s="144">
        <f t="shared" si="288"/>
        <v>-9.2687620269403528</v>
      </c>
      <c r="AN87" s="144">
        <f t="shared" si="289"/>
        <v>9.8849157418824447</v>
      </c>
      <c r="AO87" s="144">
        <f t="shared" si="290"/>
        <v>16.575432450186106</v>
      </c>
      <c r="AP87" s="144">
        <f t="shared" si="291"/>
        <v>15.229210230014475</v>
      </c>
      <c r="AQ87" s="144">
        <f t="shared" si="292"/>
        <v>-7.205372923294437</v>
      </c>
      <c r="AR87" s="144">
        <f t="shared" si="293"/>
        <v>9.554890592855811</v>
      </c>
      <c r="AS87" s="144">
        <f t="shared" si="294"/>
        <v>1.3673929376408851</v>
      </c>
      <c r="AT87" s="144">
        <f t="shared" si="295"/>
        <v>2.2405571381072744</v>
      </c>
      <c r="AU87" s="144">
        <f t="shared" si="296"/>
        <v>-9.7878778315419428</v>
      </c>
      <c r="AV87" s="144">
        <f t="shared" si="297"/>
        <v>-12.240674242334803</v>
      </c>
      <c r="AW87" s="144">
        <f t="shared" si="298"/>
        <v>9.5448864784430238</v>
      </c>
      <c r="AX87" s="144">
        <f t="shared" si="299"/>
        <v>3.5647840331606298</v>
      </c>
      <c r="AY87" s="144">
        <f t="shared" si="300"/>
        <v>3.3476922025766616</v>
      </c>
      <c r="AZ87" s="144">
        <f t="shared" si="301"/>
        <v>2.4358910661358926</v>
      </c>
      <c r="BA87" s="144">
        <f t="shared" si="302"/>
        <v>2.4603397133158227</v>
      </c>
      <c r="BB87" s="144">
        <f t="shared" si="303"/>
        <v>23.479628574478372</v>
      </c>
      <c r="BC87" s="144">
        <f t="shared" si="304"/>
        <v>19.84661394027485</v>
      </c>
      <c r="BD87" s="144">
        <f t="shared" si="305"/>
        <v>18.679879252977681</v>
      </c>
      <c r="BE87" s="144">
        <f t="shared" si="306"/>
        <v>14.710296061038438</v>
      </c>
      <c r="BF87" s="144">
        <f t="shared" si="307"/>
        <v>-2.2606299224587914</v>
      </c>
      <c r="BG87" s="144">
        <f t="shared" si="308"/>
        <v>-3.797359864289982</v>
      </c>
      <c r="BH87" s="144">
        <f t="shared" si="309"/>
        <v>-2.9475253328849571</v>
      </c>
      <c r="BI87" s="144">
        <f t="shared" si="310"/>
        <v>4.523652184183879</v>
      </c>
      <c r="BJ87" s="144">
        <f t="shared" si="311"/>
        <v>0.81271405450974721</v>
      </c>
      <c r="BK87" s="144">
        <f t="shared" si="312"/>
        <v>1.8148735021264246</v>
      </c>
      <c r="BL87" s="144">
        <f t="shared" si="313"/>
        <v>-2.2036828012640184</v>
      </c>
      <c r="BM87" s="144">
        <f t="shared" si="314"/>
        <v>-2.6334299123647997</v>
      </c>
      <c r="BN87" s="144">
        <f t="shared" si="315"/>
        <v>-0.73323684870063677</v>
      </c>
      <c r="BO87" s="144">
        <f t="shared" si="316"/>
        <v>-0.12962424942804035</v>
      </c>
      <c r="BP87" s="144">
        <f t="shared" si="317"/>
        <v>2.9406313279814622</v>
      </c>
      <c r="BQ87" s="144">
        <f t="shared" si="318"/>
        <v>4.1595749264546198</v>
      </c>
      <c r="BR87" s="144">
        <f t="shared" si="319"/>
        <v>3.866006390992645</v>
      </c>
      <c r="BS87" s="144">
        <f t="shared" si="320"/>
        <v>5.1414301664971402</v>
      </c>
      <c r="BT87" s="144">
        <f t="shared" si="321"/>
        <v>-4.5958777560183179</v>
      </c>
      <c r="BU87" s="144">
        <f t="shared" si="322"/>
        <v>-3.7080114480187656</v>
      </c>
      <c r="BV87" s="144">
        <f t="shared" si="323"/>
        <v>3.8215342464558786</v>
      </c>
      <c r="BW87" s="144">
        <f t="shared" si="324"/>
        <v>5.7673008776440504</v>
      </c>
      <c r="BX87" s="144">
        <f t="shared" si="325"/>
        <v>-3.5726629621485815</v>
      </c>
      <c r="BY87" s="144">
        <f t="shared" si="326"/>
        <v>-2.2035501870407721</v>
      </c>
      <c r="BZ87" s="144">
        <f t="shared" si="327"/>
        <v>-2.2072113897134154</v>
      </c>
      <c r="CA87" s="144">
        <f t="shared" si="328"/>
        <v>6.4678378084941919</v>
      </c>
      <c r="CB87" s="144">
        <f t="shared" si="329"/>
        <v>11.940625333039684</v>
      </c>
      <c r="CC87" s="144">
        <f t="shared" si="330"/>
        <v>4.2430637464274277</v>
      </c>
    </row>
    <row r="88" spans="1:81" x14ac:dyDescent="0.2">
      <c r="A88" s="158" t="s">
        <v>2</v>
      </c>
      <c r="B88" s="237"/>
      <c r="C88" s="145"/>
      <c r="D88" s="145"/>
      <c r="E88" s="145"/>
      <c r="F88" s="145">
        <f>(F8-B8)/B8*100</f>
        <v>-1.1498354855857067</v>
      </c>
      <c r="G88" s="145">
        <f t="shared" si="256"/>
        <v>-1.1382098558730993</v>
      </c>
      <c r="H88" s="145">
        <f t="shared" si="257"/>
        <v>-0.88519081352149243</v>
      </c>
      <c r="I88" s="145">
        <f t="shared" si="258"/>
        <v>-2.7805376433242747E-2</v>
      </c>
      <c r="J88" s="145">
        <f t="shared" si="259"/>
        <v>-0.39378776214157196</v>
      </c>
      <c r="K88" s="145">
        <f t="shared" si="260"/>
        <v>2.3001954482516727</v>
      </c>
      <c r="L88" s="145">
        <f t="shared" si="261"/>
        <v>2.609107399737665</v>
      </c>
      <c r="M88" s="145">
        <f t="shared" si="262"/>
        <v>2.2725296017073129</v>
      </c>
      <c r="N88" s="145">
        <f t="shared" si="263"/>
        <v>2.3467434454891372</v>
      </c>
      <c r="O88" s="145">
        <f t="shared" si="264"/>
        <v>0.34419202855133602</v>
      </c>
      <c r="P88" s="145">
        <f t="shared" si="265"/>
        <v>-1.4281243190809594</v>
      </c>
      <c r="Q88" s="145">
        <f t="shared" si="266"/>
        <v>-1.5616357284276576</v>
      </c>
      <c r="R88" s="145">
        <f t="shared" si="267"/>
        <v>-2.2535524032704903</v>
      </c>
      <c r="S88" s="145">
        <f t="shared" si="268"/>
        <v>-1.7646595064371513</v>
      </c>
      <c r="T88" s="145">
        <f t="shared" si="269"/>
        <v>-1.0954563208121282</v>
      </c>
      <c r="U88" s="145">
        <f t="shared" si="270"/>
        <v>-0.48540250833633608</v>
      </c>
      <c r="V88" s="145">
        <f t="shared" si="271"/>
        <v>-1.103505528898151</v>
      </c>
      <c r="W88" s="145">
        <f t="shared" si="272"/>
        <v>-0.40488237539582511</v>
      </c>
      <c r="X88" s="145">
        <f t="shared" si="273"/>
        <v>-1.4291302489918853</v>
      </c>
      <c r="Y88" s="145">
        <f t="shared" si="274"/>
        <v>-1.4553895364297746</v>
      </c>
      <c r="Z88" s="145">
        <f t="shared" si="275"/>
        <v>-0.61548043319287582</v>
      </c>
      <c r="AA88" s="145">
        <f t="shared" si="276"/>
        <v>0.42263809866197477</v>
      </c>
      <c r="AB88" s="145">
        <f t="shared" si="277"/>
        <v>0.53967059749243396</v>
      </c>
      <c r="AC88" s="145">
        <f t="shared" si="278"/>
        <v>-0.752509715899769</v>
      </c>
      <c r="AD88" s="145">
        <f t="shared" si="279"/>
        <v>-0.49951805823697576</v>
      </c>
      <c r="AE88" s="145">
        <f t="shared" si="280"/>
        <v>-3.9289131550115965E-2</v>
      </c>
      <c r="AF88" s="145">
        <f t="shared" si="281"/>
        <v>1.362753251507588</v>
      </c>
      <c r="AG88" s="145">
        <f t="shared" si="282"/>
        <v>3.1673071326711475</v>
      </c>
      <c r="AH88" s="145">
        <f t="shared" si="283"/>
        <v>2.9027614061537479</v>
      </c>
      <c r="AI88" s="145">
        <f t="shared" si="284"/>
        <v>3.5277843318530282</v>
      </c>
      <c r="AJ88" s="145">
        <f t="shared" si="285"/>
        <v>4.097348322216571</v>
      </c>
      <c r="AK88" s="145">
        <f t="shared" si="286"/>
        <v>3.0413526972757001</v>
      </c>
      <c r="AL88" s="145">
        <f t="shared" si="287"/>
        <v>4.970276723269639</v>
      </c>
      <c r="AM88" s="145">
        <f t="shared" si="288"/>
        <v>1.2742519872450528</v>
      </c>
      <c r="AN88" s="145">
        <f t="shared" si="289"/>
        <v>2.2778144106773279</v>
      </c>
      <c r="AO88" s="145">
        <f t="shared" si="290"/>
        <v>-2.3265204776316732</v>
      </c>
      <c r="AP88" s="145">
        <f t="shared" si="291"/>
        <v>4.1808220547406885</v>
      </c>
      <c r="AQ88" s="145">
        <f t="shared" si="292"/>
        <v>2.4172052784476259</v>
      </c>
      <c r="AR88" s="145">
        <f t="shared" si="293"/>
        <v>-1.8753913163665006</v>
      </c>
      <c r="AS88" s="145">
        <f t="shared" si="294"/>
        <v>-0.57125944844525256</v>
      </c>
      <c r="AT88" s="145">
        <f t="shared" si="295"/>
        <v>-5.4109283481109429</v>
      </c>
      <c r="AU88" s="145">
        <f t="shared" si="296"/>
        <v>-2.360835555122903</v>
      </c>
      <c r="AV88" s="145">
        <f t="shared" si="297"/>
        <v>-0.41646553480677373</v>
      </c>
      <c r="AW88" s="145">
        <f t="shared" si="298"/>
        <v>6.2549725212423581</v>
      </c>
      <c r="AX88" s="145">
        <f t="shared" si="299"/>
        <v>1.945622090448262</v>
      </c>
      <c r="AY88" s="145">
        <f t="shared" si="300"/>
        <v>-0.14444166686754051</v>
      </c>
      <c r="AZ88" s="145">
        <f t="shared" si="301"/>
        <v>-0.29323832743169387</v>
      </c>
      <c r="BA88" s="145">
        <f t="shared" si="302"/>
        <v>-3.9129368311296888</v>
      </c>
      <c r="BB88" s="145">
        <f t="shared" si="303"/>
        <v>-8.6249754755956332</v>
      </c>
      <c r="BC88" s="145">
        <f t="shared" si="304"/>
        <v>-3.384977469988192</v>
      </c>
      <c r="BD88" s="145">
        <f t="shared" si="305"/>
        <v>-5.3832870051710566</v>
      </c>
      <c r="BE88" s="145">
        <f t="shared" si="306"/>
        <v>-3.9118224649522357</v>
      </c>
      <c r="BF88" s="145">
        <f t="shared" si="307"/>
        <v>-6.2951473302972873</v>
      </c>
      <c r="BG88" s="145">
        <f t="shared" si="308"/>
        <v>-6.5382217544811825</v>
      </c>
      <c r="BH88" s="145">
        <f t="shared" si="309"/>
        <v>-4.1838556061095984</v>
      </c>
      <c r="BI88" s="145">
        <f t="shared" si="310"/>
        <v>-3.5249897464714075</v>
      </c>
      <c r="BJ88" s="145">
        <f t="shared" si="311"/>
        <v>9.1895434233118767</v>
      </c>
      <c r="BK88" s="145">
        <f t="shared" si="312"/>
        <v>-0.37569425776274201</v>
      </c>
      <c r="BL88" s="145">
        <f t="shared" si="313"/>
        <v>5.9496984278576184</v>
      </c>
      <c r="BM88" s="145">
        <f t="shared" si="314"/>
        <v>6.4318813878340331</v>
      </c>
      <c r="BN88" s="145">
        <f t="shared" si="315"/>
        <v>0.37490927384017558</v>
      </c>
      <c r="BO88" s="145">
        <f t="shared" si="316"/>
        <v>6.5551255493819589</v>
      </c>
      <c r="BP88" s="145">
        <f t="shared" si="317"/>
        <v>-4.155338744922906</v>
      </c>
      <c r="BQ88" s="145">
        <f t="shared" si="318"/>
        <v>-5.1343840959902449</v>
      </c>
      <c r="BR88" s="145">
        <f t="shared" si="319"/>
        <v>-8.7827788808912697</v>
      </c>
      <c r="BS88" s="145">
        <f t="shared" si="320"/>
        <v>-0.24915483013985229</v>
      </c>
      <c r="BT88" s="145">
        <f t="shared" si="321"/>
        <v>-0.42904882007262468</v>
      </c>
      <c r="BU88" s="145">
        <f t="shared" si="322"/>
        <v>-2.1803572419350932</v>
      </c>
      <c r="BV88" s="145">
        <f t="shared" si="323"/>
        <v>4.1965326729438024</v>
      </c>
      <c r="BW88" s="145">
        <f t="shared" si="324"/>
        <v>-1.3777576976518555</v>
      </c>
      <c r="BX88" s="145">
        <f t="shared" si="325"/>
        <v>3.4177373465320473</v>
      </c>
      <c r="BY88" s="145">
        <f t="shared" si="326"/>
        <v>10.146421011573034</v>
      </c>
      <c r="BZ88" s="145">
        <f t="shared" si="327"/>
        <v>-1.2513782401739968</v>
      </c>
      <c r="CA88" s="145">
        <f t="shared" si="328"/>
        <v>-0.78868874554515678</v>
      </c>
      <c r="CB88" s="145">
        <f t="shared" si="329"/>
        <v>-2.6351565492067399</v>
      </c>
      <c r="CC88" s="145">
        <f t="shared" si="330"/>
        <v>-1.6159355873941621</v>
      </c>
    </row>
    <row r="89" spans="1:81" x14ac:dyDescent="0.2">
      <c r="A89" s="2" t="s">
        <v>3</v>
      </c>
      <c r="B89" s="240"/>
      <c r="C89" s="143"/>
      <c r="D89" s="143"/>
      <c r="E89" s="143"/>
      <c r="F89" s="143">
        <f>(F9-B9)/B9*100</f>
        <v>2.1794992699362874</v>
      </c>
      <c r="G89" s="143">
        <f t="shared" si="256"/>
        <v>2.0647585499233316</v>
      </c>
      <c r="H89" s="143">
        <f t="shared" si="257"/>
        <v>2.5606984564108619</v>
      </c>
      <c r="I89" s="143">
        <f t="shared" si="258"/>
        <v>4.6510161502561704</v>
      </c>
      <c r="J89" s="143">
        <f t="shared" si="259"/>
        <v>3.1151742731025949</v>
      </c>
      <c r="K89" s="143">
        <f t="shared" si="260"/>
        <v>4.5256672323598925</v>
      </c>
      <c r="L89" s="143">
        <f t="shared" si="261"/>
        <v>2.3506597931773112</v>
      </c>
      <c r="M89" s="143">
        <f t="shared" si="262"/>
        <v>2.0245531245892501</v>
      </c>
      <c r="N89" s="143">
        <f t="shared" si="263"/>
        <v>0.15507830003343659</v>
      </c>
      <c r="O89" s="143">
        <f t="shared" si="264"/>
        <v>-1.6050893440141805</v>
      </c>
      <c r="P89" s="143">
        <f t="shared" si="265"/>
        <v>-3.0473651528804178</v>
      </c>
      <c r="Q89" s="143">
        <f t="shared" si="266"/>
        <v>-2.8474399366798382</v>
      </c>
      <c r="R89" s="143">
        <f t="shared" si="267"/>
        <v>-2.6277025121637965</v>
      </c>
      <c r="S89" s="143">
        <f t="shared" si="268"/>
        <v>-1.2937976513288316</v>
      </c>
      <c r="T89" s="143">
        <f t="shared" si="269"/>
        <v>1.0496723367137553</v>
      </c>
      <c r="U89" s="143">
        <f t="shared" si="270"/>
        <v>3.5816979330541248</v>
      </c>
      <c r="V89" s="143">
        <f t="shared" si="271"/>
        <v>5.9731354012937201</v>
      </c>
      <c r="W89" s="143">
        <f t="shared" si="272"/>
        <v>6.9244865336943562</v>
      </c>
      <c r="X89" s="143">
        <f t="shared" si="273"/>
        <v>7.6508441452798532</v>
      </c>
      <c r="Y89" s="143">
        <f t="shared" si="274"/>
        <v>7.5814535487596517</v>
      </c>
      <c r="Z89" s="143">
        <f t="shared" si="275"/>
        <v>5.3097089002022066</v>
      </c>
      <c r="AA89" s="143">
        <f t="shared" si="276"/>
        <v>3.6273147166479585</v>
      </c>
      <c r="AB89" s="143">
        <f t="shared" si="277"/>
        <v>0.90591931720777064</v>
      </c>
      <c r="AC89" s="143">
        <f t="shared" si="278"/>
        <v>-5.236738318953338E-3</v>
      </c>
      <c r="AD89" s="143">
        <f t="shared" si="279"/>
        <v>1.0769319017889067</v>
      </c>
      <c r="AE89" s="143">
        <f t="shared" si="280"/>
        <v>2.6193451417556766</v>
      </c>
      <c r="AF89" s="143">
        <f t="shared" si="281"/>
        <v>4.9106659108534974</v>
      </c>
      <c r="AG89" s="143">
        <f t="shared" si="282"/>
        <v>4.2388231921152011</v>
      </c>
      <c r="AH89" s="143">
        <f t="shared" si="283"/>
        <v>2.8757616342275227</v>
      </c>
      <c r="AI89" s="143">
        <f t="shared" si="284"/>
        <v>0.16613078276887033</v>
      </c>
      <c r="AJ89" s="143">
        <f t="shared" si="285"/>
        <v>-0.58463780684818289</v>
      </c>
      <c r="AK89" s="143">
        <f t="shared" si="286"/>
        <v>-1.4712498597453416</v>
      </c>
      <c r="AL89" s="143">
        <f t="shared" si="287"/>
        <v>3.0432767461345338</v>
      </c>
      <c r="AM89" s="143">
        <f t="shared" si="288"/>
        <v>5.2506168403058906</v>
      </c>
      <c r="AN89" s="143">
        <f t="shared" si="289"/>
        <v>6.9381003447063803</v>
      </c>
      <c r="AO89" s="143">
        <f t="shared" si="290"/>
        <v>7.4195581004072713</v>
      </c>
      <c r="AP89" s="143">
        <f t="shared" si="291"/>
        <v>4.9113955472388264</v>
      </c>
      <c r="AQ89" s="143">
        <f t="shared" si="292"/>
        <v>7.5624393875298814</v>
      </c>
      <c r="AR89" s="143">
        <f t="shared" si="293"/>
        <v>7.2134888225855729</v>
      </c>
      <c r="AS89" s="143">
        <f t="shared" si="294"/>
        <v>7.4854750730399431</v>
      </c>
      <c r="AT89" s="143">
        <f t="shared" si="295"/>
        <v>6.8755508137685482</v>
      </c>
      <c r="AU89" s="143">
        <f t="shared" si="296"/>
        <v>5.8109934775440824</v>
      </c>
      <c r="AV89" s="143">
        <f t="shared" si="297"/>
        <v>5.9819086930558694</v>
      </c>
      <c r="AW89" s="143">
        <f t="shared" si="298"/>
        <v>7.5255158040150594</v>
      </c>
      <c r="AX89" s="143">
        <f t="shared" si="299"/>
        <v>7.6727542916293956</v>
      </c>
      <c r="AY89" s="143">
        <f t="shared" si="300"/>
        <v>6.5334184536192002</v>
      </c>
      <c r="AZ89" s="143">
        <f t="shared" si="301"/>
        <v>5.1823532979442932</v>
      </c>
      <c r="BA89" s="143">
        <f t="shared" si="302"/>
        <v>6.7799626654820084</v>
      </c>
      <c r="BB89" s="143">
        <f t="shared" si="303"/>
        <v>3.2552959212330488</v>
      </c>
      <c r="BC89" s="143">
        <f t="shared" si="304"/>
        <v>5.6402147150997122</v>
      </c>
      <c r="BD89" s="143">
        <f t="shared" si="305"/>
        <v>4.4712941799357706</v>
      </c>
      <c r="BE89" s="143">
        <f t="shared" si="306"/>
        <v>-2.3143213993207219</v>
      </c>
      <c r="BF89" s="143">
        <f t="shared" si="307"/>
        <v>-6.109368744536507</v>
      </c>
      <c r="BG89" s="143">
        <f t="shared" si="308"/>
        <v>-9.7796714701177798</v>
      </c>
      <c r="BH89" s="143">
        <f t="shared" si="309"/>
        <v>-7.3246582845329087</v>
      </c>
      <c r="BI89" s="143">
        <f t="shared" si="310"/>
        <v>-2.1994413717521986</v>
      </c>
      <c r="BJ89" s="143">
        <f t="shared" si="311"/>
        <v>3.7942161720639094</v>
      </c>
      <c r="BK89" s="143">
        <f t="shared" si="312"/>
        <v>7.0604740151946288</v>
      </c>
      <c r="BL89" s="143">
        <f t="shared" si="313"/>
        <v>4.1527891777126493</v>
      </c>
      <c r="BM89" s="143">
        <f t="shared" si="314"/>
        <v>2.9648222128360002</v>
      </c>
      <c r="BN89" s="143">
        <f t="shared" si="315"/>
        <v>3.751562593477531</v>
      </c>
      <c r="BO89" s="143">
        <f t="shared" si="316"/>
        <v>1.3521978479223862</v>
      </c>
      <c r="BP89" s="143">
        <f t="shared" si="317"/>
        <v>1.7833219148935999</v>
      </c>
      <c r="BQ89" s="143">
        <f t="shared" si="318"/>
        <v>2.2817089426339683</v>
      </c>
      <c r="BR89" s="143">
        <f t="shared" si="319"/>
        <v>0.96101078029956066</v>
      </c>
      <c r="BS89" s="143">
        <f t="shared" si="320"/>
        <v>1.4693633342426469</v>
      </c>
      <c r="BT89" s="143">
        <f t="shared" si="321"/>
        <v>1.6086930234357633</v>
      </c>
      <c r="BU89" s="143">
        <f t="shared" si="322"/>
        <v>2.4855156985681828</v>
      </c>
      <c r="BV89" s="143">
        <f t="shared" si="323"/>
        <v>-7.1121438189382893E-2</v>
      </c>
      <c r="BW89" s="143">
        <f t="shared" si="324"/>
        <v>2.3808436535841713</v>
      </c>
      <c r="BX89" s="143">
        <f t="shared" si="325"/>
        <v>0.36836582288474023</v>
      </c>
      <c r="BY89" s="143">
        <f t="shared" si="326"/>
        <v>1.0252441114567421</v>
      </c>
      <c r="BZ89" s="143">
        <f t="shared" si="327"/>
        <v>1.9365304458009356</v>
      </c>
      <c r="CA89" s="143">
        <f t="shared" si="328"/>
        <v>-0.71846995491920218</v>
      </c>
      <c r="CB89" s="143">
        <f t="shared" si="329"/>
        <v>5.1168781108586289E-2</v>
      </c>
      <c r="CC89" s="143">
        <f t="shared" si="330"/>
        <v>0.58626315384176098</v>
      </c>
    </row>
    <row r="90" spans="1:81" x14ac:dyDescent="0.2">
      <c r="A90" s="3" t="s">
        <v>4</v>
      </c>
      <c r="B90" s="236"/>
      <c r="C90" s="144"/>
      <c r="D90" s="144"/>
      <c r="E90" s="144"/>
      <c r="F90" s="144">
        <f t="shared" ref="F90:F101" si="331">(F10-B10)/B10*100</f>
        <v>2.2760209903577295</v>
      </c>
      <c r="G90" s="144">
        <f t="shared" si="256"/>
        <v>1.175090596744971</v>
      </c>
      <c r="H90" s="144">
        <f t="shared" si="257"/>
        <v>0.44100931348189593</v>
      </c>
      <c r="I90" s="144">
        <f t="shared" si="258"/>
        <v>1.7705946350136847</v>
      </c>
      <c r="J90" s="144">
        <f t="shared" si="259"/>
        <v>1.6705297976028777</v>
      </c>
      <c r="K90" s="144">
        <f t="shared" si="260"/>
        <v>4.3076530355683582</v>
      </c>
      <c r="L90" s="144">
        <f t="shared" si="261"/>
        <v>2.881855507639806</v>
      </c>
      <c r="M90" s="144">
        <f t="shared" si="262"/>
        <v>1.9673728914556341</v>
      </c>
      <c r="N90" s="144">
        <f t="shared" si="263"/>
        <v>1.9510850575837049</v>
      </c>
      <c r="O90" s="144">
        <f t="shared" si="264"/>
        <v>0.2551192143909421</v>
      </c>
      <c r="P90" s="144">
        <f t="shared" si="265"/>
        <v>-1.463733202937068</v>
      </c>
      <c r="Q90" s="144">
        <f t="shared" si="266"/>
        <v>-1.3626349315909283</v>
      </c>
      <c r="R90" s="144">
        <f t="shared" si="267"/>
        <v>-2.1106365721701903</v>
      </c>
      <c r="S90" s="144">
        <f t="shared" si="268"/>
        <v>-1.2407643601035196</v>
      </c>
      <c r="T90" s="144">
        <f t="shared" si="269"/>
        <v>1.3016878346225291</v>
      </c>
      <c r="U90" s="144">
        <f t="shared" si="270"/>
        <v>4.2946982944430241</v>
      </c>
      <c r="V90" s="144">
        <f t="shared" si="271"/>
        <v>7.0673174358509723</v>
      </c>
      <c r="W90" s="144">
        <f t="shared" si="272"/>
        <v>8.0433882004141637</v>
      </c>
      <c r="X90" s="144">
        <f t="shared" si="273"/>
        <v>8.4716756796257933</v>
      </c>
      <c r="Y90" s="144">
        <f t="shared" si="274"/>
        <v>8.7197792292564049</v>
      </c>
      <c r="Z90" s="144">
        <f t="shared" si="275"/>
        <v>6.4204658644908221</v>
      </c>
      <c r="AA90" s="144">
        <f t="shared" si="276"/>
        <v>4.835767444841518</v>
      </c>
      <c r="AB90" s="144">
        <f t="shared" si="277"/>
        <v>1.5992487792556478</v>
      </c>
      <c r="AC90" s="144">
        <f t="shared" si="278"/>
        <v>0.39930818219746306</v>
      </c>
      <c r="AD90" s="144">
        <f t="shared" si="279"/>
        <v>0.47367038309934151</v>
      </c>
      <c r="AE90" s="144">
        <f t="shared" si="280"/>
        <v>2.2771651940249349</v>
      </c>
      <c r="AF90" s="144">
        <f t="shared" si="281"/>
        <v>4.7504235382661104</v>
      </c>
      <c r="AG90" s="144">
        <f t="shared" si="282"/>
        <v>3.5653710797163867</v>
      </c>
      <c r="AH90" s="144">
        <f t="shared" si="283"/>
        <v>1.8835872022659759</v>
      </c>
      <c r="AI90" s="144">
        <f t="shared" si="284"/>
        <v>-1.558647562889012</v>
      </c>
      <c r="AJ90" s="144">
        <f t="shared" si="285"/>
        <v>-2.4757159179825057</v>
      </c>
      <c r="AK90" s="144">
        <f t="shared" si="286"/>
        <v>-3.5750645861751766</v>
      </c>
      <c r="AL90" s="144">
        <f t="shared" si="287"/>
        <v>1.9066865829013422</v>
      </c>
      <c r="AM90" s="144">
        <f t="shared" si="288"/>
        <v>4.3611524651896145</v>
      </c>
      <c r="AN90" s="144">
        <f t="shared" si="289"/>
        <v>6.1869513402823335</v>
      </c>
      <c r="AO90" s="144">
        <f t="shared" si="290"/>
        <v>6.9876664982960772</v>
      </c>
      <c r="AP90" s="144">
        <f t="shared" si="291"/>
        <v>3.6088980858768425</v>
      </c>
      <c r="AQ90" s="144">
        <f t="shared" si="292"/>
        <v>7.1848224674189503</v>
      </c>
      <c r="AR90" s="144">
        <f t="shared" si="293"/>
        <v>7.038990353305409</v>
      </c>
      <c r="AS90" s="144">
        <f t="shared" si="294"/>
        <v>6.8259887188626456</v>
      </c>
      <c r="AT90" s="144">
        <f t="shared" si="295"/>
        <v>6.9598148397189403</v>
      </c>
      <c r="AU90" s="144">
        <f t="shared" si="296"/>
        <v>5.4664009321257936</v>
      </c>
      <c r="AV90" s="144">
        <f t="shared" si="297"/>
        <v>5.5785123708526028</v>
      </c>
      <c r="AW90" s="144">
        <f t="shared" si="298"/>
        <v>7.7570128162767471</v>
      </c>
      <c r="AX90" s="144">
        <f t="shared" si="299"/>
        <v>7.1345829796732705</v>
      </c>
      <c r="AY90" s="144">
        <f t="shared" si="300"/>
        <v>5.7269041263180966</v>
      </c>
      <c r="AZ90" s="144">
        <f t="shared" si="301"/>
        <v>3.7062366044528741</v>
      </c>
      <c r="BA90" s="144">
        <f t="shared" si="302"/>
        <v>5.0484717280081703</v>
      </c>
      <c r="BB90" s="144">
        <f t="shared" si="303"/>
        <v>2.6755859625475753</v>
      </c>
      <c r="BC90" s="144">
        <f t="shared" si="304"/>
        <v>6.4421213978464982</v>
      </c>
      <c r="BD90" s="144">
        <f t="shared" si="305"/>
        <v>4.3429194697213136</v>
      </c>
      <c r="BE90" s="144">
        <f t="shared" si="306"/>
        <v>-3.8299208923007497</v>
      </c>
      <c r="BF90" s="144">
        <f t="shared" si="307"/>
        <v>-10.541986619222644</v>
      </c>
      <c r="BG90" s="144">
        <f t="shared" si="308"/>
        <v>-15.238424008305696</v>
      </c>
      <c r="BH90" s="144">
        <f t="shared" si="309"/>
        <v>-11.41238309310182</v>
      </c>
      <c r="BI90" s="144">
        <f t="shared" si="310"/>
        <v>-5.1194905866602891</v>
      </c>
      <c r="BJ90" s="144">
        <f t="shared" si="311"/>
        <v>4.1763818150210348</v>
      </c>
      <c r="BK90" s="144">
        <f t="shared" si="312"/>
        <v>9.259920564284533</v>
      </c>
      <c r="BL90" s="144">
        <f t="shared" si="313"/>
        <v>5.9335204551824896</v>
      </c>
      <c r="BM90" s="144">
        <f t="shared" si="314"/>
        <v>4.3605422825715943</v>
      </c>
      <c r="BN90" s="144">
        <f t="shared" si="315"/>
        <v>5.5551847241353078</v>
      </c>
      <c r="BO90" s="144">
        <f t="shared" si="316"/>
        <v>1.5672278434105791</v>
      </c>
      <c r="BP90" s="144">
        <f t="shared" si="317"/>
        <v>2.0329675452972062</v>
      </c>
      <c r="BQ90" s="144">
        <f t="shared" si="318"/>
        <v>2.8185373771066931</v>
      </c>
      <c r="BR90" s="144">
        <f t="shared" si="319"/>
        <v>0.42797148851080413</v>
      </c>
      <c r="BS90" s="144">
        <f t="shared" si="320"/>
        <v>1.7388345112968093</v>
      </c>
      <c r="BT90" s="144">
        <f t="shared" si="321"/>
        <v>1.9761358232055986</v>
      </c>
      <c r="BU90" s="144">
        <f t="shared" si="322"/>
        <v>3.1900382900648978</v>
      </c>
      <c r="BV90" s="144">
        <f t="shared" si="323"/>
        <v>-0.22915206491265841</v>
      </c>
      <c r="BW90" s="144">
        <f t="shared" si="324"/>
        <v>2.5432528664299974</v>
      </c>
      <c r="BX90" s="144">
        <f t="shared" si="325"/>
        <v>-0.40003634456725951</v>
      </c>
      <c r="BY90" s="144">
        <f t="shared" si="326"/>
        <v>1.0619717450340171</v>
      </c>
      <c r="BZ90" s="144">
        <f t="shared" si="327"/>
        <v>1.8490515318971108</v>
      </c>
      <c r="CA90" s="144">
        <f t="shared" si="328"/>
        <v>-1.523550807442043</v>
      </c>
      <c r="CB90" s="144">
        <f t="shared" si="329"/>
        <v>-0.30382701188455347</v>
      </c>
      <c r="CC90" s="144">
        <f t="shared" si="330"/>
        <v>0.25114531382329131</v>
      </c>
    </row>
    <row r="91" spans="1:81" x14ac:dyDescent="0.2">
      <c r="A91" s="3" t="s">
        <v>5</v>
      </c>
      <c r="B91" s="236"/>
      <c r="C91" s="144"/>
      <c r="D91" s="144"/>
      <c r="E91" s="144"/>
      <c r="F91" s="144">
        <f t="shared" si="331"/>
        <v>1.9209819467305613</v>
      </c>
      <c r="G91" s="144">
        <f t="shared" si="256"/>
        <v>6.5061824294141477</v>
      </c>
      <c r="H91" s="144">
        <f t="shared" si="257"/>
        <v>13.515232846297613</v>
      </c>
      <c r="I91" s="144">
        <f t="shared" si="258"/>
        <v>21.451585757581917</v>
      </c>
      <c r="J91" s="144">
        <f t="shared" si="259"/>
        <v>10.910201119943835</v>
      </c>
      <c r="K91" s="144">
        <f t="shared" si="260"/>
        <v>7.9544040688299278</v>
      </c>
      <c r="L91" s="144">
        <f t="shared" si="261"/>
        <v>0.94812778878374282</v>
      </c>
      <c r="M91" s="144">
        <f t="shared" si="262"/>
        <v>-2.8818106510713215</v>
      </c>
      <c r="N91" s="144">
        <f t="shared" si="263"/>
        <v>-5.341245695544564</v>
      </c>
      <c r="O91" s="144">
        <f t="shared" si="264"/>
        <v>-6.51898194502607</v>
      </c>
      <c r="P91" s="144">
        <f t="shared" si="265"/>
        <v>-7.0297203809076239</v>
      </c>
      <c r="Q91" s="144">
        <f t="shared" si="266"/>
        <v>-6.2660277531245452</v>
      </c>
      <c r="R91" s="144">
        <f t="shared" si="267"/>
        <v>-4.0517396262932506</v>
      </c>
      <c r="S91" s="144">
        <f t="shared" si="268"/>
        <v>-1.3418026281747784</v>
      </c>
      <c r="T91" s="144">
        <f t="shared" si="269"/>
        <v>0.84001692876510603</v>
      </c>
      <c r="U91" s="144">
        <f t="shared" si="270"/>
        <v>2.4924223917433239</v>
      </c>
      <c r="V91" s="144">
        <f t="shared" si="271"/>
        <v>4.0433179298103594</v>
      </c>
      <c r="W91" s="144">
        <f t="shared" si="272"/>
        <v>3.7417966626800929</v>
      </c>
      <c r="X91" s="144">
        <f t="shared" si="273"/>
        <v>4.1536529949893088</v>
      </c>
      <c r="Y91" s="144">
        <f t="shared" si="274"/>
        <v>0.54820940824352327</v>
      </c>
      <c r="Z91" s="144">
        <f t="shared" si="275"/>
        <v>-2.128770611584657</v>
      </c>
      <c r="AA91" s="144">
        <f t="shared" si="276"/>
        <v>-4.255710448659789</v>
      </c>
      <c r="AB91" s="144">
        <f t="shared" si="277"/>
        <v>-4.4977685440327653</v>
      </c>
      <c r="AC91" s="144">
        <f t="shared" si="278"/>
        <v>-3.8165717591558477</v>
      </c>
      <c r="AD91" s="144">
        <f t="shared" si="279"/>
        <v>1.5536285132126644</v>
      </c>
      <c r="AE91" s="144">
        <f t="shared" si="280"/>
        <v>3.6125638092104966</v>
      </c>
      <c r="AF91" s="144">
        <f t="shared" si="281"/>
        <v>3.9111976180527406</v>
      </c>
      <c r="AG91" s="144">
        <f t="shared" si="282"/>
        <v>4.8575564840634815</v>
      </c>
      <c r="AH91" s="144">
        <f t="shared" si="283"/>
        <v>3.5892909679317464</v>
      </c>
      <c r="AI91" s="144">
        <f t="shared" si="284"/>
        <v>2.7314580876986079</v>
      </c>
      <c r="AJ91" s="144">
        <f t="shared" si="285"/>
        <v>2.668874891398787</v>
      </c>
      <c r="AK91" s="144">
        <f t="shared" si="286"/>
        <v>2.8527071608771677</v>
      </c>
      <c r="AL91" s="144">
        <f t="shared" si="287"/>
        <v>6.055097983527391</v>
      </c>
      <c r="AM91" s="144">
        <f t="shared" si="288"/>
        <v>6.7440907227763383</v>
      </c>
      <c r="AN91" s="144">
        <f t="shared" si="289"/>
        <v>7.4705804574904136</v>
      </c>
      <c r="AO91" s="144">
        <f t="shared" si="290"/>
        <v>6.8194070080862428</v>
      </c>
      <c r="AP91" s="144">
        <f t="shared" si="291"/>
        <v>5.2728830807133988</v>
      </c>
      <c r="AQ91" s="144">
        <f t="shared" si="292"/>
        <v>5.2274530886004538</v>
      </c>
      <c r="AR91" s="144">
        <f t="shared" si="293"/>
        <v>3.9000984251968456</v>
      </c>
      <c r="AS91" s="144">
        <f t="shared" si="294"/>
        <v>7.0148877113297843</v>
      </c>
      <c r="AT91" s="144">
        <f t="shared" si="295"/>
        <v>2.8381893005143692</v>
      </c>
      <c r="AU91" s="144">
        <f t="shared" si="296"/>
        <v>3.2910620506709689</v>
      </c>
      <c r="AV91" s="144">
        <f t="shared" si="297"/>
        <v>3.9001685965179784</v>
      </c>
      <c r="AW91" s="144">
        <f t="shared" si="298"/>
        <v>3.6044339715347657</v>
      </c>
      <c r="AX91" s="144">
        <f t="shared" si="299"/>
        <v>3.6117705775732754</v>
      </c>
      <c r="AY91" s="144">
        <f t="shared" si="300"/>
        <v>2.9189788595827846</v>
      </c>
      <c r="AZ91" s="144">
        <f t="shared" si="301"/>
        <v>3.9923877440564151</v>
      </c>
      <c r="BA91" s="144">
        <f t="shared" si="302"/>
        <v>3.1368145505301781</v>
      </c>
      <c r="BB91" s="144">
        <f t="shared" si="303"/>
        <v>-3.1465565872060091</v>
      </c>
      <c r="BC91" s="144">
        <f t="shared" si="304"/>
        <v>-4.3211814826277832</v>
      </c>
      <c r="BD91" s="144">
        <f t="shared" si="305"/>
        <v>-1.394407358217874</v>
      </c>
      <c r="BE91" s="144">
        <f t="shared" si="306"/>
        <v>-5.3105122000569285</v>
      </c>
      <c r="BF91" s="144">
        <f t="shared" si="307"/>
        <v>-2.4464399723087897</v>
      </c>
      <c r="BG91" s="144">
        <f t="shared" si="308"/>
        <v>-1.4093543505723203</v>
      </c>
      <c r="BH91" s="144">
        <f t="shared" si="309"/>
        <v>-3.4623898350508546</v>
      </c>
      <c r="BI91" s="144">
        <f t="shared" si="310"/>
        <v>0.35203478716298475</v>
      </c>
      <c r="BJ91" s="144">
        <f t="shared" si="311"/>
        <v>2.8940512231289617</v>
      </c>
      <c r="BK91" s="144">
        <f t="shared" si="312"/>
        <v>2.6602011942986272</v>
      </c>
      <c r="BL91" s="144">
        <f t="shared" si="313"/>
        <v>1.7646735021013431</v>
      </c>
      <c r="BM91" s="144">
        <f t="shared" si="314"/>
        <v>2.395654584133351</v>
      </c>
      <c r="BN91" s="144">
        <f t="shared" si="315"/>
        <v>2.0255775996536074</v>
      </c>
      <c r="BO91" s="144">
        <f t="shared" si="316"/>
        <v>2.1327548301235901</v>
      </c>
      <c r="BP91" s="144">
        <f t="shared" si="317"/>
        <v>1.0457535732452763</v>
      </c>
      <c r="BQ91" s="144">
        <f t="shared" si="318"/>
        <v>0.41035951453458958</v>
      </c>
      <c r="BR91" s="144">
        <f t="shared" si="319"/>
        <v>0.3234876429177041</v>
      </c>
      <c r="BS91" s="144">
        <f t="shared" si="320"/>
        <v>-0.21974304301169484</v>
      </c>
      <c r="BT91" s="144">
        <f t="shared" si="321"/>
        <v>-0.1177649051096053</v>
      </c>
      <c r="BU91" s="144">
        <f t="shared" si="322"/>
        <v>-0.41454916574977285</v>
      </c>
      <c r="BV91" s="144">
        <f t="shared" si="323"/>
        <v>-2.8404647461203409</v>
      </c>
      <c r="BW91" s="144">
        <f t="shared" si="324"/>
        <v>-0.11203155643222384</v>
      </c>
      <c r="BX91" s="144">
        <f t="shared" si="325"/>
        <v>0.51456466123433009</v>
      </c>
      <c r="BY91" s="144">
        <f t="shared" si="326"/>
        <v>-0.16228661346490322</v>
      </c>
      <c r="BZ91" s="144">
        <f t="shared" si="327"/>
        <v>0.54755031593309333</v>
      </c>
      <c r="CA91" s="144">
        <f t="shared" si="328"/>
        <v>-1.3054213413401037</v>
      </c>
      <c r="CB91" s="144">
        <f t="shared" si="329"/>
        <v>-1.775320329551638</v>
      </c>
      <c r="CC91" s="144">
        <f t="shared" si="330"/>
        <v>-0.91201419311292897</v>
      </c>
    </row>
    <row r="92" spans="1:81" x14ac:dyDescent="0.2">
      <c r="A92" s="158" t="s">
        <v>6</v>
      </c>
      <c r="B92" s="237"/>
      <c r="C92" s="145"/>
      <c r="D92" s="145"/>
      <c r="E92" s="145"/>
      <c r="F92" s="145">
        <f t="shared" si="331"/>
        <v>1.938244782034747</v>
      </c>
      <c r="G92" s="145">
        <f t="shared" si="256"/>
        <v>1.7654942539679312</v>
      </c>
      <c r="H92" s="145">
        <f t="shared" si="257"/>
        <v>2.0356993055879222</v>
      </c>
      <c r="I92" s="145">
        <f t="shared" si="258"/>
        <v>2.3416669987638556</v>
      </c>
      <c r="J92" s="145">
        <f t="shared" si="259"/>
        <v>1.9511160092214246</v>
      </c>
      <c r="K92" s="145">
        <f t="shared" si="260"/>
        <v>1.3674309208853148</v>
      </c>
      <c r="L92" s="145">
        <f t="shared" si="261"/>
        <v>1.0354820457401874</v>
      </c>
      <c r="M92" s="145">
        <f t="shared" si="262"/>
        <v>9.6916154629120435</v>
      </c>
      <c r="N92" s="145">
        <f t="shared" si="263"/>
        <v>-2.9103941696512163</v>
      </c>
      <c r="O92" s="145">
        <f t="shared" si="264"/>
        <v>-5.9178071712427363</v>
      </c>
      <c r="P92" s="145">
        <f t="shared" si="265"/>
        <v>-7.4322978103599349</v>
      </c>
      <c r="Q92" s="145">
        <f t="shared" si="266"/>
        <v>-7.2784648456109702</v>
      </c>
      <c r="R92" s="145">
        <f t="shared" si="267"/>
        <v>-3.9181197359487796</v>
      </c>
      <c r="S92" s="145">
        <f t="shared" si="268"/>
        <v>-1.5641965461247136</v>
      </c>
      <c r="T92" s="145">
        <f t="shared" si="269"/>
        <v>-0.34564682002329011</v>
      </c>
      <c r="U92" s="145">
        <f t="shared" si="270"/>
        <v>0.46863138119401959</v>
      </c>
      <c r="V92" s="145">
        <f t="shared" si="271"/>
        <v>1.7077346909998223</v>
      </c>
      <c r="W92" s="145">
        <f t="shared" si="272"/>
        <v>4.1642385976156691</v>
      </c>
      <c r="X92" s="145">
        <f t="shared" si="273"/>
        <v>7.048539418202088</v>
      </c>
      <c r="Y92" s="145">
        <f t="shared" si="274"/>
        <v>9.569893375703991</v>
      </c>
      <c r="Z92" s="145">
        <f t="shared" si="275"/>
        <v>7.9400861593006313</v>
      </c>
      <c r="AA92" s="145">
        <f t="shared" si="276"/>
        <v>6.3908108331430995</v>
      </c>
      <c r="AB92" s="145">
        <f t="shared" si="277"/>
        <v>3.6263372971691612</v>
      </c>
      <c r="AC92" s="145">
        <f t="shared" si="278"/>
        <v>2.0775381394745072</v>
      </c>
      <c r="AD92" s="145">
        <f t="shared" si="279"/>
        <v>4.3757360680180852</v>
      </c>
      <c r="AE92" s="145">
        <f t="shared" si="280"/>
        <v>3.6250526708908404</v>
      </c>
      <c r="AF92" s="145">
        <f t="shared" si="281"/>
        <v>7.2775383123751327</v>
      </c>
      <c r="AG92" s="145">
        <f t="shared" si="282"/>
        <v>7.8786984017465711</v>
      </c>
      <c r="AH92" s="145">
        <f t="shared" si="283"/>
        <v>8.1711049064375061</v>
      </c>
      <c r="AI92" s="145">
        <f t="shared" si="284"/>
        <v>8.0795482564250136</v>
      </c>
      <c r="AJ92" s="145">
        <f t="shared" si="285"/>
        <v>7.8927204675555265</v>
      </c>
      <c r="AK92" s="145">
        <f t="shared" si="286"/>
        <v>6.6886444522362547</v>
      </c>
      <c r="AL92" s="145">
        <f t="shared" si="287"/>
        <v>6.2839609947151374</v>
      </c>
      <c r="AM92" s="145">
        <f t="shared" si="288"/>
        <v>8.7048318486514376</v>
      </c>
      <c r="AN92" s="145">
        <f t="shared" si="289"/>
        <v>10.802752945163363</v>
      </c>
      <c r="AO92" s="145">
        <f t="shared" si="290"/>
        <v>10.509529164895394</v>
      </c>
      <c r="AP92" s="145">
        <f t="shared" si="291"/>
        <v>11.774581121870154</v>
      </c>
      <c r="AQ92" s="145">
        <f t="shared" si="292"/>
        <v>12.347447175865872</v>
      </c>
      <c r="AR92" s="145">
        <f t="shared" si="293"/>
        <v>12.009753244033627</v>
      </c>
      <c r="AS92" s="145">
        <f t="shared" si="294"/>
        <v>11.577714201363074</v>
      </c>
      <c r="AT92" s="145">
        <f t="shared" si="295"/>
        <v>10.68937416605918</v>
      </c>
      <c r="AU92" s="145">
        <f t="shared" si="296"/>
        <v>10.351023726286893</v>
      </c>
      <c r="AV92" s="145">
        <f t="shared" si="297"/>
        <v>10.404169206720999</v>
      </c>
      <c r="AW92" s="145">
        <f t="shared" si="298"/>
        <v>10.318114351749696</v>
      </c>
      <c r="AX92" s="145">
        <f t="shared" si="299"/>
        <v>14.333591572063863</v>
      </c>
      <c r="AY92" s="145">
        <f t="shared" si="300"/>
        <v>14.276532306538684</v>
      </c>
      <c r="AZ92" s="145">
        <f t="shared" si="301"/>
        <v>14.106035260776849</v>
      </c>
      <c r="BA92" s="145">
        <f t="shared" si="302"/>
        <v>19.088985753306549</v>
      </c>
      <c r="BB92" s="145">
        <f t="shared" si="303"/>
        <v>11.643391976234096</v>
      </c>
      <c r="BC92" s="145">
        <f t="shared" si="304"/>
        <v>10.838037704405785</v>
      </c>
      <c r="BD92" s="145">
        <f t="shared" si="305"/>
        <v>10.428715365239286</v>
      </c>
      <c r="BE92" s="145">
        <f t="shared" si="306"/>
        <v>6.9807479224376676</v>
      </c>
      <c r="BF92" s="145">
        <f t="shared" si="307"/>
        <v>10.16462510131365</v>
      </c>
      <c r="BG92" s="145">
        <f t="shared" si="308"/>
        <v>8.4850341491285164</v>
      </c>
      <c r="BH92" s="145">
        <f t="shared" si="309"/>
        <v>7.9237777199921604</v>
      </c>
      <c r="BI92" s="145">
        <f t="shared" si="310"/>
        <v>7.7203853093578827</v>
      </c>
      <c r="BJ92" s="145">
        <f t="shared" si="311"/>
        <v>3.0705255230764412</v>
      </c>
      <c r="BK92" s="145">
        <f t="shared" si="312"/>
        <v>2.3729914677985251</v>
      </c>
      <c r="BL92" s="145">
        <f t="shared" si="313"/>
        <v>-0.68520945174789094</v>
      </c>
      <c r="BM92" s="145">
        <f t="shared" si="314"/>
        <v>-1.6109130243179302</v>
      </c>
      <c r="BN92" s="145">
        <f t="shared" si="315"/>
        <v>-1.4507636816653298</v>
      </c>
      <c r="BO92" s="145">
        <f t="shared" si="316"/>
        <v>-1.6076558262728659E-2</v>
      </c>
      <c r="BP92" s="145">
        <f t="shared" si="317"/>
        <v>1.3500802301776007</v>
      </c>
      <c r="BQ92" s="145">
        <f t="shared" si="318"/>
        <v>1.5884261917268221</v>
      </c>
      <c r="BR92" s="145">
        <f t="shared" si="319"/>
        <v>3.4276879975400534</v>
      </c>
      <c r="BS92" s="145">
        <f t="shared" si="320"/>
        <v>1.6578442946545435</v>
      </c>
      <c r="BT92" s="145">
        <f t="shared" si="321"/>
        <v>1.4354466846687244</v>
      </c>
      <c r="BU92" s="145">
        <f t="shared" si="322"/>
        <v>1.8357449196360576</v>
      </c>
      <c r="BV92" s="145">
        <f t="shared" si="323"/>
        <v>2.3998876859169731</v>
      </c>
      <c r="BW92" s="145">
        <f t="shared" si="324"/>
        <v>3.5300875341832785</v>
      </c>
      <c r="BX92" s="145">
        <f t="shared" si="325"/>
        <v>3.3248861157468923</v>
      </c>
      <c r="BY92" s="145">
        <f t="shared" si="326"/>
        <v>1.7003188097768331</v>
      </c>
      <c r="BZ92" s="145">
        <f t="shared" si="327"/>
        <v>3.1493205371184323</v>
      </c>
      <c r="CA92" s="145">
        <f t="shared" si="328"/>
        <v>2.7539902705745187</v>
      </c>
      <c r="CB92" s="145">
        <f t="shared" si="329"/>
        <v>2.7166726770044476</v>
      </c>
      <c r="CC92" s="145">
        <f t="shared" si="330"/>
        <v>2.8871086342350711</v>
      </c>
    </row>
    <row r="93" spans="1:81" x14ac:dyDescent="0.2">
      <c r="A93" s="2" t="s">
        <v>7</v>
      </c>
      <c r="B93" s="240"/>
      <c r="C93" s="143"/>
      <c r="D93" s="143"/>
      <c r="E93" s="143"/>
      <c r="F93" s="143">
        <f>(F13-B13)/B13*100</f>
        <v>4.3372742004320637</v>
      </c>
      <c r="G93" s="143">
        <f t="shared" si="256"/>
        <v>4.2930151021365006</v>
      </c>
      <c r="H93" s="143">
        <f t="shared" si="257"/>
        <v>3.8648839113200593</v>
      </c>
      <c r="I93" s="143">
        <f t="shared" si="258"/>
        <v>3.8341226949197136</v>
      </c>
      <c r="J93" s="143">
        <f t="shared" si="259"/>
        <v>3.4199785180997533</v>
      </c>
      <c r="K93" s="143">
        <f t="shared" si="260"/>
        <v>3.0998806041375331</v>
      </c>
      <c r="L93" s="143">
        <f t="shared" si="261"/>
        <v>2.1410354774505587</v>
      </c>
      <c r="M93" s="143">
        <f t="shared" si="262"/>
        <v>1.0297111677563859</v>
      </c>
      <c r="N93" s="143">
        <f t="shared" si="263"/>
        <v>1.2724701266683152</v>
      </c>
      <c r="O93" s="143">
        <f t="shared" si="264"/>
        <v>2.0654166910552405</v>
      </c>
      <c r="P93" s="143">
        <f t="shared" si="265"/>
        <v>1.9983333029439474</v>
      </c>
      <c r="Q93" s="143">
        <f t="shared" si="266"/>
        <v>2.1715130737029416</v>
      </c>
      <c r="R93" s="143">
        <f t="shared" si="267"/>
        <v>2.8806102084523522</v>
      </c>
      <c r="S93" s="143">
        <f t="shared" si="268"/>
        <v>3.2286239345751153</v>
      </c>
      <c r="T93" s="143">
        <f t="shared" si="269"/>
        <v>3.9704525272690758</v>
      </c>
      <c r="U93" s="143">
        <f t="shared" si="270"/>
        <v>4.8320947288852318</v>
      </c>
      <c r="V93" s="143">
        <f t="shared" si="271"/>
        <v>4.1487142410510698</v>
      </c>
      <c r="W93" s="143">
        <f t="shared" si="272"/>
        <v>4.0071212971072994</v>
      </c>
      <c r="X93" s="143">
        <f t="shared" si="273"/>
        <v>3.7408733165582166</v>
      </c>
      <c r="Y93" s="143">
        <f t="shared" si="274"/>
        <v>3.6582683902157722</v>
      </c>
      <c r="Z93" s="143">
        <f t="shared" si="275"/>
        <v>3.5409325127090692</v>
      </c>
      <c r="AA93" s="143">
        <f t="shared" si="276"/>
        <v>3.3914900919251174</v>
      </c>
      <c r="AB93" s="143">
        <f t="shared" si="277"/>
        <v>3.140452500316234</v>
      </c>
      <c r="AC93" s="143">
        <f t="shared" si="278"/>
        <v>3.3414607398877769</v>
      </c>
      <c r="AD93" s="143">
        <f t="shared" si="279"/>
        <v>4.3677131975172783</v>
      </c>
      <c r="AE93" s="143">
        <f t="shared" si="280"/>
        <v>3.9553262054499925</v>
      </c>
      <c r="AF93" s="143">
        <f t="shared" si="281"/>
        <v>3.6353905891451368</v>
      </c>
      <c r="AG93" s="143">
        <f t="shared" si="282"/>
        <v>3.6314151208267886</v>
      </c>
      <c r="AH93" s="143">
        <f t="shared" si="283"/>
        <v>3.7690855607449927</v>
      </c>
      <c r="AI93" s="143">
        <f t="shared" si="284"/>
        <v>3.7987919214383803</v>
      </c>
      <c r="AJ93" s="143">
        <f t="shared" si="285"/>
        <v>4.3725481527841534</v>
      </c>
      <c r="AK93" s="143">
        <f t="shared" si="286"/>
        <v>4.3778378755824194</v>
      </c>
      <c r="AL93" s="143">
        <f t="shared" si="287"/>
        <v>4.0253230572028285</v>
      </c>
      <c r="AM93" s="143">
        <f t="shared" si="288"/>
        <v>4.306902152723886</v>
      </c>
      <c r="AN93" s="143">
        <f t="shared" si="289"/>
        <v>4.2323434269497531</v>
      </c>
      <c r="AO93" s="143">
        <f t="shared" si="290"/>
        <v>5.6709012043945783</v>
      </c>
      <c r="AP93" s="143">
        <f t="shared" si="291"/>
        <v>5.5676789580786812</v>
      </c>
      <c r="AQ93" s="143">
        <f t="shared" si="292"/>
        <v>5.4931786412599219</v>
      </c>
      <c r="AR93" s="143">
        <f t="shared" si="293"/>
        <v>5.5850305486705842</v>
      </c>
      <c r="AS93" s="143">
        <f t="shared" si="294"/>
        <v>5.0855008354098237</v>
      </c>
      <c r="AT93" s="143">
        <f t="shared" si="295"/>
        <v>5.3035263311860232</v>
      </c>
      <c r="AU93" s="143">
        <f t="shared" si="296"/>
        <v>5.9898994241456629</v>
      </c>
      <c r="AV93" s="143">
        <f t="shared" si="297"/>
        <v>6.6765650945438422</v>
      </c>
      <c r="AW93" s="143">
        <f t="shared" si="298"/>
        <v>6.6423301562535091</v>
      </c>
      <c r="AX93" s="143">
        <f t="shared" si="299"/>
        <v>7.0461389557546754</v>
      </c>
      <c r="AY93" s="143">
        <f t="shared" si="300"/>
        <v>6.2542474497132474</v>
      </c>
      <c r="AZ93" s="143">
        <f t="shared" si="301"/>
        <v>5.8363139301335698</v>
      </c>
      <c r="BA93" s="143">
        <f t="shared" si="302"/>
        <v>5.5124747135406711</v>
      </c>
      <c r="BB93" s="143">
        <f t="shared" si="303"/>
        <v>5.4787400853722312</v>
      </c>
      <c r="BC93" s="143">
        <f t="shared" si="304"/>
        <v>5.0311849956299417</v>
      </c>
      <c r="BD93" s="143">
        <f t="shared" si="305"/>
        <v>3.6794277015243888</v>
      </c>
      <c r="BE93" s="143">
        <f t="shared" si="306"/>
        <v>2.9513672798518868</v>
      </c>
      <c r="BF93" s="143">
        <f t="shared" si="307"/>
        <v>1.4921429412544374</v>
      </c>
      <c r="BG93" s="143">
        <f t="shared" si="308"/>
        <v>0.74206204834414324</v>
      </c>
      <c r="BH93" s="143">
        <f t="shared" si="309"/>
        <v>0.5240901788976815</v>
      </c>
      <c r="BI93" s="143">
        <f t="shared" si="310"/>
        <v>0.2065915148413284</v>
      </c>
      <c r="BJ93" s="143">
        <f t="shared" si="311"/>
        <v>1.0908962357017449</v>
      </c>
      <c r="BK93" s="143">
        <f t="shared" si="312"/>
        <v>2.17230526952557</v>
      </c>
      <c r="BL93" s="143">
        <f t="shared" si="313"/>
        <v>2.6070079983558094</v>
      </c>
      <c r="BM93" s="143">
        <f t="shared" si="314"/>
        <v>3.1543365977806928</v>
      </c>
      <c r="BN93" s="143">
        <f t="shared" si="315"/>
        <v>3.4120265030573651</v>
      </c>
      <c r="BO93" s="143">
        <f t="shared" si="316"/>
        <v>3.4554227598762228</v>
      </c>
      <c r="BP93" s="143">
        <f t="shared" si="317"/>
        <v>4.1089346075200783</v>
      </c>
      <c r="BQ93" s="143">
        <f t="shared" si="318"/>
        <v>4.313449441305103</v>
      </c>
      <c r="BR93" s="143">
        <f t="shared" si="319"/>
        <v>3.8532388773777306</v>
      </c>
      <c r="BS93" s="143">
        <f t="shared" si="320"/>
        <v>3.4715146262224867</v>
      </c>
      <c r="BT93" s="143">
        <f t="shared" si="321"/>
        <v>2.8037379560869002</v>
      </c>
      <c r="BU93" s="143">
        <f t="shared" si="322"/>
        <v>2.3126953264877823</v>
      </c>
      <c r="BV93" s="143">
        <f t="shared" si="323"/>
        <v>2.2332122036551683</v>
      </c>
      <c r="BW93" s="143">
        <f t="shared" si="324"/>
        <v>2.4940803125748232</v>
      </c>
      <c r="BX93" s="143">
        <f t="shared" si="325"/>
        <v>2.4884667720851894</v>
      </c>
      <c r="BY93" s="143">
        <f t="shared" si="326"/>
        <v>2.9296989306847925</v>
      </c>
      <c r="BZ93" s="143">
        <f t="shared" si="327"/>
        <v>2.4125648709371439</v>
      </c>
      <c r="CA93" s="143">
        <f t="shared" si="328"/>
        <v>2.0828587518021546</v>
      </c>
      <c r="CB93" s="143">
        <f t="shared" si="329"/>
        <v>2.2317136302030081</v>
      </c>
      <c r="CC93" s="143">
        <f t="shared" si="330"/>
        <v>1.8786223766848149</v>
      </c>
    </row>
    <row r="94" spans="1:81" x14ac:dyDescent="0.2">
      <c r="A94" s="3" t="s">
        <v>8</v>
      </c>
      <c r="B94" s="236"/>
      <c r="C94" s="144"/>
      <c r="D94" s="144"/>
      <c r="E94" s="144"/>
      <c r="F94" s="144">
        <f t="shared" si="331"/>
        <v>5.6663751777603615</v>
      </c>
      <c r="G94" s="144">
        <f t="shared" si="256"/>
        <v>4.6643487894200693</v>
      </c>
      <c r="H94" s="144">
        <f t="shared" si="257"/>
        <v>2.8902205201966997</v>
      </c>
      <c r="I94" s="144">
        <f t="shared" si="258"/>
        <v>2.0543543496562622</v>
      </c>
      <c r="J94" s="144">
        <f t="shared" si="259"/>
        <v>2.1161694273850369</v>
      </c>
      <c r="K94" s="144">
        <f t="shared" si="260"/>
        <v>1.1485718300307657</v>
      </c>
      <c r="L94" s="144">
        <f t="shared" si="261"/>
        <v>0.17685392265853744</v>
      </c>
      <c r="M94" s="144">
        <f t="shared" si="262"/>
        <v>-1.4433688299379843</v>
      </c>
      <c r="N94" s="144">
        <f t="shared" si="263"/>
        <v>4.7756381972750075E-2</v>
      </c>
      <c r="O94" s="144">
        <f t="shared" si="264"/>
        <v>1.586384048814474</v>
      </c>
      <c r="P94" s="144">
        <f t="shared" si="265"/>
        <v>1.4422193341296756</v>
      </c>
      <c r="Q94" s="144">
        <f t="shared" si="266"/>
        <v>1.9955031526251565</v>
      </c>
      <c r="R94" s="144">
        <f t="shared" si="267"/>
        <v>4.4187097853400807</v>
      </c>
      <c r="S94" s="144">
        <f t="shared" si="268"/>
        <v>6.1183293637921397</v>
      </c>
      <c r="T94" s="144">
        <f t="shared" si="269"/>
        <v>8.2286958736232805</v>
      </c>
      <c r="U94" s="144">
        <f t="shared" si="270"/>
        <v>10.971368292026527</v>
      </c>
      <c r="V94" s="144">
        <f t="shared" si="271"/>
        <v>9.5021432802321133</v>
      </c>
      <c r="W94" s="144">
        <f t="shared" si="272"/>
        <v>9.3815187358307099</v>
      </c>
      <c r="X94" s="144">
        <f t="shared" si="273"/>
        <v>7.8023335209811293</v>
      </c>
      <c r="Y94" s="144">
        <f t="shared" si="274"/>
        <v>6.2055802208183399</v>
      </c>
      <c r="Z94" s="144">
        <f t="shared" si="275"/>
        <v>4.0600084924198789</v>
      </c>
      <c r="AA94" s="144">
        <f t="shared" si="276"/>
        <v>2.3606100984589693</v>
      </c>
      <c r="AB94" s="144">
        <f t="shared" si="277"/>
        <v>0.91195735527212163</v>
      </c>
      <c r="AC94" s="144">
        <f t="shared" si="278"/>
        <v>0.62598231188124542</v>
      </c>
      <c r="AD94" s="144">
        <f t="shared" si="279"/>
        <v>1.2543647693512283</v>
      </c>
      <c r="AE94" s="144">
        <f t="shared" si="280"/>
        <v>1.667981355189958</v>
      </c>
      <c r="AF94" s="144">
        <f t="shared" si="281"/>
        <v>2.7243671441702664</v>
      </c>
      <c r="AG94" s="144">
        <f t="shared" si="282"/>
        <v>3.345641584069349</v>
      </c>
      <c r="AH94" s="144">
        <f t="shared" si="283"/>
        <v>1.6498435294839378</v>
      </c>
      <c r="AI94" s="144">
        <f t="shared" si="284"/>
        <v>1.8496062756369973</v>
      </c>
      <c r="AJ94" s="144">
        <f t="shared" si="285"/>
        <v>3.4780268109916248</v>
      </c>
      <c r="AK94" s="144">
        <f t="shared" si="286"/>
        <v>3.4784400640931206</v>
      </c>
      <c r="AL94" s="144">
        <f t="shared" si="287"/>
        <v>4.5296430161401249</v>
      </c>
      <c r="AM94" s="144">
        <f t="shared" si="288"/>
        <v>4.8307084010083434</v>
      </c>
      <c r="AN94" s="144">
        <f t="shared" si="289"/>
        <v>3.9064495900782883</v>
      </c>
      <c r="AO94" s="144">
        <f t="shared" si="290"/>
        <v>7.8744157691526331</v>
      </c>
      <c r="AP94" s="144">
        <f t="shared" si="291"/>
        <v>7.5906542505834853</v>
      </c>
      <c r="AQ94" s="144">
        <f t="shared" si="292"/>
        <v>6.8905402879042583</v>
      </c>
      <c r="AR94" s="144">
        <f t="shared" si="293"/>
        <v>7.0587183441739629</v>
      </c>
      <c r="AS94" s="144">
        <f t="shared" si="294"/>
        <v>6.7363662051426578</v>
      </c>
      <c r="AT94" s="144">
        <f t="shared" si="295"/>
        <v>5.4203531528115096</v>
      </c>
      <c r="AU94" s="144">
        <f t="shared" si="296"/>
        <v>6.0056591765032916</v>
      </c>
      <c r="AV94" s="144">
        <f t="shared" si="297"/>
        <v>6.2470440195031403</v>
      </c>
      <c r="AW94" s="144">
        <f t="shared" si="298"/>
        <v>6.1082468670786172</v>
      </c>
      <c r="AX94" s="144">
        <f t="shared" si="299"/>
        <v>6.3137895587432338</v>
      </c>
      <c r="AY94" s="144">
        <f t="shared" si="300"/>
        <v>6.0159995452025354</v>
      </c>
      <c r="AZ94" s="144">
        <f t="shared" si="301"/>
        <v>5.785645781671036</v>
      </c>
      <c r="BA94" s="144">
        <f t="shared" si="302"/>
        <v>4.5429332128946811</v>
      </c>
      <c r="BB94" s="144">
        <f t="shared" si="303"/>
        <v>5.1670644643427242</v>
      </c>
      <c r="BC94" s="144">
        <f t="shared" si="304"/>
        <v>3.4520647600002499</v>
      </c>
      <c r="BD94" s="144">
        <f t="shared" si="305"/>
        <v>-0.7436393951755268</v>
      </c>
      <c r="BE94" s="144">
        <f t="shared" si="306"/>
        <v>-0.22056500130644752</v>
      </c>
      <c r="BF94" s="144">
        <f t="shared" si="307"/>
        <v>-1.1205547349910558</v>
      </c>
      <c r="BG94" s="144">
        <f t="shared" si="308"/>
        <v>-2.0416977828354299</v>
      </c>
      <c r="BH94" s="144">
        <f t="shared" si="309"/>
        <v>-6.6339697069872416E-2</v>
      </c>
      <c r="BI94" s="144">
        <f t="shared" si="310"/>
        <v>-1.2262209246961469</v>
      </c>
      <c r="BJ94" s="144">
        <f t="shared" si="311"/>
        <v>2.202798908973234</v>
      </c>
      <c r="BK94" s="144">
        <f t="shared" si="312"/>
        <v>4.4094086357877362</v>
      </c>
      <c r="BL94" s="144">
        <f t="shared" si="313"/>
        <v>4.9167823263314148</v>
      </c>
      <c r="BM94" s="144">
        <f t="shared" si="314"/>
        <v>5.8896514519712166</v>
      </c>
      <c r="BN94" s="144">
        <f t="shared" si="315"/>
        <v>3.6136304534615027</v>
      </c>
      <c r="BO94" s="144">
        <f t="shared" si="316"/>
        <v>3.2602576633014588</v>
      </c>
      <c r="BP94" s="144">
        <f t="shared" si="317"/>
        <v>3.9414713028340298</v>
      </c>
      <c r="BQ94" s="144">
        <f t="shared" si="318"/>
        <v>4.3787901540998853</v>
      </c>
      <c r="BR94" s="144">
        <f t="shared" si="319"/>
        <v>4.5068171216012383</v>
      </c>
      <c r="BS94" s="144">
        <f t="shared" si="320"/>
        <v>4.0371242708731874</v>
      </c>
      <c r="BT94" s="144">
        <f t="shared" si="321"/>
        <v>3.3311510174541406</v>
      </c>
      <c r="BU94" s="144">
        <f t="shared" si="322"/>
        <v>2.7071885950992312</v>
      </c>
      <c r="BV94" s="144">
        <f t="shared" si="323"/>
        <v>1.8920587597455942</v>
      </c>
      <c r="BW94" s="144">
        <f t="shared" si="324"/>
        <v>2.024242587814272</v>
      </c>
      <c r="BX94" s="144">
        <f t="shared" si="325"/>
        <v>1.7299381715777051</v>
      </c>
      <c r="BY94" s="144">
        <f t="shared" si="326"/>
        <v>1.7948131834931103</v>
      </c>
      <c r="BZ94" s="144">
        <f t="shared" si="327"/>
        <v>1.7647180903419208</v>
      </c>
      <c r="CA94" s="144">
        <f t="shared" si="328"/>
        <v>0.80733067806170833</v>
      </c>
      <c r="CB94" s="144">
        <f t="shared" si="329"/>
        <v>1.5241880710231355</v>
      </c>
      <c r="CC94" s="144">
        <f t="shared" si="330"/>
        <v>0.98356436596744212</v>
      </c>
    </row>
    <row r="95" spans="1:81" x14ac:dyDescent="0.2">
      <c r="A95" s="3" t="s">
        <v>9</v>
      </c>
      <c r="B95" s="236"/>
      <c r="C95" s="144"/>
      <c r="D95" s="144"/>
      <c r="E95" s="144"/>
      <c r="F95" s="144">
        <f t="shared" si="331"/>
        <v>7.7954114058217918</v>
      </c>
      <c r="G95" s="144">
        <f t="shared" si="256"/>
        <v>7.0568360348285939</v>
      </c>
      <c r="H95" s="144">
        <f t="shared" si="257"/>
        <v>5.6858805383793651</v>
      </c>
      <c r="I95" s="144">
        <f t="shared" si="258"/>
        <v>4.1081278961084244</v>
      </c>
      <c r="J95" s="144">
        <f t="shared" si="259"/>
        <v>5.9165466568002216</v>
      </c>
      <c r="K95" s="144">
        <f t="shared" si="260"/>
        <v>7.3958615911697407</v>
      </c>
      <c r="L95" s="144">
        <f t="shared" si="261"/>
        <v>7.4748258764707698</v>
      </c>
      <c r="M95" s="144">
        <f t="shared" si="262"/>
        <v>9.4889105078788081</v>
      </c>
      <c r="N95" s="144">
        <f t="shared" si="263"/>
        <v>8.0497820050113233</v>
      </c>
      <c r="O95" s="144">
        <f t="shared" si="264"/>
        <v>7.4778127226109516</v>
      </c>
      <c r="P95" s="144">
        <f t="shared" si="265"/>
        <v>4.0782830457160539</v>
      </c>
      <c r="Q95" s="144">
        <f t="shared" si="266"/>
        <v>2.7750664353344492</v>
      </c>
      <c r="R95" s="144">
        <f t="shared" si="267"/>
        <v>2.2411948140950231</v>
      </c>
      <c r="S95" s="144">
        <f t="shared" si="268"/>
        <v>4.1490578935979707</v>
      </c>
      <c r="T95" s="144">
        <f t="shared" si="269"/>
        <v>6.5118834495176108</v>
      </c>
      <c r="U95" s="144">
        <f t="shared" si="270"/>
        <v>7.7208485826491176</v>
      </c>
      <c r="V95" s="144">
        <f t="shared" si="271"/>
        <v>8.8445339494349877</v>
      </c>
      <c r="W95" s="144">
        <f t="shared" si="272"/>
        <v>9.1419261510915657</v>
      </c>
      <c r="X95" s="144">
        <f t="shared" si="273"/>
        <v>8.1891568205579741</v>
      </c>
      <c r="Y95" s="144">
        <f t="shared" si="274"/>
        <v>7.1394257830956791</v>
      </c>
      <c r="Z95" s="144">
        <f t="shared" si="275"/>
        <v>5.6320065489381923</v>
      </c>
      <c r="AA95" s="144">
        <f t="shared" si="276"/>
        <v>4.9565616756487234</v>
      </c>
      <c r="AB95" s="144">
        <f t="shared" si="277"/>
        <v>5.5132771641791996</v>
      </c>
      <c r="AC95" s="144">
        <f t="shared" si="278"/>
        <v>7.4148741597813874</v>
      </c>
      <c r="AD95" s="144">
        <f t="shared" si="279"/>
        <v>8.865234016414739</v>
      </c>
      <c r="AE95" s="144">
        <f t="shared" si="280"/>
        <v>9.7016766807598263</v>
      </c>
      <c r="AF95" s="144">
        <f t="shared" si="281"/>
        <v>9.1775546231658378</v>
      </c>
      <c r="AG95" s="144">
        <f t="shared" si="282"/>
        <v>8.3045160003889347</v>
      </c>
      <c r="AH95" s="144">
        <f t="shared" si="283"/>
        <v>7.3035897799354794</v>
      </c>
      <c r="AI95" s="144">
        <f t="shared" si="284"/>
        <v>6.5411400923503793</v>
      </c>
      <c r="AJ95" s="144">
        <f t="shared" si="285"/>
        <v>5.4375262936474487</v>
      </c>
      <c r="AK95" s="144">
        <f t="shared" si="286"/>
        <v>6.1912502650363823</v>
      </c>
      <c r="AL95" s="144">
        <f t="shared" si="287"/>
        <v>4.1479524438573456</v>
      </c>
      <c r="AM95" s="144">
        <f t="shared" si="288"/>
        <v>4.3113500906970756</v>
      </c>
      <c r="AN95" s="144">
        <f t="shared" si="289"/>
        <v>5.8697007481296808</v>
      </c>
      <c r="AO95" s="144">
        <f t="shared" si="290"/>
        <v>5.1489941007412012</v>
      </c>
      <c r="AP95" s="144">
        <f t="shared" si="291"/>
        <v>5.6725646879756493</v>
      </c>
      <c r="AQ95" s="144">
        <f t="shared" si="292"/>
        <v>5.6886004409527136</v>
      </c>
      <c r="AR95" s="144">
        <f t="shared" si="293"/>
        <v>5.0761122397903451</v>
      </c>
      <c r="AS95" s="144">
        <f t="shared" si="294"/>
        <v>4.7990332882584781</v>
      </c>
      <c r="AT95" s="144">
        <f t="shared" si="295"/>
        <v>4.6279682108646591</v>
      </c>
      <c r="AU95" s="144">
        <f t="shared" si="296"/>
        <v>4.8922110156437757</v>
      </c>
      <c r="AV95" s="144">
        <f t="shared" si="297"/>
        <v>5.9097399638751122</v>
      </c>
      <c r="AW95" s="144">
        <f t="shared" si="298"/>
        <v>4.993455351470419</v>
      </c>
      <c r="AX95" s="144">
        <f t="shared" si="299"/>
        <v>8.1857990591357108</v>
      </c>
      <c r="AY95" s="144">
        <f t="shared" si="300"/>
        <v>7.7446747767968196</v>
      </c>
      <c r="AZ95" s="144">
        <f t="shared" si="301"/>
        <v>6.8133912515521189</v>
      </c>
      <c r="BA95" s="144">
        <f t="shared" si="302"/>
        <v>7.366714303968541</v>
      </c>
      <c r="BB95" s="144">
        <f t="shared" si="303"/>
        <v>4.0221952204427946</v>
      </c>
      <c r="BC95" s="144">
        <f t="shared" si="304"/>
        <v>3.8763345532784226</v>
      </c>
      <c r="BD95" s="144">
        <f t="shared" si="305"/>
        <v>3.6428730911920422</v>
      </c>
      <c r="BE95" s="144">
        <f t="shared" si="306"/>
        <v>2.527873236071283</v>
      </c>
      <c r="BF95" s="144">
        <f t="shared" si="307"/>
        <v>0.35410426076387375</v>
      </c>
      <c r="BG95" s="144">
        <f t="shared" si="308"/>
        <v>-0.2444292236387603</v>
      </c>
      <c r="BH95" s="144">
        <f t="shared" si="309"/>
        <v>-0.43143190745443982</v>
      </c>
      <c r="BI95" s="144">
        <f t="shared" si="310"/>
        <v>-0.39604350618110329</v>
      </c>
      <c r="BJ95" s="144">
        <f t="shared" si="311"/>
        <v>0.36574306248951</v>
      </c>
      <c r="BK95" s="144">
        <f t="shared" si="312"/>
        <v>1.5756533172843363</v>
      </c>
      <c r="BL95" s="144">
        <f t="shared" si="313"/>
        <v>2.2349979034757235</v>
      </c>
      <c r="BM95" s="144">
        <f t="shared" si="314"/>
        <v>2.4538733500206149</v>
      </c>
      <c r="BN95" s="144">
        <f t="shared" si="315"/>
        <v>2.9001992237423964</v>
      </c>
      <c r="BO95" s="144">
        <f t="shared" si="316"/>
        <v>3.2171335415143218</v>
      </c>
      <c r="BP95" s="144">
        <f t="shared" si="317"/>
        <v>2.7969109770785989</v>
      </c>
      <c r="BQ95" s="144">
        <f t="shared" si="318"/>
        <v>3.1810716893139794</v>
      </c>
      <c r="BR95" s="144">
        <f t="shared" si="319"/>
        <v>3.005053023450122</v>
      </c>
      <c r="BS95" s="144">
        <f t="shared" si="320"/>
        <v>2.6826814146447067</v>
      </c>
      <c r="BT95" s="144">
        <f t="shared" si="321"/>
        <v>2.2145214581267969</v>
      </c>
      <c r="BU95" s="144">
        <f t="shared" si="322"/>
        <v>1.9561994811385961</v>
      </c>
      <c r="BV95" s="144">
        <f t="shared" si="323"/>
        <v>1.9174825916673577</v>
      </c>
      <c r="BW95" s="144">
        <f t="shared" si="324"/>
        <v>1.7554809952359549</v>
      </c>
      <c r="BX95" s="144">
        <f t="shared" si="325"/>
        <v>2.2051814839911112</v>
      </c>
      <c r="BY95" s="144">
        <f t="shared" si="326"/>
        <v>2.0803470134140452</v>
      </c>
      <c r="BZ95" s="144">
        <f t="shared" si="327"/>
        <v>1.748972944691106</v>
      </c>
      <c r="CA95" s="144">
        <f t="shared" si="328"/>
        <v>2.4291419769705129</v>
      </c>
      <c r="CB95" s="144">
        <f t="shared" si="329"/>
        <v>2.2468362275921838</v>
      </c>
      <c r="CC95" s="144">
        <f t="shared" si="330"/>
        <v>2.5894445705156937</v>
      </c>
    </row>
    <row r="96" spans="1:81" x14ac:dyDescent="0.2">
      <c r="A96" s="3" t="s">
        <v>10</v>
      </c>
      <c r="B96" s="236"/>
      <c r="C96" s="144"/>
      <c r="D96" s="144"/>
      <c r="E96" s="144"/>
      <c r="F96" s="144">
        <f t="shared" si="331"/>
        <v>4.392171768333661</v>
      </c>
      <c r="G96" s="144">
        <f t="shared" si="256"/>
        <v>6.6559710709888602</v>
      </c>
      <c r="H96" s="144">
        <f t="shared" si="257"/>
        <v>7.3687577958183041</v>
      </c>
      <c r="I96" s="144">
        <f t="shared" si="258"/>
        <v>8.6006244353660453</v>
      </c>
      <c r="J96" s="144">
        <f t="shared" si="259"/>
        <v>8.3050938120889093</v>
      </c>
      <c r="K96" s="144">
        <f t="shared" si="260"/>
        <v>6.6624861450610275</v>
      </c>
      <c r="L96" s="144">
        <f t="shared" si="261"/>
        <v>3.5188101768572415</v>
      </c>
      <c r="M96" s="144">
        <f t="shared" si="262"/>
        <v>0.74924471176625418</v>
      </c>
      <c r="N96" s="144">
        <f t="shared" si="263"/>
        <v>0.87635543665085469</v>
      </c>
      <c r="O96" s="144">
        <f t="shared" si="264"/>
        <v>2.1179107055838204</v>
      </c>
      <c r="P96" s="144">
        <f t="shared" si="265"/>
        <v>2.9765542269649061</v>
      </c>
      <c r="Q96" s="144">
        <f t="shared" si="266"/>
        <v>3.205499785725189</v>
      </c>
      <c r="R96" s="144">
        <f t="shared" si="267"/>
        <v>5.1874179599335903</v>
      </c>
      <c r="S96" s="144">
        <f t="shared" si="268"/>
        <v>4.7488236393756846</v>
      </c>
      <c r="T96" s="144">
        <f t="shared" si="269"/>
        <v>5.0186615676064532</v>
      </c>
      <c r="U96" s="144">
        <f t="shared" si="270"/>
        <v>5.4845074131870861</v>
      </c>
      <c r="V96" s="144">
        <f t="shared" si="271"/>
        <v>3.5918636720239316</v>
      </c>
      <c r="W96" s="144">
        <f t="shared" si="272"/>
        <v>2.6897979936987388</v>
      </c>
      <c r="X96" s="144">
        <f t="shared" si="273"/>
        <v>2.718277396016398</v>
      </c>
      <c r="Y96" s="144">
        <f t="shared" si="274"/>
        <v>3.7254985375259819</v>
      </c>
      <c r="Z96" s="144">
        <f t="shared" si="275"/>
        <v>6.2975843036717007</v>
      </c>
      <c r="AA96" s="144">
        <f t="shared" si="276"/>
        <v>8.1731761972598189</v>
      </c>
      <c r="AB96" s="144">
        <f t="shared" si="277"/>
        <v>8.8628990686254898</v>
      </c>
      <c r="AC96" s="144">
        <f t="shared" si="278"/>
        <v>9.2589213500744147</v>
      </c>
      <c r="AD96" s="144">
        <f t="shared" si="279"/>
        <v>10.96486522274707</v>
      </c>
      <c r="AE96" s="144">
        <f t="shared" si="280"/>
        <v>7.1210272806958281</v>
      </c>
      <c r="AF96" s="144">
        <f t="shared" si="281"/>
        <v>4.1400635880657664</v>
      </c>
      <c r="AG96" s="144">
        <f t="shared" si="282"/>
        <v>3.2173492024594208</v>
      </c>
      <c r="AH96" s="144">
        <f t="shared" si="283"/>
        <v>4.5043979364400455</v>
      </c>
      <c r="AI96" s="144">
        <f t="shared" si="284"/>
        <v>4.1768114150908575</v>
      </c>
      <c r="AJ96" s="144">
        <f t="shared" si="285"/>
        <v>5.1610819654996769</v>
      </c>
      <c r="AK96" s="144">
        <f t="shared" si="286"/>
        <v>5.3534934977884161</v>
      </c>
      <c r="AL96" s="144">
        <f t="shared" si="287"/>
        <v>6.2399749905671076</v>
      </c>
      <c r="AM96" s="144">
        <f t="shared" si="288"/>
        <v>6.9881154279218967</v>
      </c>
      <c r="AN96" s="144">
        <f t="shared" si="289"/>
        <v>7.0637735880595134</v>
      </c>
      <c r="AO96" s="144">
        <f t="shared" si="290"/>
        <v>7.9154353011540817</v>
      </c>
      <c r="AP96" s="144">
        <f t="shared" si="291"/>
        <v>5.6418873815838904</v>
      </c>
      <c r="AQ96" s="144">
        <f t="shared" si="292"/>
        <v>5.6721930738038315</v>
      </c>
      <c r="AR96" s="144">
        <f t="shared" si="293"/>
        <v>6.0742003226752006</v>
      </c>
      <c r="AS96" s="144">
        <f t="shared" si="294"/>
        <v>5.4530183779212411</v>
      </c>
      <c r="AT96" s="144">
        <f t="shared" si="295"/>
        <v>6.0833466436846724</v>
      </c>
      <c r="AU96" s="144">
        <f t="shared" si="296"/>
        <v>9.5611297533678403</v>
      </c>
      <c r="AV96" s="144">
        <f t="shared" si="297"/>
        <v>11.41680756344233</v>
      </c>
      <c r="AW96" s="144">
        <f t="shared" si="298"/>
        <v>11.448565626813867</v>
      </c>
      <c r="AX96" s="144">
        <f t="shared" si="299"/>
        <v>9.7173343816833349</v>
      </c>
      <c r="AY96" s="144">
        <f t="shared" si="300"/>
        <v>6.8048872177094113</v>
      </c>
      <c r="AZ96" s="144">
        <f t="shared" si="301"/>
        <v>6.125554817877024</v>
      </c>
      <c r="BA96" s="144">
        <f t="shared" si="302"/>
        <v>6.5092985818452496</v>
      </c>
      <c r="BB96" s="144">
        <f t="shared" si="303"/>
        <v>6.9281833726360498</v>
      </c>
      <c r="BC96" s="144">
        <f t="shared" si="304"/>
        <v>6.5263450070185929</v>
      </c>
      <c r="BD96" s="144">
        <f t="shared" si="305"/>
        <v>5.1213258896616987</v>
      </c>
      <c r="BE96" s="144">
        <f t="shared" si="306"/>
        <v>3.8290172232295214</v>
      </c>
      <c r="BF96" s="144">
        <f t="shared" si="307"/>
        <v>2.0093046019419947</v>
      </c>
      <c r="BG96" s="144">
        <f t="shared" si="308"/>
        <v>1.3647930513576279</v>
      </c>
      <c r="BH96" s="144">
        <f t="shared" si="309"/>
        <v>0.55141862889896798</v>
      </c>
      <c r="BI96" s="144">
        <f t="shared" si="310"/>
        <v>0.30979983594685179</v>
      </c>
      <c r="BJ96" s="144">
        <f t="shared" si="311"/>
        <v>1.1022683681164118</v>
      </c>
      <c r="BK96" s="144">
        <f t="shared" si="312"/>
        <v>1.512897958362013</v>
      </c>
      <c r="BL96" s="144">
        <f t="shared" si="313"/>
        <v>1.4056210881171776</v>
      </c>
      <c r="BM96" s="144">
        <f t="shared" si="314"/>
        <v>0.94075525635193502</v>
      </c>
      <c r="BN96" s="144">
        <f t="shared" si="315"/>
        <v>2.594813883998718</v>
      </c>
      <c r="BO96" s="144">
        <f t="shared" si="316"/>
        <v>3.1683295184734046</v>
      </c>
      <c r="BP96" s="144">
        <f t="shared" si="317"/>
        <v>5.2465459396528056</v>
      </c>
      <c r="BQ96" s="144">
        <f t="shared" si="318"/>
        <v>5.400935438235126</v>
      </c>
      <c r="BR96" s="144">
        <f t="shared" si="319"/>
        <v>4.3843642730589387</v>
      </c>
      <c r="BS96" s="144">
        <f t="shared" si="320"/>
        <v>3.5353209018505201</v>
      </c>
      <c r="BT96" s="144">
        <f t="shared" si="321"/>
        <v>2.0859949434918614</v>
      </c>
      <c r="BU96" s="144">
        <f t="shared" si="322"/>
        <v>1.8424396811138892</v>
      </c>
      <c r="BV96" s="144">
        <f t="shared" si="323"/>
        <v>1.9004824096415851</v>
      </c>
      <c r="BW96" s="144">
        <f t="shared" si="324"/>
        <v>2.8704258282914319</v>
      </c>
      <c r="BX96" s="144">
        <f t="shared" si="325"/>
        <v>3.0904935186835893</v>
      </c>
      <c r="BY96" s="144">
        <f t="shared" si="326"/>
        <v>4.2915893504770155</v>
      </c>
      <c r="BZ96" s="144">
        <f t="shared" si="327"/>
        <v>2.7450398789465287</v>
      </c>
      <c r="CA96" s="144">
        <f t="shared" si="328"/>
        <v>1.9858670370893734</v>
      </c>
      <c r="CB96" s="144">
        <f t="shared" si="329"/>
        <v>2.1843922651933703</v>
      </c>
      <c r="CC96" s="144">
        <f t="shared" si="330"/>
        <v>2.0120834358511712</v>
      </c>
    </row>
    <row r="97" spans="1:81" x14ac:dyDescent="0.2">
      <c r="A97" s="3" t="s">
        <v>11</v>
      </c>
      <c r="B97" s="236"/>
      <c r="C97" s="144"/>
      <c r="D97" s="144"/>
      <c r="E97" s="144"/>
      <c r="F97" s="144">
        <f t="shared" si="331"/>
        <v>5.7712958961461531</v>
      </c>
      <c r="G97" s="144">
        <f t="shared" si="256"/>
        <v>2.4531262338275441</v>
      </c>
      <c r="H97" s="144">
        <f t="shared" si="257"/>
        <v>1.1896693359116723</v>
      </c>
      <c r="I97" s="144">
        <f t="shared" si="258"/>
        <v>1.3522527852489257</v>
      </c>
      <c r="J97" s="144">
        <f t="shared" si="259"/>
        <v>-0.91657460450196715</v>
      </c>
      <c r="K97" s="144">
        <f t="shared" si="260"/>
        <v>0.60609265186051497</v>
      </c>
      <c r="L97" s="144">
        <f t="shared" si="261"/>
        <v>0.90047922053652052</v>
      </c>
      <c r="M97" s="144">
        <f t="shared" si="262"/>
        <v>-0.71831316749485252</v>
      </c>
      <c r="N97" s="144">
        <f t="shared" si="263"/>
        <v>3.2024486086741186</v>
      </c>
      <c r="O97" s="144">
        <f t="shared" si="264"/>
        <v>5.0171095880042769</v>
      </c>
      <c r="P97" s="144">
        <f t="shared" si="265"/>
        <v>7.3219038716921494</v>
      </c>
      <c r="Q97" s="144">
        <f t="shared" si="266"/>
        <v>9.2836576112379277</v>
      </c>
      <c r="R97" s="144">
        <f t="shared" si="267"/>
        <v>5.7477951528230351</v>
      </c>
      <c r="S97" s="144">
        <f t="shared" si="268"/>
        <v>4.0694548271283253</v>
      </c>
      <c r="T97" s="144">
        <f t="shared" si="269"/>
        <v>3.201476020518764</v>
      </c>
      <c r="U97" s="144">
        <f t="shared" si="270"/>
        <v>2.573730049924881</v>
      </c>
      <c r="V97" s="144">
        <f t="shared" si="271"/>
        <v>3.8636014411247683</v>
      </c>
      <c r="W97" s="144">
        <f t="shared" si="272"/>
        <v>4.407301523655673</v>
      </c>
      <c r="X97" s="144">
        <f t="shared" si="273"/>
        <v>5.3531209360159062</v>
      </c>
      <c r="Y97" s="144">
        <f t="shared" si="274"/>
        <v>5.6102007405006384</v>
      </c>
      <c r="Z97" s="144">
        <f t="shared" si="275"/>
        <v>4.0331138620336837</v>
      </c>
      <c r="AA97" s="144">
        <f t="shared" si="276"/>
        <v>2.6792223116443825</v>
      </c>
      <c r="AB97" s="144">
        <f t="shared" si="277"/>
        <v>1.5462040034045614</v>
      </c>
      <c r="AC97" s="144">
        <f t="shared" si="278"/>
        <v>0.83010865956953517</v>
      </c>
      <c r="AD97" s="144">
        <f t="shared" si="279"/>
        <v>1.2255635755858978</v>
      </c>
      <c r="AE97" s="144">
        <f t="shared" si="280"/>
        <v>1.9726200714421167</v>
      </c>
      <c r="AF97" s="144">
        <f t="shared" si="281"/>
        <v>2.7817603451242423</v>
      </c>
      <c r="AG97" s="144">
        <f t="shared" si="282"/>
        <v>3.8474313616830522</v>
      </c>
      <c r="AH97" s="144">
        <f t="shared" si="283"/>
        <v>5.0850250849175556</v>
      </c>
      <c r="AI97" s="144">
        <f t="shared" si="284"/>
        <v>6.2284611124084428</v>
      </c>
      <c r="AJ97" s="144">
        <f t="shared" si="285"/>
        <v>6.5074790088108045</v>
      </c>
      <c r="AK97" s="144">
        <f t="shared" si="286"/>
        <v>4.4128242131133293</v>
      </c>
      <c r="AL97" s="144">
        <f t="shared" si="287"/>
        <v>2.011590217071014</v>
      </c>
      <c r="AM97" s="144">
        <f t="shared" si="288"/>
        <v>1.7200998272221359</v>
      </c>
      <c r="AN97" s="144">
        <f t="shared" si="289"/>
        <v>0.83841818435883231</v>
      </c>
      <c r="AO97" s="144">
        <f t="shared" si="290"/>
        <v>2.4420313907724576</v>
      </c>
      <c r="AP97" s="144">
        <f t="shared" si="291"/>
        <v>4.9182537695699846</v>
      </c>
      <c r="AQ97" s="144">
        <f t="shared" si="292"/>
        <v>3.8255388215754937</v>
      </c>
      <c r="AR97" s="144">
        <f t="shared" si="293"/>
        <v>3.3451891542334513</v>
      </c>
      <c r="AS97" s="144">
        <f t="shared" si="294"/>
        <v>3.1433993704869141</v>
      </c>
      <c r="AT97" s="144">
        <f t="shared" si="295"/>
        <v>5.986798788087369</v>
      </c>
      <c r="AU97" s="144">
        <f t="shared" si="296"/>
        <v>5.2816086287856434</v>
      </c>
      <c r="AV97" s="144">
        <f t="shared" si="297"/>
        <v>4.5972623302620326</v>
      </c>
      <c r="AW97" s="144">
        <f t="shared" si="298"/>
        <v>5.0388039763714652</v>
      </c>
      <c r="AX97" s="144">
        <f t="shared" si="299"/>
        <v>6.8414782910349787</v>
      </c>
      <c r="AY97" s="144">
        <f t="shared" si="300"/>
        <v>7.1730167738801764</v>
      </c>
      <c r="AZ97" s="144">
        <f t="shared" si="301"/>
        <v>6.0703284945346043</v>
      </c>
      <c r="BA97" s="144">
        <f t="shared" si="302"/>
        <v>1.986767448319636</v>
      </c>
      <c r="BB97" s="144">
        <f t="shared" si="303"/>
        <v>3.9385302250255152</v>
      </c>
      <c r="BC97" s="144">
        <f t="shared" si="304"/>
        <v>4.5517168469441192</v>
      </c>
      <c r="BD97" s="144">
        <f t="shared" si="305"/>
        <v>3.8632381364350961</v>
      </c>
      <c r="BE97" s="144">
        <f t="shared" si="306"/>
        <v>2.6504884591859144</v>
      </c>
      <c r="BF97" s="144">
        <f t="shared" si="307"/>
        <v>161.05792352461742</v>
      </c>
      <c r="BG97" s="144">
        <f t="shared" si="308"/>
        <v>159.25769459360453</v>
      </c>
      <c r="BH97" s="144">
        <f t="shared" si="309"/>
        <v>161.17076887674216</v>
      </c>
      <c r="BI97" s="144">
        <f t="shared" si="310"/>
        <v>175.05323532346907</v>
      </c>
      <c r="BJ97" s="144">
        <f t="shared" si="311"/>
        <v>1.2614725678156231</v>
      </c>
      <c r="BK97" s="144">
        <f t="shared" si="312"/>
        <v>2.243349093934536</v>
      </c>
      <c r="BL97" s="144">
        <f t="shared" si="313"/>
        <v>3.07999675469555</v>
      </c>
      <c r="BM97" s="144">
        <f t="shared" si="314"/>
        <v>4.2969027041814005</v>
      </c>
      <c r="BN97" s="144">
        <f t="shared" si="315"/>
        <v>4.5781846380051761</v>
      </c>
      <c r="BO97" s="144">
        <f t="shared" si="316"/>
        <v>4.4041322232035647</v>
      </c>
      <c r="BP97" s="144">
        <f t="shared" si="317"/>
        <v>4.4362019263879731</v>
      </c>
      <c r="BQ97" s="144">
        <f t="shared" si="318"/>
        <v>4.4249077132310086</v>
      </c>
      <c r="BR97" s="144">
        <f t="shared" si="319"/>
        <v>3.8009302504742735</v>
      </c>
      <c r="BS97" s="144">
        <f t="shared" si="320"/>
        <v>3.5130742250990901</v>
      </c>
      <c r="BT97" s="144">
        <f t="shared" si="321"/>
        <v>3.5864342910975031</v>
      </c>
      <c r="BU97" s="144">
        <f t="shared" si="322"/>
        <v>3.3387599423228989</v>
      </c>
      <c r="BV97" s="144">
        <f t="shared" si="323"/>
        <v>3.4196122089247614</v>
      </c>
      <c r="BW97" s="144">
        <f t="shared" si="324"/>
        <v>3.1560195770548103</v>
      </c>
      <c r="BX97" s="144">
        <f t="shared" si="325"/>
        <v>2.7610793310112136</v>
      </c>
      <c r="BY97" s="144">
        <f t="shared" si="326"/>
        <v>2.9896294695905801</v>
      </c>
      <c r="BZ97" s="144">
        <f t="shared" si="327"/>
        <v>3.1369980982453622</v>
      </c>
      <c r="CA97" s="144">
        <f t="shared" si="328"/>
        <v>3.3808082606373508</v>
      </c>
      <c r="CB97" s="144">
        <f t="shared" si="329"/>
        <v>3.1878080943067264</v>
      </c>
      <c r="CC97" s="144">
        <f t="shared" si="330"/>
        <v>2.4474454787815221</v>
      </c>
    </row>
    <row r="98" spans="1:81" x14ac:dyDescent="0.2">
      <c r="A98" s="158" t="s">
        <v>12</v>
      </c>
      <c r="B98" s="237"/>
      <c r="C98" s="145"/>
      <c r="D98" s="145"/>
      <c r="E98" s="145"/>
      <c r="F98" s="145">
        <f t="shared" si="331"/>
        <v>1.9060855751878529</v>
      </c>
      <c r="G98" s="145">
        <f t="shared" si="256"/>
        <v>1.8683714936382319</v>
      </c>
      <c r="H98" s="145">
        <f t="shared" si="257"/>
        <v>1.9169013389338814</v>
      </c>
      <c r="I98" s="145">
        <f t="shared" si="258"/>
        <v>2.0328613017255313</v>
      </c>
      <c r="J98" s="145">
        <f t="shared" si="259"/>
        <v>0.87676570884047622</v>
      </c>
      <c r="K98" s="145">
        <f t="shared" si="260"/>
        <v>0.78812940893500782</v>
      </c>
      <c r="L98" s="145">
        <f t="shared" si="261"/>
        <v>0.79499733377778425</v>
      </c>
      <c r="M98" s="145">
        <f t="shared" si="262"/>
        <v>0.6963586246345872</v>
      </c>
      <c r="N98" s="145">
        <f t="shared" si="263"/>
        <v>-0.59312089405897839</v>
      </c>
      <c r="O98" s="145">
        <f t="shared" si="264"/>
        <v>-0.52399016699641088</v>
      </c>
      <c r="P98" s="145">
        <f t="shared" si="265"/>
        <v>-0.90220307281019163</v>
      </c>
      <c r="Q98" s="145">
        <f t="shared" si="266"/>
        <v>-0.97197749966214531</v>
      </c>
      <c r="R98" s="145">
        <f t="shared" si="267"/>
        <v>-0.79740106315889148</v>
      </c>
      <c r="S98" s="145">
        <f t="shared" si="268"/>
        <v>-0.73462162567267297</v>
      </c>
      <c r="T98" s="145">
        <f t="shared" si="269"/>
        <v>-0.77604012990959914</v>
      </c>
      <c r="U98" s="145">
        <f t="shared" si="270"/>
        <v>-1.1057054401319577</v>
      </c>
      <c r="V98" s="145">
        <f t="shared" si="271"/>
        <v>-0.91693956539684596</v>
      </c>
      <c r="W98" s="145">
        <f t="shared" si="272"/>
        <v>-0.93919039405160909</v>
      </c>
      <c r="X98" s="145">
        <f t="shared" si="273"/>
        <v>-0.92485205338935605</v>
      </c>
      <c r="Y98" s="145">
        <f t="shared" si="274"/>
        <v>-0.92426952888119818</v>
      </c>
      <c r="Z98" s="145">
        <f t="shared" si="275"/>
        <v>-0.60693467933156875</v>
      </c>
      <c r="AA98" s="145">
        <f t="shared" si="276"/>
        <v>-0.88208820885735417</v>
      </c>
      <c r="AB98" s="145">
        <f t="shared" si="277"/>
        <v>-1.1886180813561809</v>
      </c>
      <c r="AC98" s="145">
        <f t="shared" si="278"/>
        <v>-1.0592837797193646</v>
      </c>
      <c r="AD98" s="145">
        <f t="shared" si="279"/>
        <v>-0.82019963924877204</v>
      </c>
      <c r="AE98" s="145">
        <f t="shared" si="280"/>
        <v>0.47893294896429012</v>
      </c>
      <c r="AF98" s="145">
        <f t="shared" si="281"/>
        <v>1.3762848060904245</v>
      </c>
      <c r="AG98" s="145">
        <f t="shared" si="282"/>
        <v>1.8402246908311832</v>
      </c>
      <c r="AH98" s="145">
        <f t="shared" si="283"/>
        <v>2.3756999829775554</v>
      </c>
      <c r="AI98" s="145">
        <f t="shared" si="284"/>
        <v>2.6709715291418497</v>
      </c>
      <c r="AJ98" s="145">
        <f t="shared" si="285"/>
        <v>2.8693566886248232</v>
      </c>
      <c r="AK98" s="145">
        <f t="shared" si="286"/>
        <v>3.1446802320506824</v>
      </c>
      <c r="AL98" s="145">
        <f t="shared" si="287"/>
        <v>1.7197082712273877</v>
      </c>
      <c r="AM98" s="145">
        <f t="shared" si="288"/>
        <v>1.7887772605373453</v>
      </c>
      <c r="AN98" s="145">
        <f t="shared" si="289"/>
        <v>1.7027832396461309</v>
      </c>
      <c r="AO98" s="145">
        <f t="shared" si="290"/>
        <v>2.4342078748827713</v>
      </c>
      <c r="AP98" s="145">
        <f t="shared" si="291"/>
        <v>3.9471490952403578</v>
      </c>
      <c r="AQ98" s="145">
        <f t="shared" si="292"/>
        <v>4.6079833864089377</v>
      </c>
      <c r="AR98" s="145">
        <f t="shared" si="293"/>
        <v>4.8514081840528842</v>
      </c>
      <c r="AS98" s="145">
        <f t="shared" si="294"/>
        <v>3.8261793288064254</v>
      </c>
      <c r="AT98" s="145">
        <f t="shared" si="295"/>
        <v>4.34510038068247</v>
      </c>
      <c r="AU98" s="145">
        <f t="shared" si="296"/>
        <v>2.5112573883840672</v>
      </c>
      <c r="AV98" s="145">
        <f t="shared" si="297"/>
        <v>2.5419466468116538</v>
      </c>
      <c r="AW98" s="145">
        <f t="shared" si="298"/>
        <v>2.8839683391496296</v>
      </c>
      <c r="AX98" s="145">
        <f t="shared" si="299"/>
        <v>3.7570532366032312</v>
      </c>
      <c r="AY98" s="145">
        <f t="shared" si="300"/>
        <v>4.5328119726751153</v>
      </c>
      <c r="AZ98" s="145">
        <f t="shared" si="301"/>
        <v>4.8181933504780137</v>
      </c>
      <c r="BA98" s="145">
        <f t="shared" si="302"/>
        <v>5.5172413793103452</v>
      </c>
      <c r="BB98" s="145">
        <f t="shared" si="303"/>
        <v>5.3087879299667851</v>
      </c>
      <c r="BC98" s="145">
        <f t="shared" si="304"/>
        <v>5.3805219095119341</v>
      </c>
      <c r="BD98" s="145">
        <f t="shared" si="305"/>
        <v>5.9279796679539229</v>
      </c>
      <c r="BE98" s="145">
        <f t="shared" si="306"/>
        <v>5.6413262979610446</v>
      </c>
      <c r="BF98" s="145">
        <f t="shared" si="307"/>
        <v>-60.25182401368545</v>
      </c>
      <c r="BG98" s="145">
        <f t="shared" si="308"/>
        <v>-60.652974423444647</v>
      </c>
      <c r="BH98" s="145">
        <f t="shared" si="309"/>
        <v>-61.402618431849106</v>
      </c>
      <c r="BI98" s="145">
        <f t="shared" si="310"/>
        <v>-62.557146821236962</v>
      </c>
      <c r="BJ98" s="145">
        <f t="shared" si="311"/>
        <v>-0.8532359541730391</v>
      </c>
      <c r="BK98" s="145">
        <f t="shared" si="312"/>
        <v>9.8505253658282665E-2</v>
      </c>
      <c r="BL98" s="145">
        <f t="shared" si="313"/>
        <v>0.73325726289643312</v>
      </c>
      <c r="BM98" s="145">
        <f t="shared" si="314"/>
        <v>1.526177964844426</v>
      </c>
      <c r="BN98" s="145">
        <f t="shared" si="315"/>
        <v>3.464485700827566</v>
      </c>
      <c r="BO98" s="145">
        <f t="shared" si="316"/>
        <v>2.7197019039144488</v>
      </c>
      <c r="BP98" s="145">
        <f t="shared" si="317"/>
        <v>1.7218781171811626</v>
      </c>
      <c r="BQ98" s="145">
        <f t="shared" si="318"/>
        <v>1.7965257038695683</v>
      </c>
      <c r="BR98" s="145">
        <f t="shared" si="319"/>
        <v>1.8491618866563988</v>
      </c>
      <c r="BS98" s="145">
        <f t="shared" si="320"/>
        <v>2.9843809998317048</v>
      </c>
      <c r="BT98" s="145">
        <f t="shared" si="321"/>
        <v>2.8507397220384885</v>
      </c>
      <c r="BU98" s="145">
        <f t="shared" si="322"/>
        <v>0.52619721419033838</v>
      </c>
      <c r="BV98" s="145">
        <f t="shared" si="323"/>
        <v>1.4332497516634992</v>
      </c>
      <c r="BW98" s="145">
        <f t="shared" si="324"/>
        <v>1.5689322115519151</v>
      </c>
      <c r="BX98" s="145">
        <f t="shared" si="325"/>
        <v>1.8963692761361604</v>
      </c>
      <c r="BY98" s="145">
        <f t="shared" si="326"/>
        <v>2.5196906643634915</v>
      </c>
      <c r="BZ98" s="145">
        <f t="shared" si="327"/>
        <v>1.7151477751355702</v>
      </c>
      <c r="CA98" s="145">
        <f t="shared" si="328"/>
        <v>1.3366610645650707</v>
      </c>
      <c r="CB98" s="145">
        <f t="shared" si="329"/>
        <v>1.4264376442150706</v>
      </c>
      <c r="CC98" s="145">
        <f t="shared" si="330"/>
        <v>1.195666425424518</v>
      </c>
    </row>
    <row r="99" spans="1:81" x14ac:dyDescent="0.2">
      <c r="A99" s="2" t="s">
        <v>13</v>
      </c>
      <c r="B99" s="240"/>
      <c r="C99" s="143"/>
      <c r="D99" s="143"/>
      <c r="E99" s="143"/>
      <c r="F99" s="143">
        <f>(F19-B19)/B19*100</f>
        <v>3.1358615634336222</v>
      </c>
      <c r="G99" s="143">
        <f t="shared" si="256"/>
        <v>4.8646897169317702</v>
      </c>
      <c r="H99" s="143">
        <f t="shared" si="257"/>
        <v>3.1378991016099866</v>
      </c>
      <c r="I99" s="143">
        <f t="shared" si="258"/>
        <v>3.3008463425100638</v>
      </c>
      <c r="J99" s="143">
        <f t="shared" si="259"/>
        <v>2.9447394642991656</v>
      </c>
      <c r="K99" s="143">
        <f t="shared" si="260"/>
        <v>3.0507103289738806</v>
      </c>
      <c r="L99" s="143">
        <f t="shared" si="261"/>
        <v>2.1591770814498061</v>
      </c>
      <c r="M99" s="143">
        <f t="shared" si="262"/>
        <v>1.4047508360106491</v>
      </c>
      <c r="N99" s="143">
        <f t="shared" si="263"/>
        <v>1.0795365546870379</v>
      </c>
      <c r="O99" s="143">
        <f t="shared" si="264"/>
        <v>0.79054158303487521</v>
      </c>
      <c r="P99" s="143">
        <f t="shared" si="265"/>
        <v>0.227622300230892</v>
      </c>
      <c r="Q99" s="143">
        <f t="shared" si="266"/>
        <v>0.20529884457551931</v>
      </c>
      <c r="R99" s="143">
        <f t="shared" si="267"/>
        <v>1.1140388795623226</v>
      </c>
      <c r="S99" s="143">
        <f t="shared" si="268"/>
        <v>1.8954668185009547</v>
      </c>
      <c r="T99" s="143">
        <f t="shared" si="269"/>
        <v>2.7231999533319158</v>
      </c>
      <c r="U99" s="143">
        <f t="shared" si="270"/>
        <v>3.5883098558636197</v>
      </c>
      <c r="V99" s="143">
        <f t="shared" si="271"/>
        <v>3.3253091747063155</v>
      </c>
      <c r="W99" s="143">
        <f t="shared" si="272"/>
        <v>3.1572920305631635</v>
      </c>
      <c r="X99" s="143">
        <f t="shared" si="273"/>
        <v>4.9167804602432854</v>
      </c>
      <c r="Y99" s="143">
        <f t="shared" si="274"/>
        <v>4.1260878704485302</v>
      </c>
      <c r="Z99" s="143">
        <f t="shared" si="275"/>
        <v>3.5110013672210965</v>
      </c>
      <c r="AA99" s="143">
        <f t="shared" si="276"/>
        <v>3.5248810580192953</v>
      </c>
      <c r="AB99" s="143">
        <f t="shared" si="277"/>
        <v>1.3465175892981469</v>
      </c>
      <c r="AC99" s="143">
        <f t="shared" si="278"/>
        <v>1.7128062684339904</v>
      </c>
      <c r="AD99" s="143">
        <f t="shared" si="279"/>
        <v>3.1432795751694655</v>
      </c>
      <c r="AE99" s="143">
        <f t="shared" si="280"/>
        <v>3.4233534353708053</v>
      </c>
      <c r="AF99" s="143">
        <f t="shared" si="281"/>
        <v>3.3141618958073078</v>
      </c>
      <c r="AG99" s="143">
        <f t="shared" si="282"/>
        <v>3.9507568133498983</v>
      </c>
      <c r="AH99" s="143">
        <f t="shared" si="283"/>
        <v>3.2024911537780714</v>
      </c>
      <c r="AI99" s="143">
        <f t="shared" si="284"/>
        <v>3.3171241626401802</v>
      </c>
      <c r="AJ99" s="143">
        <f t="shared" si="285"/>
        <v>3.2829986316390709</v>
      </c>
      <c r="AK99" s="143">
        <f t="shared" si="286"/>
        <v>2.5057558186056275</v>
      </c>
      <c r="AL99" s="143">
        <f t="shared" si="287"/>
        <v>3.8659632236402537</v>
      </c>
      <c r="AM99" s="143">
        <f t="shared" si="288"/>
        <v>3.4648599910553717</v>
      </c>
      <c r="AN99" s="143">
        <f t="shared" si="289"/>
        <v>4.7276329416889302</v>
      </c>
      <c r="AO99" s="143">
        <f t="shared" si="290"/>
        <v>5.2092787402416114</v>
      </c>
      <c r="AP99" s="143">
        <f t="shared" si="291"/>
        <v>5.4473303630305567</v>
      </c>
      <c r="AQ99" s="143">
        <f t="shared" si="292"/>
        <v>5.008299169786337</v>
      </c>
      <c r="AR99" s="143">
        <f t="shared" si="293"/>
        <v>5.157658722317751</v>
      </c>
      <c r="AS99" s="143">
        <f t="shared" si="294"/>
        <v>4.89258621729621</v>
      </c>
      <c r="AT99" s="143">
        <f t="shared" si="295"/>
        <v>4.2440430875732709</v>
      </c>
      <c r="AU99" s="143">
        <f t="shared" si="296"/>
        <v>4.381837314181082</v>
      </c>
      <c r="AV99" s="143">
        <f t="shared" si="297"/>
        <v>5.0993394292376717</v>
      </c>
      <c r="AW99" s="143">
        <f t="shared" si="298"/>
        <v>6.8356543491601638</v>
      </c>
      <c r="AX99" s="143">
        <f t="shared" si="299"/>
        <v>6.5361242975227984</v>
      </c>
      <c r="AY99" s="143">
        <f t="shared" si="300"/>
        <v>5.5214842720905013</v>
      </c>
      <c r="AZ99" s="143">
        <f t="shared" si="301"/>
        <v>4.9440046233468919</v>
      </c>
      <c r="BA99" s="143">
        <f t="shared" si="302"/>
        <v>4.7333390088819858</v>
      </c>
      <c r="BB99" s="143">
        <f t="shared" si="303"/>
        <v>3.8601297128006395</v>
      </c>
      <c r="BC99" s="143">
        <f t="shared" si="304"/>
        <v>4.7694132963546885</v>
      </c>
      <c r="BD99" s="143">
        <f t="shared" si="305"/>
        <v>3.3388016307905972</v>
      </c>
      <c r="BE99" s="143">
        <f t="shared" si="306"/>
        <v>1.2868671999976105</v>
      </c>
      <c r="BF99" s="143">
        <f t="shared" si="307"/>
        <v>-0.95515260114362954</v>
      </c>
      <c r="BG99" s="143">
        <f t="shared" si="308"/>
        <v>-2.4093784118086252</v>
      </c>
      <c r="BH99" s="143">
        <f t="shared" si="309"/>
        <v>-1.766942871419976</v>
      </c>
      <c r="BI99" s="143">
        <f t="shared" si="310"/>
        <v>-0.5819402875060492</v>
      </c>
      <c r="BJ99" s="143">
        <f t="shared" si="311"/>
        <v>2.3525113434343026</v>
      </c>
      <c r="BK99" s="143">
        <f t="shared" si="312"/>
        <v>2.9119417811703263</v>
      </c>
      <c r="BL99" s="143">
        <f t="shared" si="313"/>
        <v>3.0870540495951979</v>
      </c>
      <c r="BM99" s="143">
        <f t="shared" si="314"/>
        <v>3.3060152754490137</v>
      </c>
      <c r="BN99" s="143">
        <f t="shared" si="315"/>
        <v>3.0955029588902443</v>
      </c>
      <c r="BO99" s="143">
        <f t="shared" si="316"/>
        <v>3.1598690816032367</v>
      </c>
      <c r="BP99" s="143">
        <f t="shared" si="317"/>
        <v>2.8120777392069853</v>
      </c>
      <c r="BQ99" s="143">
        <f t="shared" si="318"/>
        <v>3.0050529187114652</v>
      </c>
      <c r="BR99" s="143">
        <f t="shared" si="319"/>
        <v>2.087566432915009</v>
      </c>
      <c r="BS99" s="143">
        <f t="shared" si="320"/>
        <v>2.7781988297167484</v>
      </c>
      <c r="BT99" s="143">
        <f t="shared" si="321"/>
        <v>2.0569248312462225</v>
      </c>
      <c r="BU99" s="143">
        <f t="shared" si="322"/>
        <v>1.8601593801653251</v>
      </c>
      <c r="BV99" s="143">
        <f t="shared" si="323"/>
        <v>1.9612783939142973</v>
      </c>
      <c r="BW99" s="143">
        <f t="shared" si="324"/>
        <v>2.2446640607439567</v>
      </c>
      <c r="BX99" s="143">
        <f t="shared" si="325"/>
        <v>1.9592983712388674</v>
      </c>
      <c r="BY99" s="143">
        <f t="shared" si="326"/>
        <v>3.0406479187396593</v>
      </c>
      <c r="BZ99" s="143">
        <f t="shared" si="327"/>
        <v>1.8991692095970081</v>
      </c>
      <c r="CA99" s="143">
        <f t="shared" si="328"/>
        <v>1.4284225988745969</v>
      </c>
      <c r="CB99" s="143">
        <f t="shared" si="329"/>
        <v>1.6145563399305312</v>
      </c>
      <c r="CC99" s="143">
        <f t="shared" si="330"/>
        <v>1.3418394120226405</v>
      </c>
    </row>
    <row r="100" spans="1:81" x14ac:dyDescent="0.2">
      <c r="A100" s="3" t="s">
        <v>14</v>
      </c>
      <c r="B100" s="236"/>
      <c r="C100" s="144"/>
      <c r="D100" s="144"/>
      <c r="E100" s="144"/>
      <c r="F100" s="144">
        <f t="shared" si="331"/>
        <v>3.8307024103328304</v>
      </c>
      <c r="G100" s="144">
        <f t="shared" si="256"/>
        <v>4.9251634303161653</v>
      </c>
      <c r="H100" s="144">
        <f t="shared" si="257"/>
        <v>4.9628959111064255</v>
      </c>
      <c r="I100" s="144">
        <f t="shared" si="258"/>
        <v>5.8145743498527729</v>
      </c>
      <c r="J100" s="144">
        <f t="shared" si="259"/>
        <v>4.042656593324895</v>
      </c>
      <c r="K100" s="144">
        <f t="shared" si="260"/>
        <v>3.2400186938044215</v>
      </c>
      <c r="L100" s="144">
        <f t="shared" si="261"/>
        <v>2.7579987120610694</v>
      </c>
      <c r="M100" s="144">
        <f t="shared" si="262"/>
        <v>1.6845048771503599</v>
      </c>
      <c r="N100" s="144">
        <f t="shared" si="263"/>
        <v>-1.2602731977841799</v>
      </c>
      <c r="O100" s="144">
        <f t="shared" si="264"/>
        <v>-2.5145673632261305</v>
      </c>
      <c r="P100" s="144">
        <f t="shared" si="265"/>
        <v>-0.99334676300324976</v>
      </c>
      <c r="Q100" s="144">
        <f t="shared" si="266"/>
        <v>0.20298125064554554</v>
      </c>
      <c r="R100" s="144">
        <f t="shared" si="267"/>
        <v>-1.8961469526116388</v>
      </c>
      <c r="S100" s="144">
        <f t="shared" si="268"/>
        <v>-1.0915493346939553</v>
      </c>
      <c r="T100" s="144">
        <f t="shared" si="269"/>
        <v>6.0146576007670254E-2</v>
      </c>
      <c r="U100" s="144">
        <f t="shared" si="270"/>
        <v>0.72356741735960195</v>
      </c>
      <c r="V100" s="144">
        <f t="shared" si="271"/>
        <v>1.2907862345896026</v>
      </c>
      <c r="W100" s="144">
        <f t="shared" si="272"/>
        <v>1.6297357244549764</v>
      </c>
      <c r="X100" s="144">
        <f t="shared" si="273"/>
        <v>1.7184296001768689</v>
      </c>
      <c r="Y100" s="144">
        <f t="shared" si="274"/>
        <v>1.6650250125442962</v>
      </c>
      <c r="Z100" s="144">
        <f t="shared" si="275"/>
        <v>1.6243787090660575</v>
      </c>
      <c r="AA100" s="144">
        <f t="shared" si="276"/>
        <v>1.5523251326866523</v>
      </c>
      <c r="AB100" s="144">
        <f t="shared" si="277"/>
        <v>1.2186037570921997</v>
      </c>
      <c r="AC100" s="144">
        <f t="shared" si="278"/>
        <v>1.3664402107747431</v>
      </c>
      <c r="AD100" s="144">
        <f t="shared" si="279"/>
        <v>1.3447140786206866</v>
      </c>
      <c r="AE100" s="144">
        <f t="shared" si="280"/>
        <v>4.1252616404637514</v>
      </c>
      <c r="AF100" s="144">
        <f t="shared" si="281"/>
        <v>3.0608793827169118</v>
      </c>
      <c r="AG100" s="144">
        <f t="shared" si="282"/>
        <v>2.3224301356603738</v>
      </c>
      <c r="AH100" s="144">
        <f t="shared" si="283"/>
        <v>2.8471418334160199</v>
      </c>
      <c r="AI100" s="144">
        <f t="shared" si="284"/>
        <v>3.1276801029159529</v>
      </c>
      <c r="AJ100" s="144">
        <f t="shared" si="285"/>
        <v>2.0358777421221532</v>
      </c>
      <c r="AK100" s="144">
        <f t="shared" si="286"/>
        <v>2.7338987886805199</v>
      </c>
      <c r="AL100" s="144">
        <f t="shared" si="287"/>
        <v>3.360578855688054</v>
      </c>
      <c r="AM100" s="144">
        <f t="shared" si="288"/>
        <v>4.5791210790301173</v>
      </c>
      <c r="AN100" s="144">
        <f t="shared" si="289"/>
        <v>5.8620334089502961</v>
      </c>
      <c r="AO100" s="144">
        <f t="shared" si="290"/>
        <v>6.2034488852980507</v>
      </c>
      <c r="AP100" s="144">
        <f t="shared" si="291"/>
        <v>5.5303482071093386</v>
      </c>
      <c r="AQ100" s="144">
        <f t="shared" si="292"/>
        <v>5.2856539350413767</v>
      </c>
      <c r="AR100" s="144">
        <f t="shared" si="293"/>
        <v>5.0406662445818897</v>
      </c>
      <c r="AS100" s="144">
        <f t="shared" si="294"/>
        <v>4.1484404716622345</v>
      </c>
      <c r="AT100" s="144">
        <f t="shared" si="295"/>
        <v>6.708470146992858</v>
      </c>
      <c r="AU100" s="144">
        <f t="shared" si="296"/>
        <v>4.7400411330476322</v>
      </c>
      <c r="AV100" s="144">
        <f t="shared" si="297"/>
        <v>5.3476675119605623</v>
      </c>
      <c r="AW100" s="144">
        <f t="shared" si="298"/>
        <v>8.1478417575430431</v>
      </c>
      <c r="AX100" s="144">
        <f t="shared" si="299"/>
        <v>5.4333440640984367</v>
      </c>
      <c r="AY100" s="144">
        <f t="shared" si="300"/>
        <v>4.9484499991247874</v>
      </c>
      <c r="AZ100" s="144">
        <f t="shared" si="301"/>
        <v>5.1724727359748384</v>
      </c>
      <c r="BA100" s="144">
        <f t="shared" si="302"/>
        <v>3.9872774371249626</v>
      </c>
      <c r="BB100" s="144">
        <f t="shared" si="303"/>
        <v>3.5130275478355273</v>
      </c>
      <c r="BC100" s="144">
        <f t="shared" si="304"/>
        <v>3.6743611982120221</v>
      </c>
      <c r="BD100" s="144">
        <f t="shared" si="305"/>
        <v>2.3095176179950592</v>
      </c>
      <c r="BE100" s="144">
        <f t="shared" si="306"/>
        <v>-0.3058682559202851</v>
      </c>
      <c r="BF100" s="144">
        <f t="shared" si="307"/>
        <v>-2.5498582501679694</v>
      </c>
      <c r="BG100" s="144">
        <f t="shared" si="308"/>
        <v>-4.3018710082208527</v>
      </c>
      <c r="BH100" s="144">
        <f t="shared" si="309"/>
        <v>-3.4520008260655453</v>
      </c>
      <c r="BI100" s="144">
        <f t="shared" si="310"/>
        <v>-0.11544787449392713</v>
      </c>
      <c r="BJ100" s="144">
        <f t="shared" si="311"/>
        <v>2.700657507525182</v>
      </c>
      <c r="BK100" s="144">
        <f t="shared" si="312"/>
        <v>4.4717155585441715</v>
      </c>
      <c r="BL100" s="144">
        <f t="shared" si="313"/>
        <v>5.3672502303540872</v>
      </c>
      <c r="BM100" s="144">
        <f t="shared" si="314"/>
        <v>4.3271742744501971</v>
      </c>
      <c r="BN100" s="144">
        <f t="shared" si="315"/>
        <v>4.6387110507098059</v>
      </c>
      <c r="BO100" s="144">
        <f t="shared" si="316"/>
        <v>4.8933944806500929</v>
      </c>
      <c r="BP100" s="144">
        <f t="shared" si="317"/>
        <v>5.1578750117117957</v>
      </c>
      <c r="BQ100" s="144">
        <f t="shared" si="318"/>
        <v>5.8292357190554238</v>
      </c>
      <c r="BR100" s="144">
        <f t="shared" si="319"/>
        <v>3.7617751071886834</v>
      </c>
      <c r="BS100" s="144">
        <f t="shared" si="320"/>
        <v>3.3366060196974807</v>
      </c>
      <c r="BT100" s="144">
        <f t="shared" si="321"/>
        <v>2.144310301302327</v>
      </c>
      <c r="BU100" s="144">
        <f t="shared" si="322"/>
        <v>0.81596948360173804</v>
      </c>
      <c r="BV100" s="144">
        <f t="shared" si="323"/>
        <v>0.64846931081284875</v>
      </c>
      <c r="BW100" s="144">
        <f t="shared" si="324"/>
        <v>1.6804976173156576</v>
      </c>
      <c r="BX100" s="144">
        <f t="shared" si="325"/>
        <v>0.73417169441011854</v>
      </c>
      <c r="BY100" s="144">
        <f t="shared" si="326"/>
        <v>2.0582629228186966</v>
      </c>
      <c r="BZ100" s="144">
        <f t="shared" si="327"/>
        <v>1.8624513035660772</v>
      </c>
      <c r="CA100" s="144">
        <f t="shared" si="328"/>
        <v>0.1430803147766925</v>
      </c>
      <c r="CB100" s="144">
        <f t="shared" si="329"/>
        <v>1.2411603405974887</v>
      </c>
      <c r="CC100" s="144">
        <f t="shared" si="330"/>
        <v>1.2543728832457595</v>
      </c>
    </row>
    <row r="101" spans="1:81" ht="13.5" thickBot="1" x14ac:dyDescent="0.25">
      <c r="A101" s="96" t="s">
        <v>439</v>
      </c>
      <c r="B101" s="239"/>
      <c r="C101" s="146"/>
      <c r="D101" s="146"/>
      <c r="E101" s="146"/>
      <c r="F101" s="146">
        <f t="shared" si="331"/>
        <v>3.2059466815014743</v>
      </c>
      <c r="G101" s="146">
        <f t="shared" si="256"/>
        <v>4.8706867166892573</v>
      </c>
      <c r="H101" s="146">
        <f t="shared" si="257"/>
        <v>3.3146118572361272</v>
      </c>
      <c r="I101" s="146">
        <f t="shared" si="258"/>
        <v>3.5427794336567655</v>
      </c>
      <c r="J101" s="146">
        <f t="shared" si="259"/>
        <v>3.0561512407879214</v>
      </c>
      <c r="K101" s="146">
        <f t="shared" si="260"/>
        <v>3.0694932330566838</v>
      </c>
      <c r="L101" s="146">
        <f t="shared" si="261"/>
        <v>2.2180854947419908</v>
      </c>
      <c r="M101" s="146">
        <f t="shared" si="262"/>
        <v>1.4322664386953505</v>
      </c>
      <c r="N101" s="146">
        <f t="shared" si="263"/>
        <v>0.83983017158642881</v>
      </c>
      <c r="O101" s="146">
        <f t="shared" si="264"/>
        <v>0.46207087247667322</v>
      </c>
      <c r="P101" s="146">
        <f t="shared" si="265"/>
        <v>0.10687639812842004</v>
      </c>
      <c r="Q101" s="146">
        <f t="shared" si="266"/>
        <v>0.20507032750161944</v>
      </c>
      <c r="R101" s="146">
        <f t="shared" si="267"/>
        <v>0.81207696163405152</v>
      </c>
      <c r="S101" s="146">
        <f t="shared" si="268"/>
        <v>1.6074047740707909</v>
      </c>
      <c r="T101" s="146">
        <f t="shared" si="269"/>
        <v>2.4627357279755153</v>
      </c>
      <c r="U101" s="146">
        <f t="shared" si="270"/>
        <v>3.3058492819606591</v>
      </c>
      <c r="V101" s="146">
        <f t="shared" si="271"/>
        <v>3.1267019872395676</v>
      </c>
      <c r="W101" s="146">
        <f t="shared" si="272"/>
        <v>3.0138905170858066</v>
      </c>
      <c r="X101" s="146">
        <f t="shared" si="273"/>
        <v>4.6112957333801408</v>
      </c>
      <c r="Y101" s="146">
        <f t="shared" si="274"/>
        <v>3.8894952751348653</v>
      </c>
      <c r="Z101" s="146">
        <f t="shared" si="275"/>
        <v>3.3301106714420596</v>
      </c>
      <c r="AA101" s="146">
        <f t="shared" si="276"/>
        <v>3.3421927138950513</v>
      </c>
      <c r="AB101" s="146">
        <f t="shared" si="277"/>
        <v>1.334637985043811</v>
      </c>
      <c r="AC101" s="146">
        <f t="shared" si="278"/>
        <v>1.6802215701413505</v>
      </c>
      <c r="AD101" s="146">
        <f t="shared" si="279"/>
        <v>2.973678559028174</v>
      </c>
      <c r="AE101" s="146">
        <f t="shared" si="280"/>
        <v>3.48723477762463</v>
      </c>
      <c r="AF101" s="146">
        <f t="shared" si="281"/>
        <v>3.290665995464642</v>
      </c>
      <c r="AG101" s="146">
        <f t="shared" si="282"/>
        <v>3.7980432442934817</v>
      </c>
      <c r="AH101" s="146">
        <f t="shared" si="283"/>
        <v>3.1695125279166598</v>
      </c>
      <c r="AI101" s="146">
        <f t="shared" si="284"/>
        <v>3.2997763777369697</v>
      </c>
      <c r="AJ101" s="146">
        <f t="shared" si="285"/>
        <v>3.1675661042062817</v>
      </c>
      <c r="AK101" s="146">
        <f t="shared" si="286"/>
        <v>2.5268481632779674</v>
      </c>
      <c r="AL101" s="146">
        <f t="shared" si="287"/>
        <v>3.8192069685231775</v>
      </c>
      <c r="AM101" s="146">
        <f t="shared" si="288"/>
        <v>3.5667251971105847</v>
      </c>
      <c r="AN101" s="146">
        <f t="shared" si="289"/>
        <v>4.8314803751282582</v>
      </c>
      <c r="AO101" s="146">
        <f t="shared" si="290"/>
        <v>5.301377683889533</v>
      </c>
      <c r="AP101" s="146">
        <f t="shared" si="291"/>
        <v>5.4549769316734578</v>
      </c>
      <c r="AQ101" s="146">
        <f t="shared" si="292"/>
        <v>5.0339026663454769</v>
      </c>
      <c r="AR101" s="146">
        <f t="shared" si="293"/>
        <v>5.1468434907512881</v>
      </c>
      <c r="AS101" s="146">
        <f t="shared" si="294"/>
        <v>4.8230587351494076</v>
      </c>
      <c r="AT101" s="146">
        <f t="shared" si="295"/>
        <v>4.471197616218137</v>
      </c>
      <c r="AU101" s="146">
        <f t="shared" si="296"/>
        <v>4.414983499575559</v>
      </c>
      <c r="AV101" s="146">
        <f t="shared" si="297"/>
        <v>5.1222726444847488</v>
      </c>
      <c r="AW101" s="146">
        <f t="shared" si="298"/>
        <v>6.9574664148262109</v>
      </c>
      <c r="AX101" s="146">
        <f t="shared" si="299"/>
        <v>6.432300544396595</v>
      </c>
      <c r="AY101" s="146">
        <f t="shared" si="300"/>
        <v>5.4682937984954521</v>
      </c>
      <c r="AZ101" s="146">
        <f t="shared" si="301"/>
        <v>4.9651490001172274</v>
      </c>
      <c r="BA101" s="146">
        <f t="shared" si="302"/>
        <v>4.663310341364804</v>
      </c>
      <c r="BB101" s="146">
        <f t="shared" si="303"/>
        <v>3.8277577073098783</v>
      </c>
      <c r="BC101" s="146">
        <f t="shared" si="304"/>
        <v>4.6682688248280471</v>
      </c>
      <c r="BD101" s="146">
        <f t="shared" si="305"/>
        <v>3.2433548071162126</v>
      </c>
      <c r="BE101" s="146">
        <f t="shared" si="306"/>
        <v>1.1383315910437142</v>
      </c>
      <c r="BF101" s="146">
        <f t="shared" si="307"/>
        <v>-1.1034297926701031</v>
      </c>
      <c r="BG101" s="146">
        <f t="shared" si="308"/>
        <v>-2.582518599530097</v>
      </c>
      <c r="BH101" s="146">
        <f t="shared" si="309"/>
        <v>-1.9217871005146567</v>
      </c>
      <c r="BI101" s="146">
        <f t="shared" si="310"/>
        <v>-0.53905727090871158</v>
      </c>
      <c r="BJ101" s="146">
        <f t="shared" si="311"/>
        <v>2.3844088457976942</v>
      </c>
      <c r="BK101" s="146">
        <f t="shared" si="312"/>
        <v>3.0521236544616621</v>
      </c>
      <c r="BL101" s="146">
        <f t="shared" si="313"/>
        <v>3.2933179044639416</v>
      </c>
      <c r="BM101" s="146">
        <f t="shared" si="314"/>
        <v>3.4002866560863989</v>
      </c>
      <c r="BN101" s="146">
        <f t="shared" si="315"/>
        <v>3.2373299706831822</v>
      </c>
      <c r="BO101" s="146">
        <f t="shared" si="316"/>
        <v>3.3178127548877647</v>
      </c>
      <c r="BP101" s="146">
        <f t="shared" si="317"/>
        <v>3.0285363225603188</v>
      </c>
      <c r="BQ101" s="146">
        <f t="shared" si="318"/>
        <v>3.2681130328394294</v>
      </c>
      <c r="BR101" s="146">
        <f t="shared" si="319"/>
        <v>2.2435215632666985</v>
      </c>
      <c r="BS101" s="146">
        <f t="shared" si="320"/>
        <v>2.8298518787867226</v>
      </c>
      <c r="BT101" s="146">
        <f t="shared" si="321"/>
        <v>2.0651549828067566</v>
      </c>
      <c r="BU101" s="146">
        <f t="shared" si="322"/>
        <v>1.7604855595907083</v>
      </c>
      <c r="BV101" s="146">
        <f t="shared" si="323"/>
        <v>1.8371722606730665</v>
      </c>
      <c r="BW101" s="146">
        <f t="shared" si="324"/>
        <v>2.1922211008460963</v>
      </c>
      <c r="BX101" s="146">
        <f t="shared" si="325"/>
        <v>1.8438238198198922</v>
      </c>
      <c r="BY101" s="146">
        <f t="shared" si="326"/>
        <v>2.9477441141085849</v>
      </c>
      <c r="BZ101" s="146">
        <f t="shared" si="327"/>
        <v>1.8957386069330944</v>
      </c>
      <c r="CA101" s="146">
        <f t="shared" si="328"/>
        <v>1.3095399251553488</v>
      </c>
      <c r="CB101" s="146">
        <f t="shared" si="329"/>
        <v>1.5797452941433328</v>
      </c>
      <c r="CC101" s="146">
        <f t="shared" si="330"/>
        <v>1.3336392013879788</v>
      </c>
    </row>
    <row r="103" spans="1:81" ht="18" x14ac:dyDescent="0.25">
      <c r="A103" s="416" t="s">
        <v>168</v>
      </c>
      <c r="B103" s="416"/>
      <c r="C103" s="416"/>
      <c r="D103" s="416"/>
      <c r="E103" s="416"/>
      <c r="F103" s="416"/>
      <c r="G103" s="416"/>
      <c r="H103" s="416"/>
      <c r="I103" s="416"/>
      <c r="J103" s="416"/>
      <c r="K103" s="416"/>
      <c r="L103" s="416"/>
      <c r="M103" s="416"/>
      <c r="N103" s="416"/>
      <c r="O103" s="416"/>
      <c r="P103" s="416"/>
      <c r="Q103" s="416"/>
      <c r="R103" s="416"/>
      <c r="S103" s="416"/>
      <c r="T103" s="416"/>
      <c r="U103" s="416"/>
      <c r="V103" s="416"/>
      <c r="W103" s="416"/>
      <c r="X103" s="416"/>
      <c r="Y103" s="416"/>
      <c r="Z103" s="417"/>
      <c r="AA103" s="417"/>
      <c r="AB103" s="417"/>
      <c r="AC103" s="417"/>
      <c r="AD103" s="417"/>
      <c r="AE103" s="417"/>
      <c r="AF103" s="417"/>
      <c r="AG103" s="417"/>
      <c r="AH103" s="417"/>
      <c r="AI103" s="417"/>
      <c r="AJ103" s="417"/>
      <c r="AK103" s="417"/>
      <c r="AL103" s="417"/>
      <c r="AM103" s="417"/>
      <c r="AN103" s="417"/>
      <c r="AO103" s="417"/>
      <c r="AP103" s="417"/>
      <c r="AQ103" s="417"/>
      <c r="AR103" s="417"/>
      <c r="AS103" s="417"/>
      <c r="AT103" s="417"/>
      <c r="AU103" s="417"/>
      <c r="AV103" s="417"/>
      <c r="AW103" s="417"/>
      <c r="AX103" s="417"/>
      <c r="AY103" s="417"/>
      <c r="AZ103" s="417"/>
      <c r="BA103" s="417"/>
      <c r="BB103" s="417"/>
      <c r="BC103" s="417"/>
      <c r="BD103" s="417"/>
      <c r="BE103" s="417"/>
      <c r="BF103" s="417"/>
      <c r="BG103" s="417"/>
      <c r="BH103" s="417"/>
    </row>
    <row r="104" spans="1:81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1" ht="13.5" thickBot="1" x14ac:dyDescent="0.25">
      <c r="A105" s="132" t="s">
        <v>167</v>
      </c>
      <c r="B105" s="234" t="str">
        <f>B85</f>
        <v>1995q1</v>
      </c>
      <c r="C105" s="233" t="str">
        <f t="shared" ref="C105:BH105" si="332">C85</f>
        <v>1995q2</v>
      </c>
      <c r="D105" s="233" t="str">
        <f t="shared" si="332"/>
        <v>1995q3</v>
      </c>
      <c r="E105" s="233" t="str">
        <f t="shared" si="332"/>
        <v>1995q4</v>
      </c>
      <c r="F105" s="233" t="str">
        <f t="shared" si="332"/>
        <v>1996q1</v>
      </c>
      <c r="G105" s="233" t="str">
        <f t="shared" si="332"/>
        <v>1996q2</v>
      </c>
      <c r="H105" s="233" t="str">
        <f t="shared" si="332"/>
        <v>1996q3</v>
      </c>
      <c r="I105" s="233" t="str">
        <f t="shared" si="332"/>
        <v>1996q4</v>
      </c>
      <c r="J105" s="233" t="str">
        <f t="shared" si="332"/>
        <v>1997q1</v>
      </c>
      <c r="K105" s="233" t="str">
        <f t="shared" si="332"/>
        <v>1997q2</v>
      </c>
      <c r="L105" s="233" t="str">
        <f t="shared" si="332"/>
        <v>1997q3</v>
      </c>
      <c r="M105" s="233" t="str">
        <f t="shared" si="332"/>
        <v>1997q4</v>
      </c>
      <c r="N105" s="233" t="str">
        <f t="shared" si="332"/>
        <v>1998q1</v>
      </c>
      <c r="O105" s="233" t="str">
        <f t="shared" si="332"/>
        <v>1998q2</v>
      </c>
      <c r="P105" s="233" t="str">
        <f t="shared" si="332"/>
        <v>1998q3</v>
      </c>
      <c r="Q105" s="233" t="str">
        <f t="shared" si="332"/>
        <v>1998q4</v>
      </c>
      <c r="R105" s="233" t="str">
        <f t="shared" si="332"/>
        <v>1999q1</v>
      </c>
      <c r="S105" s="233" t="str">
        <f t="shared" si="332"/>
        <v>1999q2</v>
      </c>
      <c r="T105" s="233" t="str">
        <f t="shared" si="332"/>
        <v>1999q3</v>
      </c>
      <c r="U105" s="233" t="str">
        <f t="shared" si="332"/>
        <v>1999q4</v>
      </c>
      <c r="V105" s="233" t="str">
        <f t="shared" si="332"/>
        <v>2000q1</v>
      </c>
      <c r="W105" s="233" t="str">
        <f t="shared" si="332"/>
        <v>2000q2</v>
      </c>
      <c r="X105" s="233" t="str">
        <f t="shared" si="332"/>
        <v>2000q3</v>
      </c>
      <c r="Y105" s="233" t="str">
        <f t="shared" si="332"/>
        <v>2000q4</v>
      </c>
      <c r="Z105" s="233" t="str">
        <f t="shared" si="332"/>
        <v>2001q1</v>
      </c>
      <c r="AA105" s="233" t="str">
        <f t="shared" si="332"/>
        <v>2001q2</v>
      </c>
      <c r="AB105" s="233" t="str">
        <f t="shared" si="332"/>
        <v>2001q3</v>
      </c>
      <c r="AC105" s="233" t="str">
        <f t="shared" si="332"/>
        <v>2001q4</v>
      </c>
      <c r="AD105" s="233" t="str">
        <f t="shared" si="332"/>
        <v>2002q1</v>
      </c>
      <c r="AE105" s="233" t="str">
        <f t="shared" si="332"/>
        <v>2002q2</v>
      </c>
      <c r="AF105" s="233" t="str">
        <f t="shared" si="332"/>
        <v>2002q3</v>
      </c>
      <c r="AG105" s="233" t="str">
        <f t="shared" si="332"/>
        <v>2002q4</v>
      </c>
      <c r="AH105" s="233" t="str">
        <f t="shared" si="332"/>
        <v>2003q1</v>
      </c>
      <c r="AI105" s="233" t="str">
        <f t="shared" si="332"/>
        <v>2003q2</v>
      </c>
      <c r="AJ105" s="233" t="str">
        <f t="shared" si="332"/>
        <v>2003q3</v>
      </c>
      <c r="AK105" s="233" t="str">
        <f t="shared" si="332"/>
        <v>2003q4</v>
      </c>
      <c r="AL105" s="233" t="str">
        <f t="shared" si="332"/>
        <v>2004q1</v>
      </c>
      <c r="AM105" s="233" t="str">
        <f t="shared" si="332"/>
        <v>2004q2</v>
      </c>
      <c r="AN105" s="233" t="str">
        <f t="shared" si="332"/>
        <v>2004q3</v>
      </c>
      <c r="AO105" s="233" t="str">
        <f t="shared" si="332"/>
        <v>2004q4</v>
      </c>
      <c r="AP105" s="233" t="str">
        <f t="shared" si="332"/>
        <v>2005q1</v>
      </c>
      <c r="AQ105" s="233" t="str">
        <f t="shared" si="332"/>
        <v>2005q2</v>
      </c>
      <c r="AR105" s="233" t="str">
        <f t="shared" si="332"/>
        <v>2005q3</v>
      </c>
      <c r="AS105" s="233" t="str">
        <f t="shared" si="332"/>
        <v>2005q4</v>
      </c>
      <c r="AT105" s="233" t="str">
        <f t="shared" si="332"/>
        <v>2006q1</v>
      </c>
      <c r="AU105" s="233" t="str">
        <f t="shared" si="332"/>
        <v>2006q2</v>
      </c>
      <c r="AV105" s="233" t="str">
        <f t="shared" si="332"/>
        <v>2006q3</v>
      </c>
      <c r="AW105" s="233" t="str">
        <f t="shared" si="332"/>
        <v>2006q4</v>
      </c>
      <c r="AX105" s="233" t="str">
        <f t="shared" si="332"/>
        <v>2007q1</v>
      </c>
      <c r="AY105" s="233" t="str">
        <f t="shared" si="332"/>
        <v>2007q2</v>
      </c>
      <c r="AZ105" s="233" t="str">
        <f t="shared" si="332"/>
        <v>2007q3</v>
      </c>
      <c r="BA105" s="233" t="str">
        <f t="shared" si="332"/>
        <v>2007q4</v>
      </c>
      <c r="BB105" s="233" t="str">
        <f t="shared" si="332"/>
        <v>2008q1</v>
      </c>
      <c r="BC105" s="233" t="str">
        <f t="shared" si="332"/>
        <v>2008q2</v>
      </c>
      <c r="BD105" s="233" t="str">
        <f t="shared" si="332"/>
        <v>2008q3</v>
      </c>
      <c r="BE105" s="233" t="str">
        <f t="shared" si="332"/>
        <v>2008q4</v>
      </c>
      <c r="BF105" s="233" t="str">
        <f t="shared" si="332"/>
        <v>2009q1</v>
      </c>
      <c r="BG105" s="233" t="str">
        <f t="shared" si="332"/>
        <v>2009q2</v>
      </c>
      <c r="BH105" s="233" t="str">
        <f t="shared" si="332"/>
        <v>2009q3</v>
      </c>
      <c r="BI105" s="233" t="str">
        <f>BI85</f>
        <v>2009q4</v>
      </c>
      <c r="BJ105" s="233" t="str">
        <f t="shared" ref="BJ105:BQ105" si="333">BJ85</f>
        <v>2010q1</v>
      </c>
      <c r="BK105" s="233" t="str">
        <f t="shared" si="333"/>
        <v>2010q2</v>
      </c>
      <c r="BL105" s="233" t="str">
        <f t="shared" si="333"/>
        <v>2010q3</v>
      </c>
      <c r="BM105" s="233" t="str">
        <f t="shared" si="333"/>
        <v>2010q4</v>
      </c>
      <c r="BN105" s="233" t="str">
        <f t="shared" si="333"/>
        <v>2011q1</v>
      </c>
      <c r="BO105" s="233" t="str">
        <f t="shared" si="333"/>
        <v>2011q2</v>
      </c>
      <c r="BP105" s="233" t="str">
        <f t="shared" si="333"/>
        <v>2011q3</v>
      </c>
      <c r="BQ105" s="233" t="str">
        <f t="shared" si="333"/>
        <v>2011q4</v>
      </c>
      <c r="BR105" s="233" t="str">
        <f t="shared" ref="BR105:BS105" si="334">BR85</f>
        <v>2012q1</v>
      </c>
      <c r="BS105" s="233" t="str">
        <f t="shared" si="334"/>
        <v>2012q2</v>
      </c>
      <c r="BT105" s="233" t="str">
        <f t="shared" ref="BT105:BV105" si="335">BT85</f>
        <v>2012q3</v>
      </c>
      <c r="BU105" s="233" t="str">
        <f t="shared" si="335"/>
        <v>2012q4</v>
      </c>
      <c r="BV105" s="233" t="str">
        <f t="shared" si="335"/>
        <v>2013q1</v>
      </c>
      <c r="BW105" s="233" t="str">
        <f t="shared" ref="BW105" si="336">BW85</f>
        <v>2013q2</v>
      </c>
      <c r="BX105" s="233" t="str">
        <f t="shared" ref="BX105:CC105" si="337">BX85</f>
        <v>2013q3</v>
      </c>
      <c r="BY105" s="233" t="str">
        <f t="shared" si="337"/>
        <v>2013q4</v>
      </c>
      <c r="BZ105" s="233" t="str">
        <f t="shared" si="337"/>
        <v>2014q1</v>
      </c>
      <c r="CA105" s="233" t="str">
        <f t="shared" si="337"/>
        <v>2014q2</v>
      </c>
      <c r="CB105" s="233" t="str">
        <f t="shared" si="337"/>
        <v>2014q3</v>
      </c>
      <c r="CC105" s="233" t="str">
        <f t="shared" si="337"/>
        <v>2014q4</v>
      </c>
    </row>
    <row r="106" spans="1:81" ht="13.5" thickTop="1" x14ac:dyDescent="0.2">
      <c r="A106" s="133" t="s">
        <v>0</v>
      </c>
      <c r="B106" s="235"/>
      <c r="C106" s="142"/>
      <c r="D106" s="142"/>
      <c r="E106" s="142"/>
      <c r="F106" s="142">
        <f t="shared" ref="F106:F121" si="338">(F26-B26)/B26*100</f>
        <v>1.8612459451819152</v>
      </c>
      <c r="G106" s="142">
        <f t="shared" ref="G106:G121" si="339">(G26-C26)/C26*100</f>
        <v>34.812999631894066</v>
      </c>
      <c r="H106" s="142">
        <f t="shared" ref="H106:H121" si="340">(H26-D26)/D26*100</f>
        <v>3.5486616321337259</v>
      </c>
      <c r="I106" s="142">
        <f t="shared" ref="I106:I121" si="341">(I26-E26)/E26*100</f>
        <v>-4.0832469919532182</v>
      </c>
      <c r="J106" s="142">
        <f t="shared" ref="J106:J121" si="342">(J26-F26)/F26*100</f>
        <v>4.0953677529737602</v>
      </c>
      <c r="K106" s="142">
        <f t="shared" ref="K106:K121" si="343">(K26-G26)/G26*100</f>
        <v>-1.7960599942214379</v>
      </c>
      <c r="L106" s="142">
        <f t="shared" ref="L106:L121" si="344">(L26-H26)/H26*100</f>
        <v>-0.5099735927180582</v>
      </c>
      <c r="M106" s="142">
        <f t="shared" ref="M106:M121" si="345">(M26-I26)/I26*100</f>
        <v>0.30464208979076807</v>
      </c>
      <c r="N106" s="142">
        <f t="shared" ref="N106:N121" si="346">(N26-J26)/J26*100</f>
        <v>2.3938588650008108</v>
      </c>
      <c r="O106" s="142">
        <f t="shared" ref="O106:O121" si="347">(O26-K26)/K26*100</f>
        <v>1.9965128788195465</v>
      </c>
      <c r="P106" s="142">
        <f t="shared" ref="P106:P121" si="348">(P26-L26)/L26*100</f>
        <v>0.98743366394411192</v>
      </c>
      <c r="Q106" s="142">
        <f t="shared" ref="Q106:Q121" si="349">(Q26-M26)/M26*100</f>
        <v>-5.4731619758906636</v>
      </c>
      <c r="R106" s="142">
        <f t="shared" ref="R106:R121" si="350">(R26-N26)/N26*100</f>
        <v>-3.3632125258941277</v>
      </c>
      <c r="S106" s="142">
        <f t="shared" ref="S106:S121" si="351">(S26-O26)/O26*100</f>
        <v>-1.4948811981818524</v>
      </c>
      <c r="T106" s="142">
        <f t="shared" ref="T106:T121" si="352">(T26-P26)/P26*100</f>
        <v>-4.0889926584566627</v>
      </c>
      <c r="U106" s="142">
        <f t="shared" ref="U106:U121" si="353">(U26-Q26)/Q26*100</f>
        <v>-11.187059278795008</v>
      </c>
      <c r="V106" s="142">
        <f t="shared" ref="V106:V120" si="354">(V26-R26)/R26*100</f>
        <v>-9.3373734759695619</v>
      </c>
      <c r="W106" s="142">
        <f t="shared" ref="W106:W120" si="355">(W26-S26)/S26*100</f>
        <v>-10.987155978739771</v>
      </c>
      <c r="X106" s="142">
        <f t="shared" ref="X106:X120" si="356">(X26-T26)/T26*100</f>
        <v>21.868618636209025</v>
      </c>
      <c r="Y106" s="142">
        <f t="shared" ref="Y106:Y120" si="357">(Y26-U26)/U26*100</f>
        <v>9.6767840064996236</v>
      </c>
      <c r="Z106" s="142">
        <f t="shared" ref="Z106:Z121" si="358">(Z26-V26)/V26*100</f>
        <v>7.9138556229753219</v>
      </c>
      <c r="AA106" s="142">
        <f t="shared" ref="AA106:AA121" si="359">(AA26-W26)/W26*100</f>
        <v>13.788646613840058</v>
      </c>
      <c r="AB106" s="142">
        <f t="shared" ref="AB106:AB121" si="360">(AB26-X26)/X26*100</f>
        <v>-12.096511127951862</v>
      </c>
      <c r="AC106" s="142">
        <f t="shared" ref="AC106:AC121" si="361">(AC26-Y26)/Y26*100</f>
        <v>-7.1268636643958008</v>
      </c>
      <c r="AD106" s="142">
        <f t="shared" ref="AD106:AD121" si="362">(AD26-Z26)/Z26*100</f>
        <v>3.3790094883393214</v>
      </c>
      <c r="AE106" s="142">
        <f t="shared" ref="AE106:AE121" si="363">(AE26-AA26)/AA26*100</f>
        <v>5.1678040118009818</v>
      </c>
      <c r="AF106" s="142">
        <f t="shared" ref="AF106:AF121" si="364">(AF26-AB26)/AB26*100</f>
        <v>-4.949378162260416</v>
      </c>
      <c r="AG106" s="142">
        <f t="shared" ref="AG106:AG121" si="365">(AG26-AC26)/AC26*100</f>
        <v>9.3947840365251185</v>
      </c>
      <c r="AH106" s="142">
        <f t="shared" ref="AH106:AH121" si="366">(AH26-AD26)/AD26*100</f>
        <v>0.36221580406182996</v>
      </c>
      <c r="AI106" s="142">
        <f t="shared" ref="AI106:AI121" si="367">(AI26-AE26)/AE26*100</f>
        <v>13.60258702543449</v>
      </c>
      <c r="AJ106" s="142">
        <f t="shared" ref="AJ106:AJ121" si="368">(AJ26-AF26)/AF26*100</f>
        <v>9.1338069431742426</v>
      </c>
      <c r="AK106" s="142">
        <f t="shared" ref="AK106:AK121" si="369">(AK26-AG26)/AG26*100</f>
        <v>-5.868666592750281</v>
      </c>
      <c r="AL106" s="142">
        <f t="shared" ref="AL106:AL121" si="370">(AL26-AH26)/AH26*100</f>
        <v>2.5274066835641693</v>
      </c>
      <c r="AM106" s="142">
        <f t="shared" ref="AM106:AM121" si="371">(AM26-AI26)/AI26*100</f>
        <v>-6.819715571597154</v>
      </c>
      <c r="AN106" s="142">
        <f t="shared" ref="AN106:AN121" si="372">(AN26-AJ26)/AJ26*100</f>
        <v>7.0593024673153026</v>
      </c>
      <c r="AO106" s="142">
        <f t="shared" ref="AO106:AO121" si="373">(AO26-AK26)/AK26*100</f>
        <v>6.460201829094375</v>
      </c>
      <c r="AP106" s="142">
        <f t="shared" ref="AP106:AP121" si="374">(AP26-AL26)/AL26*100</f>
        <v>1.2148244548056755</v>
      </c>
      <c r="AQ106" s="142">
        <f t="shared" ref="AQ106:AQ121" si="375">(AQ26-AM26)/AM26*100</f>
        <v>-12.525363063481883</v>
      </c>
      <c r="AR106" s="142">
        <f t="shared" ref="AR106:AR121" si="376">(AR26-AN26)/AN26*100</f>
        <v>-3.074946443564408</v>
      </c>
      <c r="AS106" s="142">
        <f t="shared" ref="AS106:AS121" si="377">(AS26-AO26)/AO26*100</f>
        <v>-7.6388995105958477</v>
      </c>
      <c r="AT106" s="142">
        <f t="shared" ref="AT106:AT121" si="378">(AT26-AP26)/AP26*100</f>
        <v>1.5382447768776295</v>
      </c>
      <c r="AU106" s="142">
        <f t="shared" ref="AU106:AU121" si="379">(AU26-AQ26)/AQ26*100</f>
        <v>-4.1500351623260636</v>
      </c>
      <c r="AV106" s="142">
        <f t="shared" ref="AV106:AV121" si="380">(AV26-AR26)/AR26*100</f>
        <v>-5.3623389660657956</v>
      </c>
      <c r="AW106" s="142">
        <f t="shared" ref="AW106:AW121" si="381">(AW26-AS26)/AS26*100</f>
        <v>10.176709715975564</v>
      </c>
      <c r="AX106" s="142">
        <f t="shared" ref="AX106:AX121" si="382">(AX26-AT26)/AT26*100</f>
        <v>5.6226262596353385</v>
      </c>
      <c r="AY106" s="142">
        <f t="shared" ref="AY106:AY121" si="383">(AY26-AU26)/AU26*100</f>
        <v>4.9148386838665248</v>
      </c>
      <c r="AZ106" s="142">
        <f t="shared" ref="AZ106:AZ121" si="384">(AZ26-AV26)/AV26*100</f>
        <v>4.149861671632376</v>
      </c>
      <c r="BA106" s="142">
        <f t="shared" ref="BA106:BA121" si="385">(BA26-AW26)/AW26*100</f>
        <v>2.1705201192584287</v>
      </c>
      <c r="BB106" s="142">
        <f t="shared" ref="BB106:BB121" si="386">(BB26-AX26)/AX26*100</f>
        <v>11.616478255656007</v>
      </c>
      <c r="BC106" s="142">
        <f t="shared" ref="BC106:BC121" si="387">(BC26-AY26)/AY26*100</f>
        <v>14.342847606672631</v>
      </c>
      <c r="BD106" s="142">
        <f t="shared" ref="BD106:BD121" si="388">(BD26-AZ26)/AZ26*100</f>
        <v>12.027530295397762</v>
      </c>
      <c r="BE106" s="142">
        <f t="shared" ref="BE106:BE121" si="389">(BE26-BA26)/BA26*100</f>
        <v>6.9498506072732837</v>
      </c>
      <c r="BF106" s="142">
        <f t="shared" ref="BF106:BF121" si="390">(BF26-BB26)/BB26*100</f>
        <v>-3.7770353995347126</v>
      </c>
      <c r="BG106" s="142">
        <f t="shared" ref="BG106:BG121" si="391">(BG26-BC26)/BC26*100</f>
        <v>-4.9709623378426206</v>
      </c>
      <c r="BH106" s="142">
        <f t="shared" ref="BH106:BH121" si="392">(BH26-BD26)/BD26*100</f>
        <v>-3.6825035179051788</v>
      </c>
      <c r="BI106" s="142">
        <f t="shared" ref="BI106:BI121" si="393">(BI26-BE26)/BE26*100</f>
        <v>1.3613994266852918</v>
      </c>
      <c r="BJ106" s="142">
        <f t="shared" ref="BJ106:BJ121" si="394">(BJ26-BF26)/BF26*100</f>
        <v>4.8189245774955678</v>
      </c>
      <c r="BK106" s="142">
        <f t="shared" ref="BK106:BK121" si="395">(BK26-BG26)/BG26*100</f>
        <v>2.4881441436384213</v>
      </c>
      <c r="BL106" s="142">
        <f t="shared" ref="BL106:BL121" si="396">(BL26-BH26)/BH26*100</f>
        <v>1.2565500812897477</v>
      </c>
      <c r="BM106" s="142">
        <f t="shared" ref="BM106:BM121" si="397">(BM26-BI26)/BI26*100</f>
        <v>2.2401028401583649</v>
      </c>
      <c r="BN106" s="142">
        <f t="shared" ref="BN106:BN121" si="398">(BN26-BJ26)/BJ26*100</f>
        <v>4.6717472049231992</v>
      </c>
      <c r="BO106" s="142">
        <f t="shared" ref="BO106:BO121" si="399">(BO26-BK26)/BK26*100</f>
        <v>7.3224474118240943</v>
      </c>
      <c r="BP106" s="142">
        <f t="shared" ref="BP106:BP121" si="400">(BP26-BL26)/BL26*100</f>
        <v>6.4933279744767178</v>
      </c>
      <c r="BQ106" s="142">
        <f t="shared" ref="BQ106:BQ121" si="401">(BQ26-BM26)/BM26*100</f>
        <v>5.0210061182878389</v>
      </c>
      <c r="BR106" s="142">
        <f t="shared" ref="BR106:BR121" si="402">(BR26-BN26)/BN26*100</f>
        <v>1.6751661005412779</v>
      </c>
      <c r="BS106" s="142">
        <f t="shared" ref="BS106:BS121" si="403">(BS26-BO26)/BO26*100</f>
        <v>5.5325840493414162</v>
      </c>
      <c r="BT106" s="142">
        <f t="shared" ref="BT106:BT121" si="404">(BT26-BP26)/BP26*100</f>
        <v>-1.7662082395216161</v>
      </c>
      <c r="BU106" s="142">
        <f t="shared" ref="BU106:BU121" si="405">(BU26-BQ26)/BQ26*100</f>
        <v>-0.92044483272442723</v>
      </c>
      <c r="BV106" s="142">
        <f t="shared" ref="BV106:BV121" si="406">(BV26-BR26)/BR26*100</f>
        <v>4.1894001260493141</v>
      </c>
      <c r="BW106" s="142">
        <f t="shared" ref="BW106:BW121" si="407">(BW26-BS26)/BS26*100</f>
        <v>4.3286825062146272</v>
      </c>
      <c r="BX106" s="142">
        <f t="shared" ref="BX106:BX121" si="408">(BX26-BT26)/BT26*100</f>
        <v>-1.3846697793638136</v>
      </c>
      <c r="BY106" s="142">
        <f t="shared" ref="BY106:BY121" si="409">(BY26-BU26)/BU26*100</f>
        <v>2.8127106282585785</v>
      </c>
      <c r="BZ106" s="142">
        <f t="shared" ref="BZ106:BZ121" si="410">(BZ26-BV26)/BV26*100</f>
        <v>-1.674862130541042</v>
      </c>
      <c r="CA106" s="142">
        <f t="shared" ref="CA106:CA121" si="411">(CA26-BW26)/BW26*100</f>
        <v>5.0936725828664287</v>
      </c>
      <c r="CB106" s="142">
        <f t="shared" ref="CB106:CB121" si="412">(CB26-BX26)/BX26*100</f>
        <v>7.9281712562933402</v>
      </c>
      <c r="CC106" s="142">
        <f t="shared" ref="CC106:CC121" si="413">(CC26-BY26)/BY26*100</f>
        <v>2.0632382662971978</v>
      </c>
    </row>
    <row r="107" spans="1:81" x14ac:dyDescent="0.2">
      <c r="A107" s="134" t="s">
        <v>1</v>
      </c>
      <c r="B107" s="236"/>
      <c r="C107" s="144"/>
      <c r="D107" s="144"/>
      <c r="E107" s="144"/>
      <c r="F107" s="144">
        <f t="shared" si="338"/>
        <v>2.2120932392829209</v>
      </c>
      <c r="G107" s="144">
        <f t="shared" si="339"/>
        <v>56.721614400381881</v>
      </c>
      <c r="H107" s="144">
        <f t="shared" si="340"/>
        <v>4.6574927521641207</v>
      </c>
      <c r="I107" s="144">
        <f t="shared" si="341"/>
        <v>-9.4577355752312684</v>
      </c>
      <c r="J107" s="144">
        <f t="shared" si="342"/>
        <v>8.9437653786780995</v>
      </c>
      <c r="K107" s="144">
        <f t="shared" si="343"/>
        <v>-3.286243703734633</v>
      </c>
      <c r="L107" s="144">
        <f t="shared" si="344"/>
        <v>-2.0353773268682596</v>
      </c>
      <c r="M107" s="144">
        <f t="shared" si="345"/>
        <v>-0.93463548926166917</v>
      </c>
      <c r="N107" s="144">
        <f t="shared" si="346"/>
        <v>3.548532152045353</v>
      </c>
      <c r="O107" s="144">
        <f t="shared" si="347"/>
        <v>3.2999464652288748</v>
      </c>
      <c r="P107" s="144">
        <f t="shared" si="348"/>
        <v>3.2895544651386395</v>
      </c>
      <c r="Q107" s="144">
        <f t="shared" si="349"/>
        <v>-7.9613626484456415</v>
      </c>
      <c r="R107" s="144">
        <f t="shared" si="350"/>
        <v>0.17466319094235294</v>
      </c>
      <c r="S107" s="144">
        <f t="shared" si="351"/>
        <v>0.90239199084910116</v>
      </c>
      <c r="T107" s="144">
        <f t="shared" si="352"/>
        <v>-2.691830335570637</v>
      </c>
      <c r="U107" s="144">
        <f t="shared" si="353"/>
        <v>-16.410643621207551</v>
      </c>
      <c r="V107" s="144">
        <f t="shared" si="354"/>
        <v>-16.033191306113043</v>
      </c>
      <c r="W107" s="144">
        <f t="shared" si="355"/>
        <v>-15.30352394095681</v>
      </c>
      <c r="X107" s="144">
        <f t="shared" si="356"/>
        <v>34.999617389255874</v>
      </c>
      <c r="Y107" s="144">
        <f t="shared" si="357"/>
        <v>21.623367963434642</v>
      </c>
      <c r="Z107" s="144">
        <f t="shared" si="358"/>
        <v>14.992283469521162</v>
      </c>
      <c r="AA107" s="144">
        <f t="shared" si="359"/>
        <v>19.616490945569439</v>
      </c>
      <c r="AB107" s="144">
        <f t="shared" si="360"/>
        <v>-17.75705203475702</v>
      </c>
      <c r="AC107" s="144">
        <f t="shared" si="361"/>
        <v>-13.637463408615</v>
      </c>
      <c r="AD107" s="144">
        <f t="shared" si="362"/>
        <v>7.0282682606320934</v>
      </c>
      <c r="AE107" s="144">
        <f t="shared" si="363"/>
        <v>7.4840631694097448</v>
      </c>
      <c r="AF107" s="144">
        <f t="shared" si="364"/>
        <v>-7.867793291243494</v>
      </c>
      <c r="AG107" s="144">
        <f t="shared" si="365"/>
        <v>16.577165200884959</v>
      </c>
      <c r="AH107" s="144">
        <f t="shared" si="366"/>
        <v>-3.3650258364222543</v>
      </c>
      <c r="AI107" s="144">
        <f t="shared" si="367"/>
        <v>16.378214666643263</v>
      </c>
      <c r="AJ107" s="144">
        <f t="shared" si="368"/>
        <v>10.569379287725393</v>
      </c>
      <c r="AK107" s="144">
        <f t="shared" si="369"/>
        <v>-16.283748366099708</v>
      </c>
      <c r="AL107" s="144">
        <f t="shared" si="370"/>
        <v>0.12936490666356071</v>
      </c>
      <c r="AM107" s="144">
        <f t="shared" si="371"/>
        <v>-9.6774532793289865</v>
      </c>
      <c r="AN107" s="144">
        <f t="shared" si="372"/>
        <v>9.3899483542832254</v>
      </c>
      <c r="AO107" s="144">
        <f t="shared" si="373"/>
        <v>16.050328191166088</v>
      </c>
      <c r="AP107" s="144">
        <f t="shared" si="374"/>
        <v>5.103211179376423</v>
      </c>
      <c r="AQ107" s="144">
        <f t="shared" si="375"/>
        <v>-15.359887770765626</v>
      </c>
      <c r="AR107" s="144">
        <f t="shared" si="376"/>
        <v>-7.2466185183225493E-2</v>
      </c>
      <c r="AS107" s="144">
        <f t="shared" si="377"/>
        <v>-7.540470985085566</v>
      </c>
      <c r="AT107" s="144">
        <f t="shared" si="378"/>
        <v>9.0652858658649098</v>
      </c>
      <c r="AU107" s="144">
        <f t="shared" si="379"/>
        <v>-3.7660673192674459</v>
      </c>
      <c r="AV107" s="144">
        <f t="shared" si="380"/>
        <v>-6.3825920057724996</v>
      </c>
      <c r="AW107" s="144">
        <f t="shared" si="381"/>
        <v>16.857191444841966</v>
      </c>
      <c r="AX107" s="144">
        <f t="shared" si="382"/>
        <v>5.9322171287756031</v>
      </c>
      <c r="AY107" s="144">
        <f t="shared" si="383"/>
        <v>5.7101627002457338</v>
      </c>
      <c r="AZ107" s="144">
        <f t="shared" si="384"/>
        <v>4.777518299299734</v>
      </c>
      <c r="BA107" s="144">
        <f t="shared" si="385"/>
        <v>4.802525828893395</v>
      </c>
      <c r="BB107" s="144">
        <f t="shared" si="386"/>
        <v>25.712840596847151</v>
      </c>
      <c r="BC107" s="144">
        <f t="shared" si="387"/>
        <v>22.014120452737178</v>
      </c>
      <c r="BD107" s="144">
        <f t="shared" si="388"/>
        <v>20.826284584940293</v>
      </c>
      <c r="BE107" s="144">
        <f t="shared" si="389"/>
        <v>16.784908814659417</v>
      </c>
      <c r="BF107" s="144">
        <f t="shared" si="390"/>
        <v>-3.7133569505748247</v>
      </c>
      <c r="BG107" s="144">
        <f t="shared" si="391"/>
        <v>-5.2272460543727677</v>
      </c>
      <c r="BH107" s="144">
        <f t="shared" si="392"/>
        <v>-4.3900428463762902</v>
      </c>
      <c r="BI107" s="144">
        <f t="shared" si="393"/>
        <v>2.9700885129130312</v>
      </c>
      <c r="BJ107" s="144">
        <f t="shared" si="394"/>
        <v>1.8002529846628954</v>
      </c>
      <c r="BK107" s="144">
        <f t="shared" si="395"/>
        <v>2.8122293633881443</v>
      </c>
      <c r="BL107" s="144">
        <f t="shared" si="396"/>
        <v>-1.2456918239837551</v>
      </c>
      <c r="BM107" s="144">
        <f t="shared" si="397"/>
        <v>-1.6796486422262293</v>
      </c>
      <c r="BN107" s="144">
        <f t="shared" si="398"/>
        <v>6.9668305303091653</v>
      </c>
      <c r="BO107" s="144">
        <f t="shared" si="399"/>
        <v>7.6172650218009679</v>
      </c>
      <c r="BP107" s="144">
        <f t="shared" si="400"/>
        <v>10.925678609669639</v>
      </c>
      <c r="BQ107" s="144">
        <f t="shared" si="401"/>
        <v>12.239174982319055</v>
      </c>
      <c r="BR107" s="144">
        <f t="shared" si="402"/>
        <v>4.4390487425761327</v>
      </c>
      <c r="BS107" s="144">
        <f t="shared" si="403"/>
        <v>5.721509197981737</v>
      </c>
      <c r="BT107" s="144">
        <f t="shared" si="404"/>
        <v>-4.0695207267931091</v>
      </c>
      <c r="BU107" s="144">
        <f t="shared" si="405"/>
        <v>-3.1767559441654569</v>
      </c>
      <c r="BV107" s="144">
        <f t="shared" si="406"/>
        <v>4.0690064081862003</v>
      </c>
      <c r="BW107" s="144">
        <f t="shared" si="407"/>
        <v>6.0194110278026667</v>
      </c>
      <c r="BX107" s="144">
        <f t="shared" si="408"/>
        <v>-3.342815833420862</v>
      </c>
      <c r="BY107" s="144">
        <f t="shared" si="409"/>
        <v>-1.9704395995270951</v>
      </c>
      <c r="BZ107" s="144">
        <f t="shared" si="410"/>
        <v>-1.9746638365629647</v>
      </c>
      <c r="CA107" s="144">
        <f t="shared" si="411"/>
        <v>6.7210143005794043</v>
      </c>
      <c r="CB107" s="144">
        <f t="shared" si="412"/>
        <v>12.206815906897523</v>
      </c>
      <c r="CC107" s="144">
        <f t="shared" si="413"/>
        <v>4.4909498099258549</v>
      </c>
    </row>
    <row r="108" spans="1:81" x14ac:dyDescent="0.2">
      <c r="A108" s="137" t="s">
        <v>2</v>
      </c>
      <c r="B108" s="237"/>
      <c r="C108" s="145"/>
      <c r="D108" s="145"/>
      <c r="E108" s="145"/>
      <c r="F108" s="145">
        <f t="shared" si="338"/>
        <v>1.4967723258223293</v>
      </c>
      <c r="G108" s="145">
        <f t="shared" si="339"/>
        <v>1.5087092193811813</v>
      </c>
      <c r="H108" s="145">
        <f t="shared" si="340"/>
        <v>1.7685025769523048</v>
      </c>
      <c r="I108" s="145">
        <f t="shared" si="341"/>
        <v>2.6488435954129517</v>
      </c>
      <c r="J108" s="145">
        <f t="shared" si="342"/>
        <v>-0.97683083575221796</v>
      </c>
      <c r="K108" s="145">
        <f t="shared" si="343"/>
        <v>1.7013831950290763</v>
      </c>
      <c r="L108" s="145">
        <f t="shared" si="344"/>
        <v>2.0084869362677327</v>
      </c>
      <c r="M108" s="145">
        <f t="shared" si="345"/>
        <v>1.6738792899926178</v>
      </c>
      <c r="N108" s="145">
        <f t="shared" si="346"/>
        <v>1.0648658519536107</v>
      </c>
      <c r="O108" s="145">
        <f t="shared" si="347"/>
        <v>-0.91260390918492162</v>
      </c>
      <c r="P108" s="145">
        <f t="shared" si="348"/>
        <v>-2.6627222606895118</v>
      </c>
      <c r="Q108" s="145">
        <f t="shared" si="349"/>
        <v>-2.7945614596818729</v>
      </c>
      <c r="R108" s="145">
        <f t="shared" si="350"/>
        <v>-7.5352662713794176</v>
      </c>
      <c r="S108" s="145">
        <f t="shared" si="351"/>
        <v>-7.0727906250622157</v>
      </c>
      <c r="T108" s="145">
        <f t="shared" si="352"/>
        <v>-6.4397477279489648</v>
      </c>
      <c r="U108" s="145">
        <f t="shared" si="353"/>
        <v>-5.8626580769426369</v>
      </c>
      <c r="V108" s="145">
        <f t="shared" si="354"/>
        <v>-0.78291112694179543</v>
      </c>
      <c r="W108" s="145">
        <f t="shared" si="355"/>
        <v>-8.2023235206944836E-2</v>
      </c>
      <c r="X108" s="145">
        <f t="shared" si="356"/>
        <v>-1.1095914300767522</v>
      </c>
      <c r="Y108" s="145">
        <f t="shared" si="357"/>
        <v>-1.1359358426810784</v>
      </c>
      <c r="Z108" s="145">
        <f t="shared" si="358"/>
        <v>0.26058507384877655</v>
      </c>
      <c r="AA108" s="145">
        <f t="shared" si="359"/>
        <v>1.3078545262085708</v>
      </c>
      <c r="AB108" s="145">
        <f t="shared" si="360"/>
        <v>1.4259186558792729</v>
      </c>
      <c r="AC108" s="145">
        <f t="shared" si="361"/>
        <v>0.12234789046922848</v>
      </c>
      <c r="AD108" s="145">
        <f t="shared" si="362"/>
        <v>-1.1463530871112273</v>
      </c>
      <c r="AE108" s="145">
        <f t="shared" si="363"/>
        <v>-0.68911602725025423</v>
      </c>
      <c r="AF108" s="145">
        <f t="shared" si="364"/>
        <v>0.7038119263330207</v>
      </c>
      <c r="AG108" s="145">
        <f t="shared" si="365"/>
        <v>2.496634721987792</v>
      </c>
      <c r="AH108" s="145">
        <f t="shared" si="366"/>
        <v>5.3665012289375831</v>
      </c>
      <c r="AI108" s="145">
        <f t="shared" si="367"/>
        <v>6.006488708076974</v>
      </c>
      <c r="AJ108" s="145">
        <f t="shared" si="368"/>
        <v>6.5896894314640884</v>
      </c>
      <c r="AK108" s="145">
        <f t="shared" si="369"/>
        <v>5.5084107291956057</v>
      </c>
      <c r="AL108" s="145">
        <f t="shared" si="370"/>
        <v>5.4802679510407701</v>
      </c>
      <c r="AM108" s="145">
        <f t="shared" si="371"/>
        <v>1.7662863204376502</v>
      </c>
      <c r="AN108" s="145">
        <f t="shared" si="372"/>
        <v>2.7747244863033935</v>
      </c>
      <c r="AO108" s="145">
        <f t="shared" si="373"/>
        <v>-1.8519802620846404</v>
      </c>
      <c r="AP108" s="145">
        <f t="shared" si="374"/>
        <v>-3.3303021747200372</v>
      </c>
      <c r="AQ108" s="145">
        <f t="shared" si="375"/>
        <v>-4.9667674807267552</v>
      </c>
      <c r="AR108" s="145">
        <f t="shared" si="376"/>
        <v>-8.9498807593729097</v>
      </c>
      <c r="AS108" s="145">
        <f t="shared" si="377"/>
        <v>-7.7397728804964654</v>
      </c>
      <c r="AT108" s="145">
        <f t="shared" si="378"/>
        <v>-8.0276686577040088</v>
      </c>
      <c r="AU108" s="145">
        <f t="shared" si="379"/>
        <v>-5.0619545420835408</v>
      </c>
      <c r="AV108" s="145">
        <f t="shared" si="380"/>
        <v>-3.1713741543335074</v>
      </c>
      <c r="AW108" s="145">
        <f t="shared" si="381"/>
        <v>3.3155032481502227</v>
      </c>
      <c r="AX108" s="145">
        <f t="shared" si="382"/>
        <v>5.1560532094109925</v>
      </c>
      <c r="AY108" s="145">
        <f t="shared" si="383"/>
        <v>3.0001699927647287</v>
      </c>
      <c r="AZ108" s="145">
        <f t="shared" si="384"/>
        <v>2.8466874867500493</v>
      </c>
      <c r="BA108" s="145">
        <f t="shared" si="385"/>
        <v>-0.8870011273543027</v>
      </c>
      <c r="BB108" s="145">
        <f t="shared" si="386"/>
        <v>-9.7844369145445249</v>
      </c>
      <c r="BC108" s="145">
        <f t="shared" si="387"/>
        <v>-4.6109294588361802</v>
      </c>
      <c r="BD108" s="145">
        <f t="shared" si="388"/>
        <v>-6.5838823622568379</v>
      </c>
      <c r="BE108" s="145">
        <f t="shared" si="389"/>
        <v>-5.1310892960217025</v>
      </c>
      <c r="BF108" s="145">
        <f t="shared" si="390"/>
        <v>-3.911750395734328</v>
      </c>
      <c r="BG108" s="145">
        <f t="shared" si="391"/>
        <v>-4.1610074542318563</v>
      </c>
      <c r="BH108" s="145">
        <f t="shared" si="392"/>
        <v>-1.7467576509481171</v>
      </c>
      <c r="BI108" s="145">
        <f t="shared" si="393"/>
        <v>-1.0711334396833982</v>
      </c>
      <c r="BJ108" s="145">
        <f t="shared" si="394"/>
        <v>11.218263294964155</v>
      </c>
      <c r="BK108" s="145">
        <f t="shared" si="395"/>
        <v>1.4753054114572912</v>
      </c>
      <c r="BL108" s="145">
        <f t="shared" si="396"/>
        <v>7.9182226276783005</v>
      </c>
      <c r="BM108" s="145">
        <f t="shared" si="397"/>
        <v>8.4093644505825065</v>
      </c>
      <c r="BN108" s="145">
        <f t="shared" si="398"/>
        <v>0.21836021598046221</v>
      </c>
      <c r="BO108" s="145">
        <f t="shared" si="399"/>
        <v>6.3889375584232884</v>
      </c>
      <c r="BP108" s="145">
        <f t="shared" si="400"/>
        <v>-4.3048222316718947</v>
      </c>
      <c r="BQ108" s="145">
        <f t="shared" si="401"/>
        <v>-5.2823406211865809</v>
      </c>
      <c r="BR108" s="145">
        <f t="shared" si="402"/>
        <v>-4.0490156119904652</v>
      </c>
      <c r="BS108" s="145">
        <f t="shared" si="403"/>
        <v>4.9274651229095277</v>
      </c>
      <c r="BT108" s="145">
        <f t="shared" si="404"/>
        <v>4.7382354444807717</v>
      </c>
      <c r="BU108" s="145">
        <f t="shared" si="405"/>
        <v>2.8960419969814613</v>
      </c>
      <c r="BV108" s="145">
        <f t="shared" si="406"/>
        <v>4.4608009191099782</v>
      </c>
      <c r="BW108" s="145">
        <f t="shared" si="407"/>
        <v>-1.1276272342128906</v>
      </c>
      <c r="BX108" s="145">
        <f t="shared" si="408"/>
        <v>3.6800303746198875</v>
      </c>
      <c r="BY108" s="145">
        <f t="shared" si="409"/>
        <v>10.425779650056459</v>
      </c>
      <c r="BZ108" s="145">
        <f t="shared" si="410"/>
        <v>-1.0015608459535228</v>
      </c>
      <c r="CA108" s="145">
        <f t="shared" si="411"/>
        <v>-0.53770082477129855</v>
      </c>
      <c r="CB108" s="145">
        <f t="shared" si="412"/>
        <v>-2.3888398812260814</v>
      </c>
      <c r="CC108" s="145">
        <f t="shared" si="413"/>
        <v>-1.3670404619092269</v>
      </c>
    </row>
    <row r="109" spans="1:81" x14ac:dyDescent="0.2">
      <c r="A109" s="133" t="s">
        <v>3</v>
      </c>
      <c r="B109" s="240"/>
      <c r="C109" s="143"/>
      <c r="D109" s="143"/>
      <c r="E109" s="143"/>
      <c r="F109" s="143">
        <f t="shared" si="338"/>
        <v>1.773928565412185</v>
      </c>
      <c r="G109" s="143">
        <f t="shared" si="339"/>
        <v>1.4792334638864182</v>
      </c>
      <c r="H109" s="143">
        <f t="shared" si="340"/>
        <v>1.7743690823055043</v>
      </c>
      <c r="I109" s="143">
        <f t="shared" si="341"/>
        <v>3.6572795060471606</v>
      </c>
      <c r="J109" s="143">
        <f t="shared" si="342"/>
        <v>3.0205518629534347</v>
      </c>
      <c r="K109" s="143">
        <f t="shared" si="343"/>
        <v>4.5630786874680087</v>
      </c>
      <c r="L109" s="143">
        <f t="shared" si="344"/>
        <v>2.5940912107856349</v>
      </c>
      <c r="M109" s="143">
        <f t="shared" si="345"/>
        <v>2.5384598048514957</v>
      </c>
      <c r="N109" s="143">
        <f t="shared" si="346"/>
        <v>-0.61377180036661638</v>
      </c>
      <c r="O109" s="143">
        <f t="shared" si="347"/>
        <v>-2.3707590034155368</v>
      </c>
      <c r="P109" s="143">
        <f t="shared" si="348"/>
        <v>-3.8085286362465514</v>
      </c>
      <c r="Q109" s="143">
        <f t="shared" si="349"/>
        <v>-3.6705348961839546</v>
      </c>
      <c r="R109" s="143">
        <f t="shared" si="350"/>
        <v>-2.3415199461755734</v>
      </c>
      <c r="S109" s="143">
        <f t="shared" si="351"/>
        <v>-1.0344219433626705</v>
      </c>
      <c r="T109" s="143">
        <f t="shared" si="352"/>
        <v>1.3544292636044442</v>
      </c>
      <c r="U109" s="143">
        <f t="shared" si="353"/>
        <v>3.898795753746942</v>
      </c>
      <c r="V109" s="143">
        <f t="shared" si="354"/>
        <v>6.584478913490674</v>
      </c>
      <c r="W109" s="143">
        <f t="shared" si="355"/>
        <v>7.5994609295924107</v>
      </c>
      <c r="X109" s="143">
        <f t="shared" si="356"/>
        <v>8.3451913582752582</v>
      </c>
      <c r="Y109" s="143">
        <f t="shared" si="357"/>
        <v>8.4023461795584709</v>
      </c>
      <c r="Z109" s="143">
        <f t="shared" si="358"/>
        <v>8.1837827750486767</v>
      </c>
      <c r="AA109" s="143">
        <f t="shared" si="359"/>
        <v>6.4573176542923036</v>
      </c>
      <c r="AB109" s="143">
        <f t="shared" si="360"/>
        <v>3.4821503043457822</v>
      </c>
      <c r="AC109" s="143">
        <f t="shared" si="361"/>
        <v>2.5662116325043378</v>
      </c>
      <c r="AD109" s="143">
        <f t="shared" si="362"/>
        <v>-2.2597147675662335</v>
      </c>
      <c r="AE109" s="143">
        <f t="shared" si="363"/>
        <v>-0.72681455803188855</v>
      </c>
      <c r="AF109" s="143">
        <f t="shared" si="364"/>
        <v>1.6630576576517915</v>
      </c>
      <c r="AG109" s="143">
        <f t="shared" si="365"/>
        <v>0.80719295323966855</v>
      </c>
      <c r="AH109" s="143">
        <f t="shared" si="366"/>
        <v>2.8579946151149809</v>
      </c>
      <c r="AI109" s="143">
        <f t="shared" si="367"/>
        <v>5.6179735923044025E-2</v>
      </c>
      <c r="AJ109" s="143">
        <f t="shared" si="368"/>
        <v>-0.71209411112246557</v>
      </c>
      <c r="AK109" s="143">
        <f t="shared" si="369"/>
        <v>-1.6417876778472569</v>
      </c>
      <c r="AL109" s="143">
        <f t="shared" si="370"/>
        <v>2.9410320617597523</v>
      </c>
      <c r="AM109" s="143">
        <f t="shared" si="371"/>
        <v>5.2005941413103578</v>
      </c>
      <c r="AN109" s="143">
        <f t="shared" si="372"/>
        <v>6.9156452353397819</v>
      </c>
      <c r="AO109" s="143">
        <f t="shared" si="373"/>
        <v>7.4470999048847215</v>
      </c>
      <c r="AP109" s="143">
        <f t="shared" si="374"/>
        <v>5.1378035720897008</v>
      </c>
      <c r="AQ109" s="143">
        <f t="shared" si="375"/>
        <v>7.9119499157843167</v>
      </c>
      <c r="AR109" s="143">
        <f t="shared" si="376"/>
        <v>7.5886666149638637</v>
      </c>
      <c r="AS109" s="143">
        <f t="shared" si="377"/>
        <v>7.7766646749914239</v>
      </c>
      <c r="AT109" s="143">
        <f t="shared" si="378"/>
        <v>6.3428203073372966</v>
      </c>
      <c r="AU109" s="143">
        <f t="shared" si="379"/>
        <v>5.2321996589724176</v>
      </c>
      <c r="AV109" s="143">
        <f t="shared" si="380"/>
        <v>5.3917821483512203</v>
      </c>
      <c r="AW109" s="143">
        <f t="shared" si="381"/>
        <v>6.9931848335990487</v>
      </c>
      <c r="AX109" s="143">
        <f t="shared" si="382"/>
        <v>7.6996759707250186</v>
      </c>
      <c r="AY109" s="143">
        <f t="shared" si="383"/>
        <v>6.5337678945880846</v>
      </c>
      <c r="AZ109" s="143">
        <f t="shared" si="384"/>
        <v>5.0906851008135945</v>
      </c>
      <c r="BA109" s="143">
        <f t="shared" si="385"/>
        <v>6.7088985393291445</v>
      </c>
      <c r="BB109" s="143">
        <f t="shared" si="386"/>
        <v>3.1948814671956942</v>
      </c>
      <c r="BC109" s="143">
        <f t="shared" si="387"/>
        <v>5.7407785233843036</v>
      </c>
      <c r="BD109" s="143">
        <f t="shared" si="388"/>
        <v>4.4314345829772295</v>
      </c>
      <c r="BE109" s="143">
        <f t="shared" si="389"/>
        <v>-2.4931212999743324</v>
      </c>
      <c r="BF109" s="143">
        <f t="shared" si="390"/>
        <v>-6.4314091937228657</v>
      </c>
      <c r="BG109" s="143">
        <f t="shared" si="391"/>
        <v>-10.266536283533705</v>
      </c>
      <c r="BH109" s="143">
        <f t="shared" si="392"/>
        <v>-7.6395623344554204</v>
      </c>
      <c r="BI109" s="143">
        <f t="shared" si="393"/>
        <v>-2.3885465718812426</v>
      </c>
      <c r="BJ109" s="143">
        <f t="shared" si="394"/>
        <v>4.1711801964187663</v>
      </c>
      <c r="BK109" s="143">
        <f t="shared" si="395"/>
        <v>7.6399368239687719</v>
      </c>
      <c r="BL109" s="143">
        <f t="shared" si="396"/>
        <v>4.6462551581466078</v>
      </c>
      <c r="BM109" s="143">
        <f t="shared" si="397"/>
        <v>3.3938073776744946</v>
      </c>
      <c r="BN109" s="143">
        <f t="shared" si="398"/>
        <v>3.7816111100490408</v>
      </c>
      <c r="BO109" s="143">
        <f t="shared" si="399"/>
        <v>1.227896318672228</v>
      </c>
      <c r="BP109" s="143">
        <f t="shared" si="400"/>
        <v>1.6955755890933284</v>
      </c>
      <c r="BQ109" s="143">
        <f t="shared" si="401"/>
        <v>2.2392893087234209</v>
      </c>
      <c r="BR109" s="143">
        <f t="shared" si="402"/>
        <v>1.033217133677528</v>
      </c>
      <c r="BS109" s="143">
        <f t="shared" si="403"/>
        <v>1.6157040873545452</v>
      </c>
      <c r="BT109" s="143">
        <f t="shared" si="404"/>
        <v>1.7614145275553181</v>
      </c>
      <c r="BU109" s="143">
        <f t="shared" si="405"/>
        <v>2.6861052170727557</v>
      </c>
      <c r="BV109" s="143">
        <f t="shared" si="406"/>
        <v>0.2149397768930274</v>
      </c>
      <c r="BW109" s="143">
        <f t="shared" si="407"/>
        <v>2.683354357056019</v>
      </c>
      <c r="BX109" s="143">
        <f t="shared" si="408"/>
        <v>0.54821276118078799</v>
      </c>
      <c r="BY109" s="143">
        <f t="shared" si="409"/>
        <v>1.2842385687393245</v>
      </c>
      <c r="BZ109" s="143">
        <f t="shared" si="410"/>
        <v>2.1975955219887471</v>
      </c>
      <c r="CA109" s="143">
        <f t="shared" si="411"/>
        <v>-0.5243976605403996</v>
      </c>
      <c r="CB109" s="143">
        <f t="shared" si="412"/>
        <v>0.30261511470747066</v>
      </c>
      <c r="CC109" s="143">
        <f t="shared" si="413"/>
        <v>0.82884341994511057</v>
      </c>
    </row>
    <row r="110" spans="1:81" x14ac:dyDescent="0.2">
      <c r="A110" s="134" t="s">
        <v>4</v>
      </c>
      <c r="B110" s="236"/>
      <c r="C110" s="144"/>
      <c r="D110" s="144"/>
      <c r="E110" s="144"/>
      <c r="F110" s="144">
        <f t="shared" si="338"/>
        <v>2.6270138464261761</v>
      </c>
      <c r="G110" s="144">
        <f t="shared" si="339"/>
        <v>1.5223052582821295</v>
      </c>
      <c r="H110" s="144">
        <f t="shared" si="340"/>
        <v>0.78570474046434458</v>
      </c>
      <c r="I110" s="144">
        <f t="shared" si="341"/>
        <v>2.1198529589965367</v>
      </c>
      <c r="J110" s="144">
        <f t="shared" si="342"/>
        <v>1.6220022826322795</v>
      </c>
      <c r="K110" s="144">
        <f t="shared" si="343"/>
        <v>4.2578668172383569</v>
      </c>
      <c r="L110" s="144">
        <f t="shared" si="344"/>
        <v>2.8327498248693095</v>
      </c>
      <c r="M110" s="144">
        <f t="shared" si="345"/>
        <v>1.9187036927768235</v>
      </c>
      <c r="N110" s="144">
        <f t="shared" si="346"/>
        <v>1.6955304072273445</v>
      </c>
      <c r="O110" s="144">
        <f t="shared" si="347"/>
        <v>3.8157395647733937E-3</v>
      </c>
      <c r="P110" s="144">
        <f t="shared" si="348"/>
        <v>-1.7107281338347942</v>
      </c>
      <c r="Q110" s="144">
        <f t="shared" si="349"/>
        <v>-1.6098832794421889</v>
      </c>
      <c r="R110" s="144">
        <f t="shared" si="350"/>
        <v>-1.0975578833246191</v>
      </c>
      <c r="S110" s="144">
        <f t="shared" si="351"/>
        <v>-0.2186831711986407</v>
      </c>
      <c r="T110" s="144">
        <f t="shared" si="352"/>
        <v>2.3500814240343981</v>
      </c>
      <c r="U110" s="144">
        <f t="shared" si="353"/>
        <v>5.3740672115734007</v>
      </c>
      <c r="V110" s="144">
        <f t="shared" si="354"/>
        <v>7.6118175431734505</v>
      </c>
      <c r="W110" s="144">
        <f t="shared" si="355"/>
        <v>8.5928522000689114</v>
      </c>
      <c r="X110" s="144">
        <f t="shared" si="356"/>
        <v>9.0233177723156572</v>
      </c>
      <c r="Y110" s="144">
        <f t="shared" si="357"/>
        <v>9.2726830740162463</v>
      </c>
      <c r="Z110" s="144">
        <f t="shared" si="358"/>
        <v>6.225760815746658</v>
      </c>
      <c r="AA110" s="144">
        <f t="shared" si="359"/>
        <v>4.643961732992155</v>
      </c>
      <c r="AB110" s="144">
        <f t="shared" si="360"/>
        <v>1.413364546131499</v>
      </c>
      <c r="AC110" s="144">
        <f t="shared" si="361"/>
        <v>0.21561933969243074</v>
      </c>
      <c r="AD110" s="144">
        <f t="shared" si="362"/>
        <v>0.32615806427309552</v>
      </c>
      <c r="AE110" s="144">
        <f t="shared" si="363"/>
        <v>2.127005040193406</v>
      </c>
      <c r="AF110" s="144">
        <f t="shared" si="364"/>
        <v>4.5966322234346508</v>
      </c>
      <c r="AG110" s="144">
        <f t="shared" si="365"/>
        <v>3.4133196220577111</v>
      </c>
      <c r="AH110" s="144">
        <f t="shared" si="366"/>
        <v>2.5083772884372508</v>
      </c>
      <c r="AI110" s="144">
        <f t="shared" si="367"/>
        <v>-0.95496660935235478</v>
      </c>
      <c r="AJ110" s="144">
        <f t="shared" si="368"/>
        <v>-1.8776587870098012</v>
      </c>
      <c r="AK110" s="144">
        <f t="shared" si="369"/>
        <v>-2.9837490920842704</v>
      </c>
      <c r="AL110" s="144">
        <f t="shared" si="370"/>
        <v>1.7112027505055538</v>
      </c>
      <c r="AM110" s="144">
        <f t="shared" si="371"/>
        <v>4.1609603215608519</v>
      </c>
      <c r="AN110" s="144">
        <f t="shared" si="372"/>
        <v>5.9832568341172596</v>
      </c>
      <c r="AO110" s="144">
        <f t="shared" si="373"/>
        <v>6.7824360098221499</v>
      </c>
      <c r="AP110" s="144">
        <f t="shared" si="374"/>
        <v>3.5743853988489276</v>
      </c>
      <c r="AQ110" s="144">
        <f t="shared" si="375"/>
        <v>7.1491186205457167</v>
      </c>
      <c r="AR110" s="144">
        <f t="shared" si="376"/>
        <v>7.0033350839019324</v>
      </c>
      <c r="AS110" s="144">
        <f t="shared" si="377"/>
        <v>6.7904044014611991</v>
      </c>
      <c r="AT110" s="144">
        <f t="shared" si="378"/>
        <v>6.5558288868416286</v>
      </c>
      <c r="AU110" s="144">
        <f t="shared" si="379"/>
        <v>5.068055585876353</v>
      </c>
      <c r="AV110" s="144">
        <f t="shared" si="380"/>
        <v>5.1797435810279424</v>
      </c>
      <c r="AW110" s="144">
        <f t="shared" si="381"/>
        <v>7.3500158560910061</v>
      </c>
      <c r="AX110" s="144">
        <f t="shared" si="382"/>
        <v>7.2074766181585401</v>
      </c>
      <c r="AY110" s="144">
        <f t="shared" si="383"/>
        <v>5.7988399897265808</v>
      </c>
      <c r="AZ110" s="144">
        <f t="shared" si="384"/>
        <v>3.7767976194814779</v>
      </c>
      <c r="BA110" s="144">
        <f t="shared" si="385"/>
        <v>5.1199459906468183</v>
      </c>
      <c r="BB110" s="144">
        <f t="shared" si="386"/>
        <v>2.5977878098447054</v>
      </c>
      <c r="BC110" s="144">
        <f t="shared" si="387"/>
        <v>6.3614693096514836</v>
      </c>
      <c r="BD110" s="144">
        <f t="shared" si="388"/>
        <v>4.2638579644348535</v>
      </c>
      <c r="BE110" s="144">
        <f t="shared" si="389"/>
        <v>-3.9027897678930139</v>
      </c>
      <c r="BF110" s="144">
        <f t="shared" si="390"/>
        <v>-10.321022153239518</v>
      </c>
      <c r="BG110" s="144">
        <f t="shared" si="391"/>
        <v>-15.029059909248737</v>
      </c>
      <c r="BH110" s="144">
        <f t="shared" si="392"/>
        <v>-11.193568537280751</v>
      </c>
      <c r="BI110" s="144">
        <f t="shared" si="393"/>
        <v>-4.885132363149479</v>
      </c>
      <c r="BJ110" s="144">
        <f t="shared" si="394"/>
        <v>4.5775257063099151</v>
      </c>
      <c r="BK110" s="144">
        <f t="shared" si="395"/>
        <v>9.6806392428703703</v>
      </c>
      <c r="BL110" s="144">
        <f t="shared" si="396"/>
        <v>6.3414304235741392</v>
      </c>
      <c r="BM110" s="144">
        <f t="shared" si="397"/>
        <v>4.762395306250033</v>
      </c>
      <c r="BN110" s="144">
        <f t="shared" si="398"/>
        <v>5.4185075934209399</v>
      </c>
      <c r="BO110" s="144">
        <f t="shared" si="399"/>
        <v>1.4357144808739279</v>
      </c>
      <c r="BP110" s="144">
        <f t="shared" si="400"/>
        <v>1.9008511241208308</v>
      </c>
      <c r="BQ110" s="144">
        <f t="shared" si="401"/>
        <v>2.6854037682775616</v>
      </c>
      <c r="BR110" s="144">
        <f t="shared" si="402"/>
        <v>0.46180746901251757</v>
      </c>
      <c r="BS110" s="144">
        <f t="shared" si="403"/>
        <v>1.773112145005509</v>
      </c>
      <c r="BT110" s="144">
        <f t="shared" si="404"/>
        <v>2.0104934079722026</v>
      </c>
      <c r="BU110" s="144">
        <f t="shared" si="405"/>
        <v>3.2248048602923247</v>
      </c>
      <c r="BV110" s="144">
        <f t="shared" si="406"/>
        <v>-8.9698482901689677E-2</v>
      </c>
      <c r="BW110" s="144">
        <f t="shared" si="407"/>
        <v>2.6865815462923281</v>
      </c>
      <c r="BX110" s="144">
        <f t="shared" si="408"/>
        <v>-0.26082161413868732</v>
      </c>
      <c r="BY110" s="144">
        <f t="shared" si="409"/>
        <v>1.2032299808476228</v>
      </c>
      <c r="BZ110" s="144">
        <f t="shared" si="410"/>
        <v>1.9912111975659441</v>
      </c>
      <c r="CA110" s="144">
        <f t="shared" si="411"/>
        <v>-1.3860985790422342</v>
      </c>
      <c r="CB110" s="144">
        <f t="shared" si="412"/>
        <v>-0.16467230786638934</v>
      </c>
      <c r="CC110" s="144">
        <f t="shared" si="413"/>
        <v>0.3910746414544507</v>
      </c>
    </row>
    <row r="111" spans="1:81" x14ac:dyDescent="0.2">
      <c r="A111" s="134" t="s">
        <v>5</v>
      </c>
      <c r="B111" s="236"/>
      <c r="C111" s="144"/>
      <c r="D111" s="144"/>
      <c r="E111" s="144"/>
      <c r="F111" s="144">
        <f t="shared" si="338"/>
        <v>0.89814409019761643</v>
      </c>
      <c r="G111" s="144">
        <f t="shared" si="339"/>
        <v>5.4373293506580236</v>
      </c>
      <c r="H111" s="144">
        <f t="shared" si="340"/>
        <v>12.376039765239687</v>
      </c>
      <c r="I111" s="144">
        <f t="shared" si="341"/>
        <v>20.23274664049276</v>
      </c>
      <c r="J111" s="144">
        <f t="shared" si="342"/>
        <v>10.423419335074973</v>
      </c>
      <c r="K111" s="144">
        <f t="shared" si="343"/>
        <v>7.4805951949261802</v>
      </c>
      <c r="L111" s="144">
        <f t="shared" si="344"/>
        <v>0.50506926641164818</v>
      </c>
      <c r="M111" s="144">
        <f t="shared" si="345"/>
        <v>-3.3080596802600568</v>
      </c>
      <c r="N111" s="144">
        <f t="shared" si="346"/>
        <v>-5.1508764263704085</v>
      </c>
      <c r="O111" s="144">
        <f t="shared" si="347"/>
        <v>-6.3309812342672576</v>
      </c>
      <c r="P111" s="144">
        <f t="shared" si="348"/>
        <v>-6.8427468218738925</v>
      </c>
      <c r="Q111" s="144">
        <f t="shared" si="349"/>
        <v>-6.0775183233888086</v>
      </c>
      <c r="R111" s="144">
        <f t="shared" si="350"/>
        <v>-3.7388369419711207</v>
      </c>
      <c r="S111" s="144">
        <f t="shared" si="351"/>
        <v>-1.0200624041437216</v>
      </c>
      <c r="T111" s="144">
        <f t="shared" si="352"/>
        <v>1.1688724167250146</v>
      </c>
      <c r="U111" s="144">
        <f t="shared" si="353"/>
        <v>2.8266666392590589</v>
      </c>
      <c r="V111" s="144">
        <f t="shared" si="354"/>
        <v>5.5830576601532602</v>
      </c>
      <c r="W111" s="144">
        <f t="shared" si="355"/>
        <v>5.2770741720578958</v>
      </c>
      <c r="X111" s="144">
        <f t="shared" si="356"/>
        <v>5.6950255767914433</v>
      </c>
      <c r="Y111" s="144">
        <f t="shared" si="357"/>
        <v>2.0362249379400388</v>
      </c>
      <c r="Z111" s="144">
        <f t="shared" si="358"/>
        <v>0.33668631893096229</v>
      </c>
      <c r="AA111" s="144">
        <f t="shared" si="359"/>
        <v>-1.8438328855933745</v>
      </c>
      <c r="AB111" s="144">
        <f t="shared" si="360"/>
        <v>-2.0919886238850447</v>
      </c>
      <c r="AC111" s="144">
        <f t="shared" si="361"/>
        <v>-1.3936319305772684</v>
      </c>
      <c r="AD111" s="144">
        <f t="shared" si="362"/>
        <v>2.0983875844015181</v>
      </c>
      <c r="AE111" s="144">
        <f t="shared" si="363"/>
        <v>4.1683675244549878</v>
      </c>
      <c r="AF111" s="144">
        <f t="shared" si="364"/>
        <v>4.4686032797634629</v>
      </c>
      <c r="AG111" s="144">
        <f t="shared" si="365"/>
        <v>5.4200386515023204</v>
      </c>
      <c r="AH111" s="144">
        <f t="shared" si="366"/>
        <v>1.6676200094409597</v>
      </c>
      <c r="AI111" s="144">
        <f t="shared" si="367"/>
        <v>0.82570067121373669</v>
      </c>
      <c r="AJ111" s="144">
        <f t="shared" si="368"/>
        <v>0.76427844734354056</v>
      </c>
      <c r="AK111" s="144">
        <f t="shared" si="369"/>
        <v>0.94470046919701423</v>
      </c>
      <c r="AL111" s="144">
        <f t="shared" si="370"/>
        <v>7.0872066303330401</v>
      </c>
      <c r="AM111" s="144">
        <f t="shared" si="371"/>
        <v>7.7829045198037576</v>
      </c>
      <c r="AN111" s="144">
        <f t="shared" si="372"/>
        <v>8.5164643185814324</v>
      </c>
      <c r="AO111" s="144">
        <f t="shared" si="373"/>
        <v>7.8589537693067353</v>
      </c>
      <c r="AP111" s="144">
        <f t="shared" si="374"/>
        <v>6.4369500843339411</v>
      </c>
      <c r="AQ111" s="144">
        <f t="shared" si="375"/>
        <v>6.3910177448619834</v>
      </c>
      <c r="AR111" s="144">
        <f t="shared" si="376"/>
        <v>5.0489857047156308</v>
      </c>
      <c r="AS111" s="144">
        <f t="shared" si="377"/>
        <v>8.1982171313610195</v>
      </c>
      <c r="AT111" s="144">
        <f t="shared" si="378"/>
        <v>3.1074422887366242</v>
      </c>
      <c r="AU111" s="144">
        <f t="shared" si="379"/>
        <v>3.5615007593157042</v>
      </c>
      <c r="AV111" s="144">
        <f t="shared" si="380"/>
        <v>4.1722020800097877</v>
      </c>
      <c r="AW111" s="144">
        <f t="shared" si="381"/>
        <v>3.8756931567621109</v>
      </c>
      <c r="AX111" s="144">
        <f t="shared" si="382"/>
        <v>3.529986248243993</v>
      </c>
      <c r="AY111" s="144">
        <f t="shared" si="383"/>
        <v>2.8377413745522215</v>
      </c>
      <c r="AZ111" s="144">
        <f t="shared" si="384"/>
        <v>3.9103029805243654</v>
      </c>
      <c r="BA111" s="144">
        <f t="shared" si="385"/>
        <v>3.0554051203066201</v>
      </c>
      <c r="BB111" s="144">
        <f t="shared" si="386"/>
        <v>-4.0948506096985913</v>
      </c>
      <c r="BC111" s="144">
        <f t="shared" si="387"/>
        <v>-5.2579747290224699</v>
      </c>
      <c r="BD111" s="144">
        <f t="shared" si="388"/>
        <v>-2.3598567092338274</v>
      </c>
      <c r="BE111" s="144">
        <f t="shared" si="389"/>
        <v>-6.2376188893964697</v>
      </c>
      <c r="BF111" s="144">
        <f t="shared" si="390"/>
        <v>-4.9483323450054213</v>
      </c>
      <c r="BG111" s="144">
        <f t="shared" si="391"/>
        <v>-3.9378441801544</v>
      </c>
      <c r="BH111" s="144">
        <f t="shared" si="392"/>
        <v>-5.9382268058542627</v>
      </c>
      <c r="BI111" s="144">
        <f t="shared" si="393"/>
        <v>-2.2216282380236367</v>
      </c>
      <c r="BJ111" s="144">
        <f t="shared" si="394"/>
        <v>1.6636908054788373</v>
      </c>
      <c r="BK111" s="144">
        <f t="shared" si="395"/>
        <v>1.4326370492776763</v>
      </c>
      <c r="BL111" s="144">
        <f t="shared" si="396"/>
        <v>0.54781767123743674</v>
      </c>
      <c r="BM111" s="144">
        <f t="shared" si="397"/>
        <v>1.1712537675449182</v>
      </c>
      <c r="BN111" s="144">
        <f t="shared" si="398"/>
        <v>1.6516395871765086</v>
      </c>
      <c r="BO111" s="144">
        <f t="shared" si="399"/>
        <v>1.7584239981056675</v>
      </c>
      <c r="BP111" s="144">
        <f t="shared" si="400"/>
        <v>0.67540675287542939</v>
      </c>
      <c r="BQ111" s="144">
        <f t="shared" si="401"/>
        <v>4.2341502264089899E-2</v>
      </c>
      <c r="BR111" s="144">
        <f t="shared" si="402"/>
        <v>0.62886001867499874</v>
      </c>
      <c r="BS111" s="144">
        <f t="shared" si="403"/>
        <v>8.3975805251268187E-2</v>
      </c>
      <c r="BT111" s="144">
        <f t="shared" si="404"/>
        <v>0.186264352081282</v>
      </c>
      <c r="BU111" s="144">
        <f t="shared" si="405"/>
        <v>-0.11142328340050149</v>
      </c>
      <c r="BV111" s="144">
        <f t="shared" si="406"/>
        <v>-2.2961356211077844</v>
      </c>
      <c r="BW111" s="144">
        <f t="shared" si="407"/>
        <v>0.44758341414264674</v>
      </c>
      <c r="BX111" s="144">
        <f t="shared" si="408"/>
        <v>1.0776900908702416</v>
      </c>
      <c r="BY111" s="144">
        <f t="shared" si="409"/>
        <v>0.39704680686221649</v>
      </c>
      <c r="BZ111" s="144">
        <f t="shared" si="410"/>
        <v>1.1077222234983839</v>
      </c>
      <c r="CA111" s="144">
        <f t="shared" si="411"/>
        <v>-0.75557273518451218</v>
      </c>
      <c r="CB111" s="144">
        <f t="shared" si="412"/>
        <v>-1.2280896311597205</v>
      </c>
      <c r="CC111" s="144">
        <f t="shared" si="413"/>
        <v>-0.35997383159402757</v>
      </c>
    </row>
    <row r="112" spans="1:81" x14ac:dyDescent="0.2">
      <c r="A112" s="137" t="s">
        <v>6</v>
      </c>
      <c r="B112" s="237"/>
      <c r="C112" s="145"/>
      <c r="D112" s="145"/>
      <c r="E112" s="145"/>
      <c r="F112" s="145">
        <f t="shared" si="338"/>
        <v>-1.8053689172484959</v>
      </c>
      <c r="G112" s="145">
        <f t="shared" si="339"/>
        <v>-1.9717752979856169</v>
      </c>
      <c r="H112" s="145">
        <f t="shared" si="340"/>
        <v>-1.7114933457384038</v>
      </c>
      <c r="I112" s="145">
        <f t="shared" si="341"/>
        <v>-1.4167621109708006</v>
      </c>
      <c r="J112" s="145">
        <f t="shared" si="342"/>
        <v>4.1947995684550312</v>
      </c>
      <c r="K112" s="145">
        <f t="shared" si="343"/>
        <v>3.5982690627490044</v>
      </c>
      <c r="L112" s="145">
        <f t="shared" si="344"/>
        <v>3.2590148410532405</v>
      </c>
      <c r="M112" s="145">
        <f t="shared" si="345"/>
        <v>12.105647636700615</v>
      </c>
      <c r="N112" s="145">
        <f t="shared" si="346"/>
        <v>-8.4404978782795617</v>
      </c>
      <c r="O112" s="145">
        <f t="shared" si="347"/>
        <v>-11.276612359795321</v>
      </c>
      <c r="P112" s="145">
        <f t="shared" si="348"/>
        <v>-12.704839487711345</v>
      </c>
      <c r="Q112" s="145">
        <f t="shared" si="349"/>
        <v>-12.559768658121861</v>
      </c>
      <c r="R112" s="145">
        <f t="shared" si="350"/>
        <v>-8.1447757435249297</v>
      </c>
      <c r="S112" s="145">
        <f t="shared" si="351"/>
        <v>-5.8944019801307075</v>
      </c>
      <c r="T112" s="145">
        <f t="shared" si="352"/>
        <v>-4.7294564352359982</v>
      </c>
      <c r="U112" s="145">
        <f t="shared" si="353"/>
        <v>-3.9509984515410301</v>
      </c>
      <c r="V112" s="145">
        <f t="shared" si="354"/>
        <v>1.247239268979291</v>
      </c>
      <c r="W112" s="145">
        <f t="shared" si="355"/>
        <v>3.6926210243978073</v>
      </c>
      <c r="X112" s="145">
        <f t="shared" si="356"/>
        <v>6.5638627858315894</v>
      </c>
      <c r="Y112" s="145">
        <f t="shared" si="357"/>
        <v>9.0738009748253141</v>
      </c>
      <c r="Z112" s="145">
        <f t="shared" si="358"/>
        <v>28.79894608073031</v>
      </c>
      <c r="AA112" s="145">
        <f t="shared" si="359"/>
        <v>26.950281360345755</v>
      </c>
      <c r="AB112" s="145">
        <f t="shared" si="360"/>
        <v>23.651587700086587</v>
      </c>
      <c r="AC112" s="145">
        <f t="shared" si="361"/>
        <v>21.803491165242313</v>
      </c>
      <c r="AD112" s="145">
        <f t="shared" si="362"/>
        <v>-19.555939576433474</v>
      </c>
      <c r="AE112" s="145">
        <f t="shared" si="363"/>
        <v>-20.134503357944155</v>
      </c>
      <c r="AF112" s="145">
        <f t="shared" si="364"/>
        <v>-17.319473862503763</v>
      </c>
      <c r="AG112" s="145">
        <f t="shared" si="365"/>
        <v>-16.856150101873041</v>
      </c>
      <c r="AH112" s="145">
        <f t="shared" si="366"/>
        <v>6.3796181272085324</v>
      </c>
      <c r="AI112" s="145">
        <f t="shared" si="367"/>
        <v>6.2895778019871145</v>
      </c>
      <c r="AJ112" s="145">
        <f t="shared" si="368"/>
        <v>6.1058441805853718</v>
      </c>
      <c r="AK112" s="145">
        <f t="shared" si="369"/>
        <v>4.9217095929190515</v>
      </c>
      <c r="AL112" s="145">
        <f t="shared" si="370"/>
        <v>6.9619510940205815</v>
      </c>
      <c r="AM112" s="145">
        <f t="shared" si="371"/>
        <v>9.3982647904639123</v>
      </c>
      <c r="AN112" s="145">
        <f t="shared" si="372"/>
        <v>11.509568618662252</v>
      </c>
      <c r="AO112" s="145">
        <f t="shared" si="373"/>
        <v>11.214474350899803</v>
      </c>
      <c r="AP112" s="145">
        <f t="shared" si="374"/>
        <v>13.509388336703729</v>
      </c>
      <c r="AQ112" s="145">
        <f t="shared" si="375"/>
        <v>14.091145608663599</v>
      </c>
      <c r="AR112" s="145">
        <f t="shared" si="376"/>
        <v>13.748210468468331</v>
      </c>
      <c r="AS112" s="145">
        <f t="shared" si="377"/>
        <v>13.309465925846087</v>
      </c>
      <c r="AT112" s="145">
        <f t="shared" si="378"/>
        <v>8.0223718268679001</v>
      </c>
      <c r="AU112" s="145">
        <f t="shared" si="379"/>
        <v>7.6921737632485998</v>
      </c>
      <c r="AV112" s="145">
        <f t="shared" si="380"/>
        <v>7.7440387312423402</v>
      </c>
      <c r="AW112" s="145">
        <f t="shared" si="381"/>
        <v>7.6600573228076758</v>
      </c>
      <c r="AX112" s="145">
        <f t="shared" si="382"/>
        <v>13.95510385729869</v>
      </c>
      <c r="AY112" s="145">
        <f t="shared" si="383"/>
        <v>13.898233479664782</v>
      </c>
      <c r="AZ112" s="145">
        <f t="shared" si="384"/>
        <v>13.728300844032448</v>
      </c>
      <c r="BA112" s="145">
        <f t="shared" si="385"/>
        <v>18.694755873428573</v>
      </c>
      <c r="BB112" s="145">
        <f t="shared" si="386"/>
        <v>11.914186835900638</v>
      </c>
      <c r="BC112" s="145">
        <f t="shared" si="387"/>
        <v>11.106879149784568</v>
      </c>
      <c r="BD112" s="145">
        <f t="shared" si="388"/>
        <v>10.696563985306765</v>
      </c>
      <c r="BE112" s="145">
        <f t="shared" si="389"/>
        <v>7.2402333797305305</v>
      </c>
      <c r="BF112" s="145">
        <f t="shared" si="390"/>
        <v>11.134566276896656</v>
      </c>
      <c r="BG112" s="145">
        <f t="shared" si="391"/>
        <v>9.4401874159689001</v>
      </c>
      <c r="BH112" s="145">
        <f t="shared" si="392"/>
        <v>8.8739894212421575</v>
      </c>
      <c r="BI112" s="145">
        <f t="shared" si="393"/>
        <v>8.6688062481585373</v>
      </c>
      <c r="BJ112" s="145">
        <f t="shared" si="394"/>
        <v>4.0232088500828143</v>
      </c>
      <c r="BK112" s="145">
        <f t="shared" si="395"/>
        <v>3.3192274708865592</v>
      </c>
      <c r="BL112" s="145">
        <f t="shared" si="396"/>
        <v>0.23275952726217955</v>
      </c>
      <c r="BM112" s="145">
        <f t="shared" si="397"/>
        <v>-0.70150034551941665</v>
      </c>
      <c r="BN112" s="145">
        <f t="shared" si="398"/>
        <v>-1.3745792909228818</v>
      </c>
      <c r="BO112" s="145">
        <f t="shared" si="399"/>
        <v>6.1216930515239597E-2</v>
      </c>
      <c r="BP112" s="145">
        <f t="shared" si="400"/>
        <v>1.4284298389872836</v>
      </c>
      <c r="BQ112" s="145">
        <f t="shared" si="401"/>
        <v>1.6669600560675248</v>
      </c>
      <c r="BR112" s="145">
        <f t="shared" si="402"/>
        <v>3.6254507233683668</v>
      </c>
      <c r="BS112" s="145">
        <f t="shared" si="403"/>
        <v>1.8522229255489793</v>
      </c>
      <c r="BT112" s="145">
        <f t="shared" si="404"/>
        <v>1.629400072009731</v>
      </c>
      <c r="BU112" s="145">
        <f t="shared" si="405"/>
        <v>2.0304637119824709</v>
      </c>
      <c r="BV112" s="145">
        <f t="shared" si="406"/>
        <v>2.822380581398706</v>
      </c>
      <c r="BW112" s="145">
        <f t="shared" si="407"/>
        <v>3.957243534451143</v>
      </c>
      <c r="BX112" s="145">
        <f t="shared" si="408"/>
        <v>3.7511954730799846</v>
      </c>
      <c r="BY112" s="145">
        <f t="shared" si="409"/>
        <v>2.1199253458420673</v>
      </c>
      <c r="BZ112" s="145">
        <f t="shared" si="410"/>
        <v>3.5731568153127156</v>
      </c>
      <c r="CA112" s="145">
        <f t="shared" si="411"/>
        <v>3.1762021531067086</v>
      </c>
      <c r="CB112" s="145">
        <f t="shared" si="412"/>
        <v>3.1387312230930324</v>
      </c>
      <c r="CC112" s="145">
        <f t="shared" si="413"/>
        <v>3.3098674946001756</v>
      </c>
    </row>
    <row r="113" spans="1:81" x14ac:dyDescent="0.2">
      <c r="A113" s="133" t="s">
        <v>7</v>
      </c>
      <c r="B113" s="240"/>
      <c r="C113" s="143"/>
      <c r="D113" s="143"/>
      <c r="E113" s="143"/>
      <c r="F113" s="143">
        <f t="shared" si="338"/>
        <v>4.6094967839067671</v>
      </c>
      <c r="G113" s="143">
        <f t="shared" si="339"/>
        <v>4.4369074174277916</v>
      </c>
      <c r="H113" s="143">
        <f t="shared" si="340"/>
        <v>3.8946449856116385</v>
      </c>
      <c r="I113" s="143">
        <f t="shared" si="341"/>
        <v>3.7120245938055128</v>
      </c>
      <c r="J113" s="143">
        <f t="shared" si="342"/>
        <v>1.9853002714779862</v>
      </c>
      <c r="K113" s="143">
        <f t="shared" si="343"/>
        <v>1.8028263571374707</v>
      </c>
      <c r="L113" s="143">
        <f t="shared" si="344"/>
        <v>0.98517297037627372</v>
      </c>
      <c r="M113" s="143">
        <f t="shared" si="345"/>
        <v>9.4622989488928722E-2</v>
      </c>
      <c r="N113" s="143">
        <f t="shared" si="346"/>
        <v>2.4131710194191891</v>
      </c>
      <c r="O113" s="143">
        <f t="shared" si="347"/>
        <v>3.1458431405529721</v>
      </c>
      <c r="P113" s="143">
        <f t="shared" si="348"/>
        <v>2.9037594173436485</v>
      </c>
      <c r="Q113" s="143">
        <f t="shared" si="349"/>
        <v>2.9866940924489418</v>
      </c>
      <c r="R113" s="143">
        <f t="shared" si="350"/>
        <v>1.9511755883175612</v>
      </c>
      <c r="S113" s="143">
        <f t="shared" si="351"/>
        <v>2.3856220653703977</v>
      </c>
      <c r="T113" s="143">
        <f t="shared" si="352"/>
        <v>3.2088323952501043</v>
      </c>
      <c r="U113" s="143">
        <f t="shared" si="353"/>
        <v>4.0991702376074457</v>
      </c>
      <c r="V113" s="143">
        <f t="shared" si="354"/>
        <v>3.7729989703322122</v>
      </c>
      <c r="W113" s="143">
        <f t="shared" si="355"/>
        <v>3.6729189396471971</v>
      </c>
      <c r="X113" s="143">
        <f t="shared" si="356"/>
        <v>3.3765887310839284</v>
      </c>
      <c r="Y113" s="143">
        <f t="shared" si="357"/>
        <v>3.2423273011652833</v>
      </c>
      <c r="Z113" s="143">
        <f t="shared" si="358"/>
        <v>4.4467951222763507</v>
      </c>
      <c r="AA113" s="143">
        <f t="shared" si="359"/>
        <v>4.1856286727061631</v>
      </c>
      <c r="AB113" s="143">
        <f t="shared" si="360"/>
        <v>3.923732483520479</v>
      </c>
      <c r="AC113" s="143">
        <f t="shared" si="361"/>
        <v>4.3101915124075294</v>
      </c>
      <c r="AD113" s="143">
        <f t="shared" si="362"/>
        <v>3.9725805195324848</v>
      </c>
      <c r="AE113" s="143">
        <f t="shared" si="363"/>
        <v>3.7646926929942435</v>
      </c>
      <c r="AF113" s="143">
        <f t="shared" si="364"/>
        <v>3.5807069879989912</v>
      </c>
      <c r="AG113" s="143">
        <f t="shared" si="365"/>
        <v>3.5994605403220983</v>
      </c>
      <c r="AH113" s="143">
        <f t="shared" si="366"/>
        <v>4.2442725209222854</v>
      </c>
      <c r="AI113" s="143">
        <f t="shared" si="367"/>
        <v>4.2637339610402769</v>
      </c>
      <c r="AJ113" s="143">
        <f t="shared" si="368"/>
        <v>4.7635701645351824</v>
      </c>
      <c r="AK113" s="143">
        <f t="shared" si="369"/>
        <v>4.7935139297461689</v>
      </c>
      <c r="AL113" s="143">
        <f t="shared" si="370"/>
        <v>3.7809208442406574</v>
      </c>
      <c r="AM113" s="143">
        <f t="shared" si="371"/>
        <v>4.0350600200965641</v>
      </c>
      <c r="AN113" s="143">
        <f t="shared" si="372"/>
        <v>4.0175133925539477</v>
      </c>
      <c r="AO113" s="143">
        <f t="shared" si="373"/>
        <v>5.4277906184128453</v>
      </c>
      <c r="AP113" s="143">
        <f t="shared" si="374"/>
        <v>6.8512532560144663</v>
      </c>
      <c r="AQ113" s="143">
        <f t="shared" si="375"/>
        <v>6.7369668659720343</v>
      </c>
      <c r="AR113" s="143">
        <f t="shared" si="376"/>
        <v>6.7576137582439628</v>
      </c>
      <c r="AS113" s="143">
        <f t="shared" si="377"/>
        <v>6.2209159178318565</v>
      </c>
      <c r="AT113" s="143">
        <f t="shared" si="378"/>
        <v>4.8624646345973659</v>
      </c>
      <c r="AU113" s="143">
        <f t="shared" si="379"/>
        <v>5.4411232419409448</v>
      </c>
      <c r="AV113" s="143">
        <f t="shared" si="380"/>
        <v>6.1006750175516045</v>
      </c>
      <c r="AW113" s="143">
        <f t="shared" si="381"/>
        <v>6.0552318627943977</v>
      </c>
      <c r="AX113" s="143">
        <f t="shared" si="382"/>
        <v>7.3438097909454196</v>
      </c>
      <c r="AY113" s="143">
        <f t="shared" si="383"/>
        <v>6.6488225399178615</v>
      </c>
      <c r="AZ113" s="143">
        <f t="shared" si="384"/>
        <v>6.2128346047285188</v>
      </c>
      <c r="BA113" s="143">
        <f t="shared" si="385"/>
        <v>5.864240415349534</v>
      </c>
      <c r="BB113" s="143">
        <f t="shared" si="386"/>
        <v>5.3513020089550754</v>
      </c>
      <c r="BC113" s="143">
        <f t="shared" si="387"/>
        <v>4.9030483374467275</v>
      </c>
      <c r="BD113" s="143">
        <f t="shared" si="388"/>
        <v>3.5620110709165376</v>
      </c>
      <c r="BE113" s="143">
        <f t="shared" si="389"/>
        <v>2.8339657482094021</v>
      </c>
      <c r="BF113" s="143">
        <f t="shared" si="390"/>
        <v>3.5661383346169613</v>
      </c>
      <c r="BG113" s="143">
        <f t="shared" si="391"/>
        <v>2.8045143816360962</v>
      </c>
      <c r="BH113" s="143">
        <f t="shared" si="392"/>
        <v>2.633060286994473</v>
      </c>
      <c r="BI113" s="143">
        <f t="shared" si="393"/>
        <v>2.3285375830867485</v>
      </c>
      <c r="BJ113" s="143">
        <f t="shared" si="394"/>
        <v>1.3046287440276603</v>
      </c>
      <c r="BK113" s="143">
        <f t="shared" si="395"/>
        <v>2.4347091857158021</v>
      </c>
      <c r="BL113" s="143">
        <f t="shared" si="396"/>
        <v>2.9096991064307858</v>
      </c>
      <c r="BM113" s="143">
        <f t="shared" si="397"/>
        <v>3.4927645230747038</v>
      </c>
      <c r="BN113" s="143">
        <f t="shared" si="398"/>
        <v>3.6117101184012066</v>
      </c>
      <c r="BO113" s="143">
        <f t="shared" si="399"/>
        <v>3.6411256541325847</v>
      </c>
      <c r="BP113" s="143">
        <f t="shared" si="400"/>
        <v>4.1858978038556343</v>
      </c>
      <c r="BQ113" s="143">
        <f t="shared" si="401"/>
        <v>4.4326318361811969</v>
      </c>
      <c r="BR113" s="143">
        <f t="shared" si="402"/>
        <v>3.6181107061369397</v>
      </c>
      <c r="BS113" s="143">
        <f t="shared" si="403"/>
        <v>3.2557413209583754</v>
      </c>
      <c r="BT113" s="143">
        <f t="shared" si="404"/>
        <v>2.6400825062840489</v>
      </c>
      <c r="BU113" s="143">
        <f t="shared" si="405"/>
        <v>2.1612412417185571</v>
      </c>
      <c r="BV113" s="143">
        <f t="shared" si="406"/>
        <v>2.2929600109202517</v>
      </c>
      <c r="BW113" s="143">
        <f t="shared" si="407"/>
        <v>2.4938930740887408</v>
      </c>
      <c r="BX113" s="143">
        <f t="shared" si="408"/>
        <v>2.4873805035111043</v>
      </c>
      <c r="BY113" s="143">
        <f t="shared" si="409"/>
        <v>2.8477082577828412</v>
      </c>
      <c r="BZ113" s="143">
        <f t="shared" si="410"/>
        <v>2.4173383546221379</v>
      </c>
      <c r="CA113" s="143">
        <f t="shared" si="411"/>
        <v>2.1545147377196261</v>
      </c>
      <c r="CB113" s="143">
        <f t="shared" si="412"/>
        <v>2.2864924404880949</v>
      </c>
      <c r="CC113" s="143">
        <f t="shared" si="413"/>
        <v>1.9327706975241634</v>
      </c>
    </row>
    <row r="114" spans="1:81" x14ac:dyDescent="0.2">
      <c r="A114" s="140" t="s">
        <v>8</v>
      </c>
      <c r="B114" s="236"/>
      <c r="C114" s="144"/>
      <c r="D114" s="144"/>
      <c r="E114" s="144"/>
      <c r="F114" s="144">
        <f t="shared" si="338"/>
        <v>4.1858668429652903</v>
      </c>
      <c r="G114" s="144">
        <f t="shared" si="339"/>
        <v>3.1978800052117116</v>
      </c>
      <c r="H114" s="144">
        <f t="shared" si="340"/>
        <v>1.4486093284358919</v>
      </c>
      <c r="I114" s="144">
        <f t="shared" si="341"/>
        <v>0.62445461132782221</v>
      </c>
      <c r="J114" s="144">
        <f t="shared" si="342"/>
        <v>2.2730278888855238</v>
      </c>
      <c r="K114" s="144">
        <f t="shared" si="343"/>
        <v>1.3039439855787145</v>
      </c>
      <c r="L114" s="144">
        <f t="shared" si="344"/>
        <v>0.33073344313392122</v>
      </c>
      <c r="M114" s="144">
        <f t="shared" si="345"/>
        <v>-1.2919780989431047</v>
      </c>
      <c r="N114" s="144">
        <f t="shared" si="346"/>
        <v>-0.3661388597027232</v>
      </c>
      <c r="O114" s="144">
        <f t="shared" si="347"/>
        <v>1.166123540259987</v>
      </c>
      <c r="P114" s="144">
        <f t="shared" si="348"/>
        <v>1.0225552316474997</v>
      </c>
      <c r="Q114" s="144">
        <f t="shared" si="349"/>
        <v>1.5735501278517214</v>
      </c>
      <c r="R114" s="144">
        <f t="shared" si="350"/>
        <v>4.1380860222042415</v>
      </c>
      <c r="S114" s="144">
        <f t="shared" si="351"/>
        <v>5.8331378977706336</v>
      </c>
      <c r="T114" s="144">
        <f t="shared" si="352"/>
        <v>7.9378328283148463</v>
      </c>
      <c r="U114" s="144">
        <f t="shared" si="353"/>
        <v>10.673134354502675</v>
      </c>
      <c r="V114" s="144">
        <f t="shared" si="354"/>
        <v>9.9070574275415435</v>
      </c>
      <c r="W114" s="144">
        <f t="shared" si="355"/>
        <v>9.785986840870283</v>
      </c>
      <c r="X114" s="144">
        <f t="shared" si="356"/>
        <v>8.2009621564399335</v>
      </c>
      <c r="Y114" s="144">
        <f t="shared" si="357"/>
        <v>6.5983044238922455</v>
      </c>
      <c r="Z114" s="144">
        <f t="shared" si="358"/>
        <v>10.096946953988535</v>
      </c>
      <c r="AA114" s="144">
        <f t="shared" si="359"/>
        <v>8.298959643164574</v>
      </c>
      <c r="AB114" s="144">
        <f t="shared" si="360"/>
        <v>6.7662647440188337</v>
      </c>
      <c r="AC114" s="144">
        <f t="shared" si="361"/>
        <v>6.46369914135831</v>
      </c>
      <c r="AD114" s="144">
        <f t="shared" si="362"/>
        <v>1.4021587426390754</v>
      </c>
      <c r="AE114" s="144">
        <f t="shared" si="363"/>
        <v>1.8163790559198374</v>
      </c>
      <c r="AF114" s="144">
        <f t="shared" si="364"/>
        <v>2.8743067779658182</v>
      </c>
      <c r="AG114" s="144">
        <f t="shared" si="365"/>
        <v>3.4964880490734394</v>
      </c>
      <c r="AH114" s="144">
        <f t="shared" si="366"/>
        <v>2.4450854990029027</v>
      </c>
      <c r="AI114" s="144">
        <f t="shared" si="367"/>
        <v>2.646411058379988</v>
      </c>
      <c r="AJ114" s="144">
        <f t="shared" si="368"/>
        <v>4.2875712921815099</v>
      </c>
      <c r="AK114" s="144">
        <f t="shared" si="369"/>
        <v>4.2879877783053084</v>
      </c>
      <c r="AL114" s="144">
        <f t="shared" si="370"/>
        <v>4.5682877859964641</v>
      </c>
      <c r="AM114" s="144">
        <f t="shared" si="371"/>
        <v>4.869464475200707</v>
      </c>
      <c r="AN114" s="144">
        <f t="shared" si="372"/>
        <v>3.9448639643661338</v>
      </c>
      <c r="AO114" s="144">
        <f t="shared" si="373"/>
        <v>7.9142971066421461</v>
      </c>
      <c r="AP114" s="144">
        <f t="shared" si="374"/>
        <v>7.0095798426466311</v>
      </c>
      <c r="AQ114" s="144">
        <f t="shared" si="375"/>
        <v>6.3132470476643974</v>
      </c>
      <c r="AR114" s="144">
        <f t="shared" si="376"/>
        <v>6.4805168097597274</v>
      </c>
      <c r="AS114" s="144">
        <f t="shared" si="377"/>
        <v>6.1599056265729466</v>
      </c>
      <c r="AT114" s="144">
        <f t="shared" si="378"/>
        <v>5.8583292635605817</v>
      </c>
      <c r="AU114" s="144">
        <f t="shared" si="379"/>
        <v>6.4460669814004961</v>
      </c>
      <c r="AV114" s="144">
        <f t="shared" si="380"/>
        <v>6.6884546743393507</v>
      </c>
      <c r="AW114" s="144">
        <f t="shared" si="381"/>
        <v>6.54908087959498</v>
      </c>
      <c r="AX114" s="144">
        <f t="shared" si="382"/>
        <v>6.8094381221288209</v>
      </c>
      <c r="AY114" s="144">
        <f t="shared" si="383"/>
        <v>6.5102597732365552</v>
      </c>
      <c r="AZ114" s="144">
        <f t="shared" si="384"/>
        <v>6.2788320708262217</v>
      </c>
      <c r="BA114" s="144">
        <f t="shared" si="385"/>
        <v>5.0303258161886681</v>
      </c>
      <c r="BB114" s="144">
        <f t="shared" si="386"/>
        <v>4.8674743849606639</v>
      </c>
      <c r="BC114" s="144">
        <f t="shared" si="387"/>
        <v>3.1573602110851797</v>
      </c>
      <c r="BD114" s="144">
        <f t="shared" si="388"/>
        <v>-1.0263916152192598</v>
      </c>
      <c r="BE114" s="144">
        <f t="shared" si="389"/>
        <v>-0.5048073066727683</v>
      </c>
      <c r="BF114" s="144">
        <f t="shared" si="390"/>
        <v>0.20321312782421325</v>
      </c>
      <c r="BG114" s="144">
        <f t="shared" si="391"/>
        <v>-0.73026190226907728</v>
      </c>
      <c r="BH114" s="144">
        <f t="shared" si="392"/>
        <v>1.2715416752210917</v>
      </c>
      <c r="BI114" s="144">
        <f t="shared" si="393"/>
        <v>9.6132311391154718E-2</v>
      </c>
      <c r="BJ114" s="144">
        <f t="shared" si="394"/>
        <v>2.2813255189149015</v>
      </c>
      <c r="BK114" s="144">
        <f t="shared" si="395"/>
        <v>4.4896306746526715</v>
      </c>
      <c r="BL114" s="144">
        <f t="shared" si="396"/>
        <v>4.9973942012509278</v>
      </c>
      <c r="BM114" s="144">
        <f t="shared" si="397"/>
        <v>5.9710108222154235</v>
      </c>
      <c r="BN114" s="144">
        <f t="shared" si="398"/>
        <v>4.5324224691722028</v>
      </c>
      <c r="BO114" s="144">
        <f t="shared" si="399"/>
        <v>4.1759161521127766</v>
      </c>
      <c r="BP114" s="144">
        <f t="shared" si="400"/>
        <v>4.8631704414156101</v>
      </c>
      <c r="BQ114" s="144">
        <f t="shared" si="401"/>
        <v>5.304367209776979</v>
      </c>
      <c r="BR114" s="144">
        <f t="shared" si="402"/>
        <v>4.3592269809789874</v>
      </c>
      <c r="BS114" s="144">
        <f t="shared" si="403"/>
        <v>3.8901974557238326</v>
      </c>
      <c r="BT114" s="144">
        <f t="shared" si="404"/>
        <v>3.1852212156539341</v>
      </c>
      <c r="BU114" s="144">
        <f t="shared" si="405"/>
        <v>2.5621399865473982</v>
      </c>
      <c r="BV114" s="144">
        <f t="shared" si="406"/>
        <v>1.5117748669841315</v>
      </c>
      <c r="BW114" s="144">
        <f t="shared" si="407"/>
        <v>1.6434653555196874</v>
      </c>
      <c r="BX114" s="144">
        <f t="shared" si="408"/>
        <v>1.3502593490161801</v>
      </c>
      <c r="BY114" s="144">
        <f t="shared" si="409"/>
        <v>1.4148922329151834</v>
      </c>
      <c r="BZ114" s="144">
        <f t="shared" si="410"/>
        <v>1.3834866204766971</v>
      </c>
      <c r="CA114" s="144">
        <f t="shared" si="411"/>
        <v>0.42968577746395109</v>
      </c>
      <c r="CB114" s="144">
        <f t="shared" si="412"/>
        <v>1.1438576758577998</v>
      </c>
      <c r="CC114" s="144">
        <f t="shared" si="413"/>
        <v>0.60525925789168877</v>
      </c>
    </row>
    <row r="115" spans="1:81" x14ac:dyDescent="0.2">
      <c r="A115" s="140" t="s">
        <v>9</v>
      </c>
      <c r="B115" s="236"/>
      <c r="C115" s="144"/>
      <c r="D115" s="144"/>
      <c r="E115" s="144"/>
      <c r="F115" s="144">
        <f t="shared" si="338"/>
        <v>6.2377814839704762</v>
      </c>
      <c r="G115" s="144">
        <f t="shared" si="339"/>
        <v>5.5098784327207451</v>
      </c>
      <c r="H115" s="144">
        <f t="shared" si="340"/>
        <v>4.1587330680289396</v>
      </c>
      <c r="I115" s="144">
        <f t="shared" si="341"/>
        <v>2.6037787498501865</v>
      </c>
      <c r="J115" s="144">
        <f t="shared" si="342"/>
        <v>3.994539060812452</v>
      </c>
      <c r="K115" s="144">
        <f t="shared" si="343"/>
        <v>5.4470097047432882</v>
      </c>
      <c r="L115" s="144">
        <f t="shared" si="344"/>
        <v>5.5245410698731954</v>
      </c>
      <c r="M115" s="144">
        <f t="shared" si="345"/>
        <v>7.5020772479685371</v>
      </c>
      <c r="N115" s="144">
        <f t="shared" si="346"/>
        <v>7.2650860744723653</v>
      </c>
      <c r="O115" s="144">
        <f t="shared" si="347"/>
        <v>6.6972706363460146</v>
      </c>
      <c r="P115" s="144">
        <f t="shared" si="348"/>
        <v>3.3224295525579808</v>
      </c>
      <c r="Q115" s="144">
        <f t="shared" si="349"/>
        <v>2.0286773645176512</v>
      </c>
      <c r="R115" s="144">
        <f t="shared" si="350"/>
        <v>0.68623469920109514</v>
      </c>
      <c r="S115" s="144">
        <f t="shared" si="351"/>
        <v>2.5650815783486274</v>
      </c>
      <c r="T115" s="144">
        <f t="shared" si="352"/>
        <v>4.8919715262720187</v>
      </c>
      <c r="U115" s="144">
        <f t="shared" si="353"/>
        <v>6.0825498187006559</v>
      </c>
      <c r="V115" s="144">
        <f t="shared" si="354"/>
        <v>6.9309071060903698</v>
      </c>
      <c r="W115" s="144">
        <f t="shared" si="355"/>
        <v>7.223070770498059</v>
      </c>
      <c r="X115" s="144">
        <f t="shared" si="356"/>
        <v>6.2870523497278521</v>
      </c>
      <c r="Y115" s="144">
        <f t="shared" si="357"/>
        <v>5.255776933496044</v>
      </c>
      <c r="Z115" s="144">
        <f t="shared" si="358"/>
        <v>4.6049684777382218</v>
      </c>
      <c r="AA115" s="144">
        <f t="shared" si="359"/>
        <v>3.9360908147340501</v>
      </c>
      <c r="AB115" s="144">
        <f t="shared" si="360"/>
        <v>4.4873934741398305</v>
      </c>
      <c r="AC115" s="144">
        <f t="shared" si="361"/>
        <v>6.3705016369121914</v>
      </c>
      <c r="AD115" s="144">
        <f t="shared" si="362"/>
        <v>9.2199367045866811</v>
      </c>
      <c r="AE115" s="144">
        <f t="shared" si="363"/>
        <v>10.059104650921267</v>
      </c>
      <c r="AF115" s="144">
        <f t="shared" si="364"/>
        <v>9.5332749085513324</v>
      </c>
      <c r="AG115" s="144">
        <f t="shared" si="365"/>
        <v>8.6573917675113261</v>
      </c>
      <c r="AH115" s="144">
        <f t="shared" si="366"/>
        <v>7.9525725925057671</v>
      </c>
      <c r="AI115" s="144">
        <f t="shared" si="367"/>
        <v>7.1855115331696373</v>
      </c>
      <c r="AJ115" s="144">
        <f t="shared" si="368"/>
        <v>6.0752229681467709</v>
      </c>
      <c r="AK115" s="144">
        <f t="shared" si="369"/>
        <v>6.8335055372849212</v>
      </c>
      <c r="AL115" s="144">
        <f t="shared" si="370"/>
        <v>3.7424551683161176</v>
      </c>
      <c r="AM115" s="144">
        <f t="shared" si="371"/>
        <v>3.9052166307751968</v>
      </c>
      <c r="AN115" s="144">
        <f t="shared" si="372"/>
        <v>5.4574998914793973</v>
      </c>
      <c r="AO115" s="144">
        <f t="shared" si="373"/>
        <v>4.7395992962035365</v>
      </c>
      <c r="AP115" s="144">
        <f t="shared" si="374"/>
        <v>6.2960580852537831</v>
      </c>
      <c r="AQ115" s="144">
        <f t="shared" si="375"/>
        <v>6.312188453007443</v>
      </c>
      <c r="AR115" s="144">
        <f t="shared" si="376"/>
        <v>5.6960864250163059</v>
      </c>
      <c r="AS115" s="144">
        <f t="shared" si="377"/>
        <v>5.41737264142263</v>
      </c>
      <c r="AT115" s="144">
        <f t="shared" si="378"/>
        <v>4.7119292236027697</v>
      </c>
      <c r="AU115" s="144">
        <f t="shared" si="379"/>
        <v>4.9763840758284621</v>
      </c>
      <c r="AV115" s="144">
        <f t="shared" si="380"/>
        <v>5.9947295625288364</v>
      </c>
      <c r="AW115" s="144">
        <f t="shared" si="381"/>
        <v>5.077709657397655</v>
      </c>
      <c r="AX115" s="144">
        <f t="shared" si="382"/>
        <v>8.9829151287016789</v>
      </c>
      <c r="AY115" s="144">
        <f t="shared" si="383"/>
        <v>8.538540630001787</v>
      </c>
      <c r="AZ115" s="144">
        <f t="shared" si="384"/>
        <v>7.6003953810396592</v>
      </c>
      <c r="BA115" s="144">
        <f t="shared" si="385"/>
        <v>8.1577953335721585</v>
      </c>
      <c r="BB115" s="144">
        <f t="shared" si="386"/>
        <v>4.2462175768293777</v>
      </c>
      <c r="BC115" s="144">
        <f t="shared" si="387"/>
        <v>4.100042783912409</v>
      </c>
      <c r="BD115" s="144">
        <f t="shared" si="388"/>
        <v>3.8660785388694339</v>
      </c>
      <c r="BE115" s="144">
        <f t="shared" si="389"/>
        <v>2.7486774183803955</v>
      </c>
      <c r="BF115" s="144">
        <f t="shared" si="390"/>
        <v>0.64995310168377696</v>
      </c>
      <c r="BG115" s="144">
        <f t="shared" si="391"/>
        <v>4.9655111096576776E-2</v>
      </c>
      <c r="BH115" s="144">
        <f t="shared" si="392"/>
        <v>-0.13789886583920474</v>
      </c>
      <c r="BI115" s="144">
        <f t="shared" si="393"/>
        <v>-0.10240613781633855</v>
      </c>
      <c r="BJ115" s="144">
        <f t="shared" si="394"/>
        <v>0.8830577660532074</v>
      </c>
      <c r="BK115" s="144">
        <f t="shared" si="395"/>
        <v>2.0992042558989734</v>
      </c>
      <c r="BL115" s="144">
        <f t="shared" si="396"/>
        <v>2.7619472989616409</v>
      </c>
      <c r="BM115" s="144">
        <f t="shared" si="397"/>
        <v>2.9819508942482065</v>
      </c>
      <c r="BN115" s="144">
        <f t="shared" si="398"/>
        <v>2.6570881033910787</v>
      </c>
      <c r="BO115" s="144">
        <f t="shared" si="399"/>
        <v>2.9732736348860613</v>
      </c>
      <c r="BP115" s="144">
        <f t="shared" si="400"/>
        <v>2.5540438846451399</v>
      </c>
      <c r="BQ115" s="144">
        <f t="shared" si="401"/>
        <v>2.9372969821057398</v>
      </c>
      <c r="BR115" s="144">
        <f t="shared" si="402"/>
        <v>3.0961599498431824</v>
      </c>
      <c r="BS115" s="144">
        <f t="shared" si="403"/>
        <v>2.7735032066140528</v>
      </c>
      <c r="BT115" s="144">
        <f t="shared" si="404"/>
        <v>2.3049291673550867</v>
      </c>
      <c r="BU115" s="144">
        <f t="shared" si="405"/>
        <v>2.0463787071939539</v>
      </c>
      <c r="BV115" s="144">
        <f t="shared" si="406"/>
        <v>2.176279143372684</v>
      </c>
      <c r="BW115" s="144">
        <f t="shared" si="407"/>
        <v>2.0138661802801323</v>
      </c>
      <c r="BX115" s="144">
        <f t="shared" si="408"/>
        <v>2.4647085824031305</v>
      </c>
      <c r="BY115" s="144">
        <f t="shared" si="409"/>
        <v>2.3395571227315686</v>
      </c>
      <c r="BZ115" s="144">
        <f t="shared" si="410"/>
        <v>2.0066871965547461</v>
      </c>
      <c r="CA115" s="144">
        <f t="shared" si="411"/>
        <v>2.6885789907276667</v>
      </c>
      <c r="CB115" s="144">
        <f t="shared" si="412"/>
        <v>2.5058114893684382</v>
      </c>
      <c r="CC115" s="144">
        <f t="shared" si="413"/>
        <v>2.8492876056976661</v>
      </c>
    </row>
    <row r="116" spans="1:81" x14ac:dyDescent="0.2">
      <c r="A116" s="140" t="s">
        <v>10</v>
      </c>
      <c r="B116" s="236"/>
      <c r="C116" s="144"/>
      <c r="D116" s="144"/>
      <c r="E116" s="144"/>
      <c r="F116" s="144">
        <f t="shared" si="338"/>
        <v>4.5564231806049618</v>
      </c>
      <c r="G116" s="144">
        <f t="shared" si="339"/>
        <v>6.823784361763706</v>
      </c>
      <c r="H116" s="144">
        <f t="shared" si="340"/>
        <v>7.5376925904781524</v>
      </c>
      <c r="I116" s="144">
        <f t="shared" si="341"/>
        <v>8.7714974580735365</v>
      </c>
      <c r="J116" s="144">
        <f t="shared" si="342"/>
        <v>7.7330526757911899</v>
      </c>
      <c r="K116" s="144">
        <f t="shared" si="343"/>
        <v>6.0991208625321685</v>
      </c>
      <c r="L116" s="144">
        <f t="shared" si="344"/>
        <v>2.9720490253965544</v>
      </c>
      <c r="M116" s="144">
        <f t="shared" si="345"/>
        <v>0.21711173078152743</v>
      </c>
      <c r="N116" s="144">
        <f t="shared" si="346"/>
        <v>1.6962059389103854</v>
      </c>
      <c r="O116" s="144">
        <f t="shared" si="347"/>
        <v>2.9478516765801843</v>
      </c>
      <c r="P116" s="144">
        <f t="shared" si="348"/>
        <v>3.8134736352691769</v>
      </c>
      <c r="Q116" s="144">
        <f t="shared" si="349"/>
        <v>4.0442798989541018</v>
      </c>
      <c r="R116" s="144">
        <f t="shared" si="350"/>
        <v>6.2202278330434542</v>
      </c>
      <c r="S116" s="144">
        <f t="shared" si="351"/>
        <v>5.7773270606936187</v>
      </c>
      <c r="T116" s="144">
        <f t="shared" si="352"/>
        <v>6.0498144624243615</v>
      </c>
      <c r="U116" s="144">
        <f t="shared" si="353"/>
        <v>6.5202343359447799</v>
      </c>
      <c r="V116" s="144">
        <f t="shared" si="354"/>
        <v>1.1735412948383757</v>
      </c>
      <c r="W116" s="144">
        <f t="shared" si="355"/>
        <v>0.29253408132169362</v>
      </c>
      <c r="X116" s="144">
        <f t="shared" si="356"/>
        <v>0.32034864015190845</v>
      </c>
      <c r="Y116" s="144">
        <f t="shared" si="357"/>
        <v>1.3040564926931772</v>
      </c>
      <c r="Z116" s="144">
        <f t="shared" si="358"/>
        <v>2.9495063574901321</v>
      </c>
      <c r="AA116" s="144">
        <f t="shared" si="359"/>
        <v>4.7660223285528458</v>
      </c>
      <c r="AB116" s="144">
        <f t="shared" si="360"/>
        <v>5.4340208498335887</v>
      </c>
      <c r="AC116" s="144">
        <f t="shared" si="361"/>
        <v>5.8175695320431657</v>
      </c>
      <c r="AD116" s="144">
        <f t="shared" si="362"/>
        <v>9.6868637688745896</v>
      </c>
      <c r="AE116" s="144">
        <f t="shared" si="363"/>
        <v>5.8872959700667353</v>
      </c>
      <c r="AF116" s="144">
        <f t="shared" si="364"/>
        <v>2.940664549417316</v>
      </c>
      <c r="AG116" s="144">
        <f t="shared" si="365"/>
        <v>2.0285772242228126</v>
      </c>
      <c r="AH116" s="144">
        <f t="shared" si="366"/>
        <v>5.3512504461949204</v>
      </c>
      <c r="AI116" s="144">
        <f t="shared" si="367"/>
        <v>5.0210093239557665</v>
      </c>
      <c r="AJ116" s="144">
        <f t="shared" si="368"/>
        <v>6.0132559213286143</v>
      </c>
      <c r="AK116" s="144">
        <f t="shared" si="369"/>
        <v>6.2072266625333663</v>
      </c>
      <c r="AL116" s="144">
        <f t="shared" si="370"/>
        <v>6.4092246562099637</v>
      </c>
      <c r="AM116" s="144">
        <f t="shared" si="371"/>
        <v>7.1585569473738939</v>
      </c>
      <c r="AN116" s="144">
        <f t="shared" si="372"/>
        <v>7.2343356376444419</v>
      </c>
      <c r="AO116" s="144">
        <f t="shared" si="373"/>
        <v>8.0873541230857082</v>
      </c>
      <c r="AP116" s="144">
        <f t="shared" si="374"/>
        <v>10.578788551254524</v>
      </c>
      <c r="AQ116" s="144">
        <f t="shared" si="375"/>
        <v>10.610510501845829</v>
      </c>
      <c r="AR116" s="144">
        <f t="shared" si="376"/>
        <v>11.03130452276717</v>
      </c>
      <c r="AS116" s="144">
        <f t="shared" si="377"/>
        <v>10.381093241775064</v>
      </c>
      <c r="AT116" s="144">
        <f t="shared" si="378"/>
        <v>4.1629635333862325</v>
      </c>
      <c r="AU116" s="144">
        <f t="shared" si="379"/>
        <v>7.5777897685323374</v>
      </c>
      <c r="AV116" s="144">
        <f t="shared" si="380"/>
        <v>9.3998750078842122</v>
      </c>
      <c r="AW116" s="144">
        <f t="shared" si="381"/>
        <v>9.4310581681211509</v>
      </c>
      <c r="AX116" s="144">
        <f t="shared" si="382"/>
        <v>9.7845591928391364</v>
      </c>
      <c r="AY116" s="144">
        <f t="shared" si="383"/>
        <v>6.8703275459327635</v>
      </c>
      <c r="AZ116" s="144">
        <f t="shared" si="384"/>
        <v>6.1905789129449671</v>
      </c>
      <c r="BA116" s="144">
        <f t="shared" si="385"/>
        <v>6.5745578002162572</v>
      </c>
      <c r="BB116" s="144">
        <f t="shared" si="386"/>
        <v>7.1884586610982018</v>
      </c>
      <c r="BC116" s="144">
        <f t="shared" si="387"/>
        <v>6.7856421754638436</v>
      </c>
      <c r="BD116" s="144">
        <f t="shared" si="388"/>
        <v>5.3772030827129145</v>
      </c>
      <c r="BE116" s="144">
        <f t="shared" si="389"/>
        <v>4.0817487908681356</v>
      </c>
      <c r="BF116" s="144">
        <f t="shared" si="390"/>
        <v>2.6039336653001253</v>
      </c>
      <c r="BG116" s="144">
        <f t="shared" si="391"/>
        <v>1.9556651505727114</v>
      </c>
      <c r="BH116" s="144">
        <f t="shared" si="392"/>
        <v>1.1375494344362409</v>
      </c>
      <c r="BI116" s="144">
        <f t="shared" si="393"/>
        <v>0.8945222056840757</v>
      </c>
      <c r="BJ116" s="144">
        <f t="shared" si="394"/>
        <v>1.0995275429849796</v>
      </c>
      <c r="BK116" s="144">
        <f t="shared" si="395"/>
        <v>1.5101460012953538</v>
      </c>
      <c r="BL116" s="144">
        <f t="shared" si="396"/>
        <v>1.4028720392656249</v>
      </c>
      <c r="BM116" s="144">
        <f t="shared" si="397"/>
        <v>0.93801880974931107</v>
      </c>
      <c r="BN116" s="144">
        <f t="shared" si="398"/>
        <v>2.6299226851871969</v>
      </c>
      <c r="BO116" s="144">
        <f t="shared" si="399"/>
        <v>3.2036345814964546</v>
      </c>
      <c r="BP116" s="144">
        <f t="shared" si="400"/>
        <v>5.2825621856722886</v>
      </c>
      <c r="BQ116" s="144">
        <f t="shared" si="401"/>
        <v>5.4370045176289947</v>
      </c>
      <c r="BR116" s="144">
        <f t="shared" si="402"/>
        <v>3.3994568462099064</v>
      </c>
      <c r="BS116" s="144">
        <f t="shared" si="403"/>
        <v>2.5584245322881261</v>
      </c>
      <c r="BT116" s="144">
        <f t="shared" si="404"/>
        <v>1.1227735329164139</v>
      </c>
      <c r="BU116" s="144">
        <f t="shared" si="405"/>
        <v>0.88151630998557595</v>
      </c>
      <c r="BV116" s="144">
        <f t="shared" si="406"/>
        <v>2.0500499253678011</v>
      </c>
      <c r="BW116" s="144">
        <f t="shared" si="407"/>
        <v>3.0214170078128788</v>
      </c>
      <c r="BX116" s="144">
        <f t="shared" si="408"/>
        <v>3.2418077092150206</v>
      </c>
      <c r="BY116" s="144">
        <f t="shared" si="409"/>
        <v>4.4446664857508447</v>
      </c>
      <c r="BZ116" s="144">
        <f t="shared" si="410"/>
        <v>2.8956259921245717</v>
      </c>
      <c r="CA116" s="144">
        <f t="shared" si="411"/>
        <v>2.1353404845112816</v>
      </c>
      <c r="CB116" s="144">
        <f t="shared" si="412"/>
        <v>2.3341566769528694</v>
      </c>
      <c r="CC116" s="144">
        <f t="shared" si="413"/>
        <v>2.1615953067881812</v>
      </c>
    </row>
    <row r="117" spans="1:81" x14ac:dyDescent="0.2">
      <c r="A117" s="140" t="s">
        <v>11</v>
      </c>
      <c r="B117" s="236"/>
      <c r="C117" s="144"/>
      <c r="D117" s="144"/>
      <c r="E117" s="144"/>
      <c r="F117" s="144">
        <f t="shared" si="338"/>
        <v>5.7604507821079318</v>
      </c>
      <c r="G117" s="144">
        <f t="shared" si="339"/>
        <v>2.4426213437421462</v>
      </c>
      <c r="H117" s="144">
        <f t="shared" si="340"/>
        <v>1.1792939926378649</v>
      </c>
      <c r="I117" s="144">
        <f t="shared" si="341"/>
        <v>1.3418607717052342</v>
      </c>
      <c r="J117" s="144">
        <f t="shared" si="342"/>
        <v>-0.95176839404585034</v>
      </c>
      <c r="K117" s="144">
        <f t="shared" si="343"/>
        <v>0.57035802079091202</v>
      </c>
      <c r="L117" s="144">
        <f t="shared" si="344"/>
        <v>0.86464002526858841</v>
      </c>
      <c r="M117" s="144">
        <f t="shared" si="345"/>
        <v>-0.75357737821423365</v>
      </c>
      <c r="N117" s="144">
        <f t="shared" si="346"/>
        <v>3.205951099109277</v>
      </c>
      <c r="O117" s="144">
        <f t="shared" si="347"/>
        <v>5.0206736645045842</v>
      </c>
      <c r="P117" s="144">
        <f t="shared" si="348"/>
        <v>7.3255461684289047</v>
      </c>
      <c r="Q117" s="144">
        <f t="shared" si="349"/>
        <v>9.2873664860821012</v>
      </c>
      <c r="R117" s="144">
        <f t="shared" si="350"/>
        <v>5.5288801355370074</v>
      </c>
      <c r="S117" s="144">
        <f t="shared" si="351"/>
        <v>3.8540142454168409</v>
      </c>
      <c r="T117" s="144">
        <f t="shared" si="352"/>
        <v>2.9878322951406218</v>
      </c>
      <c r="U117" s="144">
        <f t="shared" si="353"/>
        <v>2.3613858601049333</v>
      </c>
      <c r="V117" s="144">
        <f t="shared" si="354"/>
        <v>3.7533573312887083</v>
      </c>
      <c r="W117" s="144">
        <f t="shared" si="355"/>
        <v>4.2964803133649623</v>
      </c>
      <c r="X117" s="144">
        <f t="shared" si="356"/>
        <v>5.2412958031022905</v>
      </c>
      <c r="Y117" s="144">
        <f t="shared" si="357"/>
        <v>5.4981027349559177</v>
      </c>
      <c r="Z117" s="144">
        <f t="shared" si="358"/>
        <v>4.0612023128967456</v>
      </c>
      <c r="AA117" s="144">
        <f t="shared" si="359"/>
        <v>2.706945218164142</v>
      </c>
      <c r="AB117" s="144">
        <f t="shared" si="360"/>
        <v>1.5736210003163407</v>
      </c>
      <c r="AC117" s="144">
        <f t="shared" si="361"/>
        <v>0.85733231411049271</v>
      </c>
      <c r="AD117" s="144">
        <f t="shared" si="362"/>
        <v>1.1726951519193389</v>
      </c>
      <c r="AE117" s="144">
        <f t="shared" si="363"/>
        <v>1.9193614726267971</v>
      </c>
      <c r="AF117" s="144">
        <f t="shared" si="364"/>
        <v>2.7280791458384073</v>
      </c>
      <c r="AG117" s="144">
        <f t="shared" si="365"/>
        <v>3.793193580197987</v>
      </c>
      <c r="AH117" s="144">
        <f t="shared" si="366"/>
        <v>5.0435362094374101</v>
      </c>
      <c r="AI117" s="144">
        <f t="shared" si="367"/>
        <v>6.1865207941568325</v>
      </c>
      <c r="AJ117" s="144">
        <f t="shared" si="368"/>
        <v>6.4654285308218737</v>
      </c>
      <c r="AK117" s="144">
        <f t="shared" si="369"/>
        <v>4.3716007309016103</v>
      </c>
      <c r="AL117" s="144">
        <f t="shared" si="370"/>
        <v>2.0079304537583402</v>
      </c>
      <c r="AM117" s="144">
        <f t="shared" si="371"/>
        <v>1.7164505214058399</v>
      </c>
      <c r="AN117" s="144">
        <f t="shared" si="372"/>
        <v>0.83480050971429387</v>
      </c>
      <c r="AO117" s="144">
        <f t="shared" si="373"/>
        <v>2.4383561849712092</v>
      </c>
      <c r="AP117" s="144">
        <f t="shared" si="374"/>
        <v>4.4429280115357006</v>
      </c>
      <c r="AQ117" s="144">
        <f t="shared" si="375"/>
        <v>3.3551635420548185</v>
      </c>
      <c r="AR117" s="144">
        <f t="shared" si="376"/>
        <v>2.8769900696221069</v>
      </c>
      <c r="AS117" s="144">
        <f t="shared" si="377"/>
        <v>2.6761144821996563</v>
      </c>
      <c r="AT117" s="144">
        <f t="shared" si="378"/>
        <v>6.1718108433859058</v>
      </c>
      <c r="AU117" s="144">
        <f t="shared" si="379"/>
        <v>5.4653896941661646</v>
      </c>
      <c r="AV117" s="144">
        <f t="shared" si="380"/>
        <v>4.7798487910627889</v>
      </c>
      <c r="AW117" s="144">
        <f t="shared" si="381"/>
        <v>5.2221611985159164</v>
      </c>
      <c r="AX117" s="144">
        <f t="shared" si="382"/>
        <v>6.7370379370276803</v>
      </c>
      <c r="AY117" s="144">
        <f t="shared" si="383"/>
        <v>7.0682523322894113</v>
      </c>
      <c r="AZ117" s="144">
        <f t="shared" si="384"/>
        <v>5.9666419597277702</v>
      </c>
      <c r="BA117" s="144">
        <f t="shared" si="385"/>
        <v>1.8870727017966993</v>
      </c>
      <c r="BB117" s="144">
        <f t="shared" si="386"/>
        <v>3.7440811052653622</v>
      </c>
      <c r="BC117" s="144">
        <f t="shared" si="387"/>
        <v>4.3561205722393685</v>
      </c>
      <c r="BD117" s="144">
        <f t="shared" si="388"/>
        <v>3.6689298737788416</v>
      </c>
      <c r="BE117" s="144">
        <f t="shared" si="389"/>
        <v>2.4584490193301956</v>
      </c>
      <c r="BF117" s="144">
        <f t="shared" si="390"/>
        <v>162.96180160167953</v>
      </c>
      <c r="BG117" s="144">
        <f t="shared" si="391"/>
        <v>161.14844372078008</v>
      </c>
      <c r="BH117" s="144">
        <f t="shared" si="392"/>
        <v>163.07546992745355</v>
      </c>
      <c r="BI117" s="144">
        <f t="shared" si="393"/>
        <v>177.05918027885355</v>
      </c>
      <c r="BJ117" s="144">
        <f t="shared" si="394"/>
        <v>1.4981882651630956</v>
      </c>
      <c r="BK117" s="144">
        <f t="shared" si="395"/>
        <v>2.4823600925520295</v>
      </c>
      <c r="BL117" s="144">
        <f t="shared" si="396"/>
        <v>3.3209635577214645</v>
      </c>
      <c r="BM117" s="144">
        <f t="shared" si="397"/>
        <v>4.5407142292238456</v>
      </c>
      <c r="BN117" s="144">
        <f t="shared" si="398"/>
        <v>4.8534109638367733</v>
      </c>
      <c r="BO117" s="144">
        <f t="shared" si="399"/>
        <v>4.6789004821181326</v>
      </c>
      <c r="BP117" s="144">
        <f t="shared" si="400"/>
        <v>4.7110545855682933</v>
      </c>
      <c r="BQ117" s="144">
        <f t="shared" si="401"/>
        <v>4.6997306485755148</v>
      </c>
      <c r="BR117" s="144">
        <f t="shared" si="402"/>
        <v>4.0210725108846566</v>
      </c>
      <c r="BS117" s="144">
        <f t="shared" si="403"/>
        <v>3.7326059969912402</v>
      </c>
      <c r="BT117" s="144">
        <f t="shared" si="404"/>
        <v>3.8061216458993381</v>
      </c>
      <c r="BU117" s="144">
        <f t="shared" si="405"/>
        <v>3.5579220263891571</v>
      </c>
      <c r="BV117" s="144">
        <f t="shared" si="406"/>
        <v>3.5787010260476495</v>
      </c>
      <c r="BW117" s="144">
        <f t="shared" si="407"/>
        <v>3.3147029136396036</v>
      </c>
      <c r="BX117" s="144">
        <f t="shared" si="408"/>
        <v>2.9191551370199855</v>
      </c>
      <c r="BY117" s="144">
        <f t="shared" si="409"/>
        <v>3.1480568508027793</v>
      </c>
      <c r="BZ117" s="144">
        <f t="shared" si="410"/>
        <v>3.2954084940749819</v>
      </c>
      <c r="CA117" s="144">
        <f t="shared" si="411"/>
        <v>3.5395931298862608</v>
      </c>
      <c r="CB117" s="144">
        <f t="shared" si="412"/>
        <v>3.3462965303327605</v>
      </c>
      <c r="CC117" s="144">
        <f t="shared" si="413"/>
        <v>2.6047967754962813</v>
      </c>
    </row>
    <row r="118" spans="1:81" x14ac:dyDescent="0.2">
      <c r="A118" s="137" t="s">
        <v>12</v>
      </c>
      <c r="B118" s="237"/>
      <c r="C118" s="145"/>
      <c r="D118" s="145"/>
      <c r="E118" s="145"/>
      <c r="F118" s="145">
        <f t="shared" si="338"/>
        <v>3.7580513237111699</v>
      </c>
      <c r="G118" s="145">
        <f t="shared" si="339"/>
        <v>3.7196518543667532</v>
      </c>
      <c r="H118" s="145">
        <f t="shared" si="340"/>
        <v>3.7690636451395862</v>
      </c>
      <c r="I118" s="145">
        <f t="shared" si="341"/>
        <v>3.8871309784388868</v>
      </c>
      <c r="J118" s="145">
        <f t="shared" si="342"/>
        <v>-2.333281309826579</v>
      </c>
      <c r="K118" s="145">
        <f t="shared" si="343"/>
        <v>-2.4190970723341896</v>
      </c>
      <c r="L118" s="145">
        <f t="shared" si="344"/>
        <v>-2.4124476949588285</v>
      </c>
      <c r="M118" s="145">
        <f t="shared" si="345"/>
        <v>-2.507947575334224</v>
      </c>
      <c r="N118" s="145">
        <f t="shared" si="346"/>
        <v>2.0774822400290658</v>
      </c>
      <c r="O118" s="145">
        <f t="shared" si="347"/>
        <v>2.148470190032477</v>
      </c>
      <c r="P118" s="145">
        <f t="shared" si="348"/>
        <v>1.7600964524865106</v>
      </c>
      <c r="Q118" s="145">
        <f t="shared" si="349"/>
        <v>1.6884475094571527</v>
      </c>
      <c r="R118" s="145">
        <f t="shared" si="350"/>
        <v>-3.4283362466939313</v>
      </c>
      <c r="S118" s="145">
        <f t="shared" si="351"/>
        <v>-3.3672217719471318</v>
      </c>
      <c r="T118" s="145">
        <f t="shared" si="352"/>
        <v>-3.4075418231070889</v>
      </c>
      <c r="U118" s="145">
        <f t="shared" si="353"/>
        <v>-3.7284641359407753</v>
      </c>
      <c r="V118" s="145">
        <f t="shared" si="354"/>
        <v>-0.27834336319486125</v>
      </c>
      <c r="W118" s="145">
        <f t="shared" si="355"/>
        <v>-0.300737599760243</v>
      </c>
      <c r="X118" s="145">
        <f t="shared" si="356"/>
        <v>-0.28630684764185588</v>
      </c>
      <c r="Y118" s="145">
        <f t="shared" si="357"/>
        <v>-0.28572056872869805</v>
      </c>
      <c r="Z118" s="145">
        <f t="shared" si="358"/>
        <v>1.2640594208087803</v>
      </c>
      <c r="AA118" s="145">
        <f t="shared" si="359"/>
        <v>0.98372634853809027</v>
      </c>
      <c r="AB118" s="145">
        <f t="shared" si="360"/>
        <v>0.67142629900415929</v>
      </c>
      <c r="AC118" s="145">
        <f t="shared" si="361"/>
        <v>0.80319521430873619</v>
      </c>
      <c r="AD118" s="145">
        <f t="shared" si="362"/>
        <v>-1.1162033345116928</v>
      </c>
      <c r="AE118" s="145">
        <f t="shared" si="363"/>
        <v>0.17905197178160193</v>
      </c>
      <c r="AF118" s="145">
        <f t="shared" si="364"/>
        <v>1.0737256679848954</v>
      </c>
      <c r="AG118" s="145">
        <f t="shared" si="365"/>
        <v>1.5362809167436937</v>
      </c>
      <c r="AH118" s="145">
        <f t="shared" si="366"/>
        <v>1.8080935668178502</v>
      </c>
      <c r="AI118" s="145">
        <f t="shared" si="367"/>
        <v>2.1017280250389772</v>
      </c>
      <c r="AJ118" s="145">
        <f t="shared" si="368"/>
        <v>2.2990132683366449</v>
      </c>
      <c r="AK118" s="145">
        <f t="shared" si="369"/>
        <v>2.5728103224706613</v>
      </c>
      <c r="AL118" s="145">
        <f t="shared" si="370"/>
        <v>1.1568164555844946</v>
      </c>
      <c r="AM118" s="145">
        <f t="shared" si="371"/>
        <v>1.2255032341168386</v>
      </c>
      <c r="AN118" s="145">
        <f t="shared" si="372"/>
        <v>1.1399850829599807</v>
      </c>
      <c r="AO118" s="145">
        <f t="shared" si="373"/>
        <v>1.8673621943889915</v>
      </c>
      <c r="AP118" s="145">
        <f t="shared" si="374"/>
        <v>4.1423581086270094</v>
      </c>
      <c r="AQ118" s="145">
        <f t="shared" si="375"/>
        <v>4.8044334228646779</v>
      </c>
      <c r="AR118" s="145">
        <f t="shared" si="376"/>
        <v>5.0483153635375144</v>
      </c>
      <c r="AS118" s="145">
        <f t="shared" si="377"/>
        <v>4.0211611653155837</v>
      </c>
      <c r="AT118" s="145">
        <f t="shared" si="378"/>
        <v>4.2621013627222082</v>
      </c>
      <c r="AU118" s="145">
        <f t="shared" si="379"/>
        <v>2.4297170605481742</v>
      </c>
      <c r="AV118" s="145">
        <f t="shared" si="380"/>
        <v>2.4603819078793081</v>
      </c>
      <c r="AW118" s="145">
        <f t="shared" si="381"/>
        <v>2.8021315465752745</v>
      </c>
      <c r="AX118" s="145">
        <f t="shared" si="382"/>
        <v>4.0433227319708953</v>
      </c>
      <c r="AY118" s="145">
        <f t="shared" si="383"/>
        <v>4.8212218146985215</v>
      </c>
      <c r="AZ118" s="145">
        <f t="shared" si="384"/>
        <v>5.1073905701346538</v>
      </c>
      <c r="BA118" s="145">
        <f t="shared" si="385"/>
        <v>5.8083672979827075</v>
      </c>
      <c r="BB118" s="145">
        <f t="shared" si="386"/>
        <v>5.2528922813427421</v>
      </c>
      <c r="BC118" s="145">
        <f t="shared" si="387"/>
        <v>5.324588186028274</v>
      </c>
      <c r="BD118" s="145">
        <f t="shared" si="388"/>
        <v>5.8717553656201584</v>
      </c>
      <c r="BE118" s="145">
        <f t="shared" si="389"/>
        <v>5.5852541450951634</v>
      </c>
      <c r="BF118" s="145">
        <f t="shared" si="390"/>
        <v>-60.214836718828771</v>
      </c>
      <c r="BG118" s="145">
        <f t="shared" si="391"/>
        <v>-60.616360415364504</v>
      </c>
      <c r="BH118" s="145">
        <f t="shared" si="392"/>
        <v>-61.366701998017049</v>
      </c>
      <c r="BI118" s="145">
        <f t="shared" si="393"/>
        <v>-62.522304723041678</v>
      </c>
      <c r="BJ118" s="145">
        <f t="shared" si="394"/>
        <v>-0.19181305884291233</v>
      </c>
      <c r="BK118" s="145">
        <f t="shared" si="395"/>
        <v>0.76627735696658206</v>
      </c>
      <c r="BL118" s="145">
        <f t="shared" si="396"/>
        <v>1.405263891817411</v>
      </c>
      <c r="BM118" s="145">
        <f t="shared" si="397"/>
        <v>2.2034742863892389</v>
      </c>
      <c r="BN118" s="145">
        <f t="shared" si="398"/>
        <v>2.6935846048394789</v>
      </c>
      <c r="BO118" s="145">
        <f t="shared" si="399"/>
        <v>1.9543500999508117</v>
      </c>
      <c r="BP118" s="145">
        <f t="shared" si="400"/>
        <v>0.96396097493344979</v>
      </c>
      <c r="BQ118" s="145">
        <f t="shared" si="401"/>
        <v>1.0380523716789574</v>
      </c>
      <c r="BR118" s="145">
        <f t="shared" si="402"/>
        <v>2.2444615090975599</v>
      </c>
      <c r="BS118" s="145">
        <f t="shared" si="403"/>
        <v>3.3840866642913929</v>
      </c>
      <c r="BT118" s="145">
        <f t="shared" si="404"/>
        <v>3.2499266944866343</v>
      </c>
      <c r="BU118" s="145">
        <f t="shared" si="405"/>
        <v>0.91636211165349657</v>
      </c>
      <c r="BV118" s="145">
        <f t="shared" si="406"/>
        <v>1.4347059565755038</v>
      </c>
      <c r="BW118" s="145">
        <f t="shared" si="407"/>
        <v>1.5703903643603596</v>
      </c>
      <c r="BX118" s="145">
        <f t="shared" si="408"/>
        <v>1.8978321297252874</v>
      </c>
      <c r="BY118" s="145">
        <f t="shared" si="409"/>
        <v>2.5211624665337569</v>
      </c>
      <c r="BZ118" s="145">
        <f t="shared" si="410"/>
        <v>1.7166080060932176</v>
      </c>
      <c r="CA118" s="145">
        <f t="shared" si="411"/>
        <v>1.3381158619366191</v>
      </c>
      <c r="CB118" s="145">
        <f t="shared" si="412"/>
        <v>1.42789373042651</v>
      </c>
      <c r="CC118" s="145">
        <f t="shared" si="413"/>
        <v>1.197119198665531</v>
      </c>
    </row>
    <row r="119" spans="1:81" x14ac:dyDescent="0.2">
      <c r="A119" s="133" t="s">
        <v>13</v>
      </c>
      <c r="B119" s="240"/>
      <c r="C119" s="143"/>
      <c r="D119" s="143"/>
      <c r="E119" s="143"/>
      <c r="F119" s="143">
        <f t="shared" si="338"/>
        <v>3.5713289812949771</v>
      </c>
      <c r="G119" s="143">
        <f t="shared" si="339"/>
        <v>6.3415685306075789</v>
      </c>
      <c r="H119" s="143">
        <f t="shared" si="340"/>
        <v>3.2440488251027202</v>
      </c>
      <c r="I119" s="143">
        <f t="shared" si="341"/>
        <v>3.0882362622249646</v>
      </c>
      <c r="J119" s="143">
        <f t="shared" si="342"/>
        <v>2.4407730502953511</v>
      </c>
      <c r="K119" s="143">
        <f t="shared" si="343"/>
        <v>2.1495946892688389</v>
      </c>
      <c r="L119" s="143">
        <f t="shared" si="344"/>
        <v>1.3108927614061767</v>
      </c>
      <c r="M119" s="143">
        <f t="shared" si="345"/>
        <v>0.80857236401908616</v>
      </c>
      <c r="N119" s="143">
        <f t="shared" si="346"/>
        <v>1.5374980863121506</v>
      </c>
      <c r="O119" s="143">
        <f t="shared" si="347"/>
        <v>1.4612696851114695</v>
      </c>
      <c r="P119" s="143">
        <f t="shared" si="348"/>
        <v>0.77505136470974523</v>
      </c>
      <c r="Q119" s="143">
        <f t="shared" si="349"/>
        <v>0.43961738444808784</v>
      </c>
      <c r="R119" s="143">
        <f t="shared" si="350"/>
        <v>0.32947519214151899</v>
      </c>
      <c r="S119" s="143">
        <f t="shared" si="351"/>
        <v>1.0247186910037616</v>
      </c>
      <c r="T119" s="143">
        <f t="shared" si="352"/>
        <v>2.0337598589897867</v>
      </c>
      <c r="U119" s="143">
        <f t="shared" si="353"/>
        <v>3.0041043832612546</v>
      </c>
      <c r="V119" s="143">
        <f t="shared" si="354"/>
        <v>3.5766464800375952</v>
      </c>
      <c r="W119" s="143">
        <f t="shared" si="355"/>
        <v>3.1268109504366821</v>
      </c>
      <c r="X119" s="143">
        <f t="shared" si="356"/>
        <v>6.3196893069970272</v>
      </c>
      <c r="Y119" s="143">
        <f t="shared" si="357"/>
        <v>5.0711657644586721</v>
      </c>
      <c r="Z119" s="143">
        <f t="shared" si="358"/>
        <v>5.7294608561307676</v>
      </c>
      <c r="AA119" s="143">
        <f t="shared" si="359"/>
        <v>5.7158621081921019</v>
      </c>
      <c r="AB119" s="143">
        <f t="shared" si="360"/>
        <v>2.2400362745731184</v>
      </c>
      <c r="AC119" s="143">
        <f t="shared" si="361"/>
        <v>3.104225262180226</v>
      </c>
      <c r="AD119" s="143">
        <f t="shared" si="362"/>
        <v>2.1276906422685493</v>
      </c>
      <c r="AE119" s="143">
        <f t="shared" si="363"/>
        <v>2.6503903763732573</v>
      </c>
      <c r="AF119" s="143">
        <f t="shared" si="364"/>
        <v>2.3203530090152733</v>
      </c>
      <c r="AG119" s="143">
        <f t="shared" si="365"/>
        <v>3.1126288827524053</v>
      </c>
      <c r="AH119" s="143">
        <f t="shared" si="366"/>
        <v>3.6001462332216945</v>
      </c>
      <c r="AI119" s="143">
        <f t="shared" si="367"/>
        <v>4.0907262545602414</v>
      </c>
      <c r="AJ119" s="143">
        <f t="shared" si="368"/>
        <v>3.5529050646711426</v>
      </c>
      <c r="AK119" s="143">
        <f t="shared" si="369"/>
        <v>2.353518257406384</v>
      </c>
      <c r="AL119" s="143">
        <f t="shared" si="370"/>
        <v>3.4684567821466201</v>
      </c>
      <c r="AM119" s="143">
        <f t="shared" si="371"/>
        <v>3.1142735535019104</v>
      </c>
      <c r="AN119" s="143">
        <f t="shared" si="372"/>
        <v>5.0535326705740315</v>
      </c>
      <c r="AO119" s="143">
        <f t="shared" si="373"/>
        <v>6.0310709070562867</v>
      </c>
      <c r="AP119" s="143">
        <f t="shared" si="374"/>
        <v>6.0199449235134983</v>
      </c>
      <c r="AQ119" s="143">
        <f t="shared" si="375"/>
        <v>5.0861912263469886</v>
      </c>
      <c r="AR119" s="143">
        <f t="shared" si="376"/>
        <v>6.1662480262646184</v>
      </c>
      <c r="AS119" s="143">
        <f t="shared" si="377"/>
        <v>5.9002534809221014</v>
      </c>
      <c r="AT119" s="143">
        <f t="shared" si="378"/>
        <v>5.060715896694477</v>
      </c>
      <c r="AU119" s="143">
        <f t="shared" si="379"/>
        <v>4.5708909323142466</v>
      </c>
      <c r="AV119" s="143">
        <f t="shared" si="380"/>
        <v>5.0283776107932452</v>
      </c>
      <c r="AW119" s="143">
        <f t="shared" si="381"/>
        <v>6.5117059544393934</v>
      </c>
      <c r="AX119" s="143">
        <f t="shared" si="382"/>
        <v>7.3396481240748876</v>
      </c>
      <c r="AY119" s="143">
        <f t="shared" si="383"/>
        <v>6.4825142420685378</v>
      </c>
      <c r="AZ119" s="143">
        <f t="shared" si="384"/>
        <v>5.7558473115520838</v>
      </c>
      <c r="BA119" s="143">
        <f t="shared" si="385"/>
        <v>5.921688355772754</v>
      </c>
      <c r="BB119" s="143">
        <f t="shared" si="386"/>
        <v>5.1217978695045385</v>
      </c>
      <c r="BC119" s="143">
        <f t="shared" si="387"/>
        <v>5.8556583333112053</v>
      </c>
      <c r="BD119" s="143">
        <f t="shared" si="388"/>
        <v>4.3773957357078546</v>
      </c>
      <c r="BE119" s="143">
        <f t="shared" si="389"/>
        <v>1.5192003577082982</v>
      </c>
      <c r="BF119" s="143">
        <f t="shared" si="390"/>
        <v>0.40423891677418866</v>
      </c>
      <c r="BG119" s="143">
        <f t="shared" si="391"/>
        <v>-1.4182754555337458</v>
      </c>
      <c r="BH119" s="143">
        <f t="shared" si="392"/>
        <v>-0.69506816281195283</v>
      </c>
      <c r="BI119" s="143">
        <f t="shared" si="393"/>
        <v>0.99799749742068744</v>
      </c>
      <c r="BJ119" s="143">
        <f t="shared" si="394"/>
        <v>2.2365448679517299</v>
      </c>
      <c r="BK119" s="143">
        <f t="shared" si="395"/>
        <v>3.7364997658153194</v>
      </c>
      <c r="BL119" s="143">
        <f t="shared" si="396"/>
        <v>3.2444633072137186</v>
      </c>
      <c r="BM119" s="143">
        <f t="shared" si="397"/>
        <v>3.40453150173555</v>
      </c>
      <c r="BN119" s="143">
        <f t="shared" si="398"/>
        <v>3.7198848578768118</v>
      </c>
      <c r="BO119" s="143">
        <f t="shared" si="399"/>
        <v>3.3069640918888865</v>
      </c>
      <c r="BP119" s="143">
        <f t="shared" si="400"/>
        <v>3.6894570970535598</v>
      </c>
      <c r="BQ119" s="143">
        <f t="shared" si="401"/>
        <v>3.8851751400704431</v>
      </c>
      <c r="BR119" s="143">
        <f t="shared" si="402"/>
        <v>2.8337752889383667</v>
      </c>
      <c r="BS119" s="143">
        <f t="shared" si="403"/>
        <v>3.0264277744331554</v>
      </c>
      <c r="BT119" s="143">
        <f t="shared" si="404"/>
        <v>2.1006102510193432</v>
      </c>
      <c r="BU119" s="143">
        <f t="shared" si="405"/>
        <v>2.1439612248392343</v>
      </c>
      <c r="BV119" s="143">
        <f t="shared" si="406"/>
        <v>1.882799083712388</v>
      </c>
      <c r="BW119" s="143">
        <f t="shared" si="407"/>
        <v>2.6950783657308333</v>
      </c>
      <c r="BX119" s="143">
        <f t="shared" si="408"/>
        <v>1.7239673182596529</v>
      </c>
      <c r="BY119" s="143">
        <f t="shared" si="409"/>
        <v>2.4395450009823549</v>
      </c>
      <c r="BZ119" s="143">
        <f t="shared" si="410"/>
        <v>2.1086719054054348</v>
      </c>
      <c r="CA119" s="143">
        <f t="shared" si="411"/>
        <v>1.7352527706469296</v>
      </c>
      <c r="CB119" s="143">
        <f t="shared" si="412"/>
        <v>2.1549530291946537</v>
      </c>
      <c r="CC119" s="143">
        <f t="shared" si="413"/>
        <v>1.6553103888943241</v>
      </c>
    </row>
    <row r="120" spans="1:81" x14ac:dyDescent="0.2">
      <c r="A120" s="159" t="s">
        <v>14</v>
      </c>
      <c r="B120" s="236"/>
      <c r="C120" s="144"/>
      <c r="D120" s="144"/>
      <c r="E120" s="144"/>
      <c r="F120" s="144">
        <f t="shared" si="338"/>
        <v>4.1934029931903236</v>
      </c>
      <c r="G120" s="144">
        <f t="shared" si="339"/>
        <v>5.2916871756934833</v>
      </c>
      <c r="H120" s="144">
        <f t="shared" si="340"/>
        <v>5.3295514632851688</v>
      </c>
      <c r="I120" s="144">
        <f t="shared" si="341"/>
        <v>6.1842049783718496</v>
      </c>
      <c r="J120" s="144">
        <f t="shared" si="342"/>
        <v>3.8788098903160497</v>
      </c>
      <c r="K120" s="144">
        <f t="shared" si="343"/>
        <v>3.0774359874855244</v>
      </c>
      <c r="L120" s="144">
        <f t="shared" si="344"/>
        <v>2.5961750923262521</v>
      </c>
      <c r="M120" s="144">
        <f t="shared" si="345"/>
        <v>1.5243717988848717</v>
      </c>
      <c r="N120" s="144">
        <f t="shared" si="346"/>
        <v>-0.83454204447719615</v>
      </c>
      <c r="O120" s="144">
        <f t="shared" si="347"/>
        <v>-2.0942442874876637</v>
      </c>
      <c r="P120" s="144">
        <f t="shared" si="348"/>
        <v>-0.56646471630606465</v>
      </c>
      <c r="Q120" s="144">
        <f t="shared" si="349"/>
        <v>0.63502144514685832</v>
      </c>
      <c r="R120" s="144">
        <f t="shared" si="350"/>
        <v>-3.2167443413593122</v>
      </c>
      <c r="S120" s="144">
        <f t="shared" si="351"/>
        <v>-2.4229775876758919</v>
      </c>
      <c r="T120" s="144">
        <f t="shared" si="352"/>
        <v>-1.2867849071233364</v>
      </c>
      <c r="U120" s="144">
        <f t="shared" si="353"/>
        <v>-0.63229451858763486</v>
      </c>
      <c r="V120" s="144">
        <f t="shared" si="354"/>
        <v>2.6297784665920356</v>
      </c>
      <c r="W120" s="144">
        <f t="shared" si="355"/>
        <v>2.9732086279068128</v>
      </c>
      <c r="X120" s="144">
        <f t="shared" si="356"/>
        <v>3.0630749736532135</v>
      </c>
      <c r="Y120" s="144">
        <f t="shared" si="357"/>
        <v>3.008964415313427</v>
      </c>
      <c r="Z120" s="144">
        <f t="shared" si="358"/>
        <v>6.4237190433371225</v>
      </c>
      <c r="AA120" s="144">
        <f t="shared" si="359"/>
        <v>6.3482626453145699</v>
      </c>
      <c r="AB120" s="144">
        <f t="shared" si="360"/>
        <v>5.9987808539749405</v>
      </c>
      <c r="AC120" s="144">
        <f t="shared" si="361"/>
        <v>6.1535990719156946</v>
      </c>
      <c r="AD120" s="144">
        <f t="shared" si="362"/>
        <v>-1.7940750066104454</v>
      </c>
      <c r="AE120" s="144">
        <f t="shared" si="363"/>
        <v>0.90035506585562208</v>
      </c>
      <c r="AF120" s="144">
        <f t="shared" si="364"/>
        <v>-0.13106176845000714</v>
      </c>
      <c r="AG120" s="144">
        <f t="shared" si="365"/>
        <v>-0.84664019823966019</v>
      </c>
      <c r="AH120" s="144">
        <f t="shared" si="366"/>
        <v>1.8147425300163773</v>
      </c>
      <c r="AI120" s="144">
        <f t="shared" si="367"/>
        <v>2.0924647026482264</v>
      </c>
      <c r="AJ120" s="144">
        <f t="shared" si="368"/>
        <v>1.0116220630157442</v>
      </c>
      <c r="AK120" s="144">
        <f t="shared" si="369"/>
        <v>1.7026362406482789</v>
      </c>
      <c r="AL120" s="144">
        <f t="shared" si="370"/>
        <v>3.1141463203091559</v>
      </c>
      <c r="AM120" s="144">
        <f t="shared" si="371"/>
        <v>4.3297832924143407</v>
      </c>
      <c r="AN120" s="144">
        <f t="shared" si="372"/>
        <v>5.6096368997380646</v>
      </c>
      <c r="AO120" s="144">
        <f t="shared" si="373"/>
        <v>5.9502383725035264</v>
      </c>
      <c r="AP120" s="144">
        <f t="shared" si="374"/>
        <v>5.0565206190776504</v>
      </c>
      <c r="AQ120" s="144">
        <f t="shared" si="375"/>
        <v>4.8129250157690446</v>
      </c>
      <c r="AR120" s="144">
        <f t="shared" si="376"/>
        <v>4.5690373115072775</v>
      </c>
      <c r="AS120" s="144">
        <f t="shared" si="377"/>
        <v>3.6808176012335423</v>
      </c>
      <c r="AT120" s="144">
        <f t="shared" si="378"/>
        <v>6.8731560446870343</v>
      </c>
      <c r="AU120" s="144">
        <f t="shared" si="379"/>
        <v>4.9016891041483328</v>
      </c>
      <c r="AV120" s="144">
        <f t="shared" si="380"/>
        <v>5.5102532483158235</v>
      </c>
      <c r="AW120" s="144">
        <f t="shared" si="381"/>
        <v>8.3147490740755607</v>
      </c>
      <c r="AX120" s="144">
        <f t="shared" si="382"/>
        <v>5.1200336026138924</v>
      </c>
      <c r="AY120" s="144">
        <f t="shared" si="383"/>
        <v>4.6365804706260683</v>
      </c>
      <c r="AZ120" s="144">
        <f t="shared" si="384"/>
        <v>4.8599374914477851</v>
      </c>
      <c r="BA120" s="144">
        <f t="shared" si="385"/>
        <v>3.6782641721891642</v>
      </c>
      <c r="BB120" s="144">
        <f t="shared" si="386"/>
        <v>3.6135338442694129</v>
      </c>
      <c r="BC120" s="144">
        <f t="shared" si="387"/>
        <v>3.7750241420561248</v>
      </c>
      <c r="BD120" s="144">
        <f t="shared" si="388"/>
        <v>2.4088553627148692</v>
      </c>
      <c r="BE120" s="144">
        <f t="shared" si="389"/>
        <v>-0.20906992825896589</v>
      </c>
      <c r="BF120" s="144">
        <f t="shared" si="390"/>
        <v>-2.2252494266450271</v>
      </c>
      <c r="BG120" s="144">
        <f t="shared" si="391"/>
        <v>-3.9830981823678635</v>
      </c>
      <c r="BH120" s="144">
        <f t="shared" si="392"/>
        <v>-3.1303970616933894</v>
      </c>
      <c r="BI120" s="144">
        <f t="shared" si="393"/>
        <v>0.21727002997883113</v>
      </c>
      <c r="BJ120" s="144">
        <f t="shared" si="394"/>
        <v>4.352750909348913</v>
      </c>
      <c r="BK120" s="144">
        <f t="shared" si="395"/>
        <v>6.1522990732001412</v>
      </c>
      <c r="BL120" s="144">
        <f t="shared" si="396"/>
        <v>7.0622397571847362</v>
      </c>
      <c r="BM120" s="144">
        <f t="shared" si="397"/>
        <v>6.0054326267601894</v>
      </c>
      <c r="BN120" s="144">
        <f t="shared" si="398"/>
        <v>3.1971861453363482</v>
      </c>
      <c r="BO120" s="144">
        <f t="shared" si="399"/>
        <v>3.4483610027459135</v>
      </c>
      <c r="BP120" s="144">
        <f t="shared" si="400"/>
        <v>3.7091979943499482</v>
      </c>
      <c r="BQ120" s="144">
        <f t="shared" si="401"/>
        <v>4.3713098952967266</v>
      </c>
      <c r="BR120" s="144">
        <f t="shared" si="402"/>
        <v>4.2608790496274054</v>
      </c>
      <c r="BS120" s="144">
        <f t="shared" si="403"/>
        <v>3.833664858652265</v>
      </c>
      <c r="BT120" s="144">
        <f t="shared" si="404"/>
        <v>2.6356340851947913</v>
      </c>
      <c r="BU120" s="144">
        <f t="shared" si="405"/>
        <v>1.3009038226496861</v>
      </c>
      <c r="BV120" s="144">
        <f t="shared" si="406"/>
        <v>0.90652483816615426</v>
      </c>
      <c r="BW120" s="144">
        <f t="shared" si="407"/>
        <v>1.9411991919531617</v>
      </c>
      <c r="BX120" s="144">
        <f t="shared" si="408"/>
        <v>0.9924469565884626</v>
      </c>
      <c r="BY120" s="144">
        <f t="shared" si="409"/>
        <v>2.3199330608709547</v>
      </c>
      <c r="BZ120" s="144">
        <f t="shared" si="410"/>
        <v>2.1229514905539864</v>
      </c>
      <c r="CA120" s="144">
        <f t="shared" si="411"/>
        <v>0.39918343043606797</v>
      </c>
      <c r="CB120" s="144">
        <f t="shared" si="412"/>
        <v>1.5000716554351921</v>
      </c>
      <c r="CC120" s="144">
        <f t="shared" si="413"/>
        <v>1.5133179874708915</v>
      </c>
    </row>
    <row r="121" spans="1:81" ht="13.5" thickBot="1" x14ac:dyDescent="0.25">
      <c r="A121" s="161" t="s">
        <v>440</v>
      </c>
      <c r="B121" s="239"/>
      <c r="C121" s="146"/>
      <c r="D121" s="146"/>
      <c r="E121" s="146"/>
      <c r="F121" s="146">
        <f t="shared" si="338"/>
        <v>3.6347768060013199</v>
      </c>
      <c r="G121" s="146">
        <f t="shared" si="339"/>
        <v>6.2372685881647234</v>
      </c>
      <c r="H121" s="146">
        <f t="shared" si="340"/>
        <v>3.4452856803726251</v>
      </c>
      <c r="I121" s="146">
        <f t="shared" si="341"/>
        <v>3.3866950292459279</v>
      </c>
      <c r="J121" s="146">
        <f t="shared" si="342"/>
        <v>2.5882348047578971</v>
      </c>
      <c r="K121" s="146">
        <f t="shared" si="343"/>
        <v>2.2409501965109482</v>
      </c>
      <c r="L121" s="146">
        <f t="shared" si="344"/>
        <v>1.4371728410460975</v>
      </c>
      <c r="M121" s="146">
        <f t="shared" si="345"/>
        <v>0.8794443161600024</v>
      </c>
      <c r="N121" s="146">
        <f t="shared" si="346"/>
        <v>1.2912001203983319</v>
      </c>
      <c r="O121" s="146">
        <f t="shared" si="347"/>
        <v>1.1083286508467005</v>
      </c>
      <c r="P121" s="146">
        <f t="shared" si="348"/>
        <v>0.64174029094916596</v>
      </c>
      <c r="Q121" s="146">
        <f t="shared" si="349"/>
        <v>0.45908820518638438</v>
      </c>
      <c r="R121" s="146">
        <f t="shared" si="350"/>
        <v>-3.1014719675880525E-2</v>
      </c>
      <c r="S121" s="146">
        <f t="shared" si="351"/>
        <v>0.693320558321466</v>
      </c>
      <c r="T121" s="146">
        <f t="shared" si="352"/>
        <v>1.7077472286388877</v>
      </c>
      <c r="U121" s="146">
        <f t="shared" si="353"/>
        <v>2.6411248789975059</v>
      </c>
      <c r="V121" s="146">
        <f>V119</f>
        <v>3.5766464800375952</v>
      </c>
      <c r="W121" s="146">
        <f>W119</f>
        <v>3.1268109504366821</v>
      </c>
      <c r="X121" s="146">
        <f>X119</f>
        <v>6.3196893069970272</v>
      </c>
      <c r="Y121" s="146">
        <f>Y119</f>
        <v>5.0711657644586721</v>
      </c>
      <c r="Z121" s="146">
        <f t="shared" si="358"/>
        <v>5.7972228069645002</v>
      </c>
      <c r="AA121" s="146">
        <f t="shared" si="359"/>
        <v>5.7746886204187717</v>
      </c>
      <c r="AB121" s="146">
        <f t="shared" si="360"/>
        <v>2.5882517087838268</v>
      </c>
      <c r="AC121" s="146">
        <f t="shared" si="361"/>
        <v>3.3936669332327911</v>
      </c>
      <c r="AD121" s="146">
        <f t="shared" si="362"/>
        <v>1.7426463474793172</v>
      </c>
      <c r="AE121" s="146">
        <f t="shared" si="363"/>
        <v>2.4867176466690037</v>
      </c>
      <c r="AF121" s="146">
        <f t="shared" si="364"/>
        <v>2.0857004778423538</v>
      </c>
      <c r="AG121" s="146">
        <f t="shared" si="365"/>
        <v>2.7267898196219722</v>
      </c>
      <c r="AH121" s="146">
        <f t="shared" si="366"/>
        <v>3.4309463157280664</v>
      </c>
      <c r="AI121" s="146">
        <f t="shared" si="367"/>
        <v>3.9067308583090932</v>
      </c>
      <c r="AJ121" s="146">
        <f t="shared" si="368"/>
        <v>3.3149324433007146</v>
      </c>
      <c r="AK121" s="146">
        <f t="shared" si="369"/>
        <v>2.2922948965353891</v>
      </c>
      <c r="AL121" s="146">
        <f t="shared" si="370"/>
        <v>3.4354040121932146</v>
      </c>
      <c r="AM121" s="146">
        <f t="shared" si="371"/>
        <v>3.2242407300955462</v>
      </c>
      <c r="AN121" s="146">
        <f t="shared" si="372"/>
        <v>5.1044468102940348</v>
      </c>
      <c r="AO121" s="146">
        <f t="shared" si="373"/>
        <v>6.0235114539191601</v>
      </c>
      <c r="AP121" s="146">
        <f t="shared" si="374"/>
        <v>5.93034853207193</v>
      </c>
      <c r="AQ121" s="146">
        <f t="shared" si="375"/>
        <v>5.0612040504252827</v>
      </c>
      <c r="AR121" s="146">
        <f t="shared" si="376"/>
        <v>6.0193124752939822</v>
      </c>
      <c r="AS121" s="146">
        <f t="shared" si="377"/>
        <v>5.6928354345134702</v>
      </c>
      <c r="AT121" s="146">
        <f t="shared" si="378"/>
        <v>5.2278785308832152</v>
      </c>
      <c r="AU121" s="146">
        <f t="shared" si="379"/>
        <v>4.6010672892520015</v>
      </c>
      <c r="AV121" s="146">
        <f t="shared" si="380"/>
        <v>5.0721013975016858</v>
      </c>
      <c r="AW121" s="146">
        <f t="shared" si="381"/>
        <v>6.6770021713823198</v>
      </c>
      <c r="AX121" s="146">
        <f t="shared" si="382"/>
        <v>7.1317306886454714</v>
      </c>
      <c r="AY121" s="146">
        <f t="shared" si="383"/>
        <v>6.3136389208968371</v>
      </c>
      <c r="AZ121" s="146">
        <f t="shared" si="384"/>
        <v>5.6742164572806413</v>
      </c>
      <c r="BA121" s="146">
        <f t="shared" si="385"/>
        <v>5.7128621519587295</v>
      </c>
      <c r="BB121" s="146">
        <f t="shared" si="386"/>
        <v>4.9831675912741478</v>
      </c>
      <c r="BC121" s="146">
        <f t="shared" si="387"/>
        <v>5.668314087445613</v>
      </c>
      <c r="BD121" s="146">
        <f t="shared" si="388"/>
        <v>4.1994142085641837</v>
      </c>
      <c r="BE121" s="146">
        <f t="shared" si="389"/>
        <v>1.3614228303183589</v>
      </c>
      <c r="BF121" s="146">
        <f t="shared" si="390"/>
        <v>0.16570574337447894</v>
      </c>
      <c r="BG121" s="146">
        <f t="shared" si="391"/>
        <v>-1.6450791087192767</v>
      </c>
      <c r="BH121" s="146">
        <f t="shared" si="392"/>
        <v>-0.9114697588685331</v>
      </c>
      <c r="BI121" s="146">
        <f t="shared" si="393"/>
        <v>0.92782752374557242</v>
      </c>
      <c r="BJ121" s="146">
        <f t="shared" si="394"/>
        <v>2.4239334596776327</v>
      </c>
      <c r="BK121" s="146">
        <f t="shared" si="395"/>
        <v>3.9450473386630018</v>
      </c>
      <c r="BL121" s="146">
        <f t="shared" si="396"/>
        <v>3.5761113699684524</v>
      </c>
      <c r="BM121" s="146">
        <f t="shared" si="397"/>
        <v>3.6366487108909946</v>
      </c>
      <c r="BN121" s="146">
        <f t="shared" si="398"/>
        <v>3.6727286276008893</v>
      </c>
      <c r="BO121" s="146">
        <f t="shared" si="399"/>
        <v>3.319429595016421</v>
      </c>
      <c r="BP121" s="146">
        <f t="shared" si="400"/>
        <v>3.6912296963878974</v>
      </c>
      <c r="BQ121" s="146">
        <f t="shared" si="401"/>
        <v>3.9295518326515384</v>
      </c>
      <c r="BR121" s="146">
        <f t="shared" si="402"/>
        <v>2.9619335265439961</v>
      </c>
      <c r="BS121" s="146">
        <f t="shared" si="403"/>
        <v>3.0976823258052302</v>
      </c>
      <c r="BT121" s="146">
        <f t="shared" si="404"/>
        <v>2.1486601050909861</v>
      </c>
      <c r="BU121" s="146">
        <f t="shared" si="405"/>
        <v>2.0666758201863704</v>
      </c>
      <c r="BV121" s="146">
        <f t="shared" si="406"/>
        <v>1.7940206453960956</v>
      </c>
      <c r="BW121" s="146">
        <f t="shared" si="407"/>
        <v>2.6280586576946412</v>
      </c>
      <c r="BX121" s="146">
        <f t="shared" si="408"/>
        <v>1.6579571471958088</v>
      </c>
      <c r="BY121" s="146">
        <f t="shared" si="409"/>
        <v>2.42866211138168</v>
      </c>
      <c r="BZ121" s="146">
        <f t="shared" si="410"/>
        <v>2.1099591119530001</v>
      </c>
      <c r="CA121" s="146">
        <f t="shared" si="411"/>
        <v>1.6172714079375494</v>
      </c>
      <c r="CB121" s="146">
        <f t="shared" si="412"/>
        <v>2.0962453930130915</v>
      </c>
      <c r="CC121" s="146">
        <f t="shared" si="413"/>
        <v>1.6424049273735193</v>
      </c>
    </row>
  </sheetData>
  <mergeCells count="7">
    <mergeCell ref="A1:CC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21"/>
  <sheetViews>
    <sheetView zoomScale="80" zoomScaleNormal="80" workbookViewId="0">
      <selection sqref="A1:CC1"/>
    </sheetView>
  </sheetViews>
  <sheetFormatPr defaultRowHeight="12.75" x14ac:dyDescent="0.2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71" width="11.375" customWidth="1"/>
    <col min="72" max="76" width="10.5" customWidth="1"/>
    <col min="77" max="80" width="10.75" customWidth="1"/>
    <col min="81" max="81" width="11.375" customWidth="1"/>
  </cols>
  <sheetData>
    <row r="1" spans="1:81" ht="35.25" customHeight="1" thickBot="1" x14ac:dyDescent="0.25">
      <c r="A1" s="413" t="s">
        <v>204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4"/>
      <c r="AJ1" s="414"/>
      <c r="AK1" s="414"/>
      <c r="AL1" s="414"/>
      <c r="AM1" s="414"/>
      <c r="AN1" s="414"/>
      <c r="AO1" s="414"/>
      <c r="AP1" s="414"/>
      <c r="AQ1" s="414"/>
      <c r="AR1" s="414"/>
      <c r="AS1" s="414"/>
      <c r="AT1" s="414"/>
      <c r="AU1" s="414"/>
      <c r="AV1" s="414"/>
      <c r="AW1" s="414"/>
      <c r="AX1" s="414"/>
      <c r="AY1" s="414"/>
      <c r="AZ1" s="414"/>
      <c r="BA1" s="414"/>
      <c r="BB1" s="414"/>
      <c r="BC1" s="414"/>
      <c r="BD1" s="414"/>
      <c r="BE1" s="414"/>
      <c r="BF1" s="414"/>
      <c r="BG1" s="414"/>
      <c r="BH1" s="414"/>
      <c r="BI1" s="414"/>
      <c r="BJ1" s="414"/>
      <c r="BK1" s="414"/>
      <c r="BL1" s="414"/>
      <c r="BM1" s="414"/>
      <c r="BN1" s="414"/>
      <c r="BO1" s="414"/>
      <c r="BP1" s="414"/>
      <c r="BQ1" s="414"/>
      <c r="BR1" s="414"/>
      <c r="BS1" s="414"/>
      <c r="BT1" s="414"/>
      <c r="BU1" s="414"/>
      <c r="BV1" s="414"/>
      <c r="BW1" s="414"/>
      <c r="BX1" s="414"/>
      <c r="BY1" s="414"/>
      <c r="BZ1" s="414"/>
      <c r="CA1" s="414"/>
      <c r="CB1" s="414"/>
      <c r="CC1" s="415"/>
    </row>
    <row r="3" spans="1:81" ht="18" x14ac:dyDescent="0.25">
      <c r="A3" s="115" t="s">
        <v>211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6"/>
      <c r="AU3" s="116"/>
      <c r="AV3" s="116"/>
      <c r="AW3" s="116"/>
      <c r="AX3" s="116"/>
      <c r="AY3" s="116"/>
      <c r="AZ3" s="116"/>
      <c r="BA3" s="116"/>
    </row>
    <row r="4" spans="1:81" ht="13.5" thickBot="1" x14ac:dyDescent="0.25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81" ht="13.5" thickBot="1" x14ac:dyDescent="0.25">
      <c r="A5" s="148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402</v>
      </c>
      <c r="BN5" s="233" t="s">
        <v>410</v>
      </c>
      <c r="BO5" s="233" t="s">
        <v>412</v>
      </c>
      <c r="BP5" s="233" t="s">
        <v>414</v>
      </c>
      <c r="BQ5" s="233" t="s">
        <v>415</v>
      </c>
      <c r="BR5" s="233" t="s">
        <v>416</v>
      </c>
      <c r="BS5" s="233" t="s">
        <v>417</v>
      </c>
      <c r="BT5" s="233" t="s">
        <v>419</v>
      </c>
      <c r="BU5" s="233" t="s">
        <v>420</v>
      </c>
      <c r="BV5" s="233" t="s">
        <v>421</v>
      </c>
      <c r="BW5" s="233" t="s">
        <v>422</v>
      </c>
      <c r="BX5" s="233" t="s">
        <v>423</v>
      </c>
      <c r="BY5" s="233" t="s">
        <v>426</v>
      </c>
      <c r="BZ5" s="233" t="s">
        <v>431</v>
      </c>
      <c r="CA5" s="233" t="s">
        <v>433</v>
      </c>
      <c r="CB5" s="233" t="s">
        <v>438</v>
      </c>
      <c r="CC5" s="233" t="s">
        <v>442</v>
      </c>
    </row>
    <row r="6" spans="1:81" ht="13.5" thickTop="1" x14ac:dyDescent="0.2">
      <c r="A6" s="149" t="s">
        <v>0</v>
      </c>
      <c r="B6" s="89">
        <f t="shared" ref="B6:Z6" si="0">SUM(B7:B8)</f>
        <v>285853.99685326207</v>
      </c>
      <c r="C6" s="89">
        <f t="shared" si="0"/>
        <v>275244.76214692625</v>
      </c>
      <c r="D6" s="89">
        <f t="shared" si="0"/>
        <v>270847.88162840158</v>
      </c>
      <c r="E6" s="89">
        <f t="shared" si="0"/>
        <v>269401.43006402935</v>
      </c>
      <c r="F6" s="89">
        <f t="shared" si="0"/>
        <v>278372.09385177336</v>
      </c>
      <c r="G6" s="89">
        <f t="shared" si="0"/>
        <v>282233.23805055581</v>
      </c>
      <c r="H6" s="89">
        <f t="shared" si="0"/>
        <v>285563.91656109429</v>
      </c>
      <c r="I6" s="89">
        <f t="shared" si="0"/>
        <v>286773.76044972899</v>
      </c>
      <c r="J6" s="89">
        <f t="shared" si="0"/>
        <v>284525.90646485216</v>
      </c>
      <c r="K6" s="89">
        <f t="shared" si="0"/>
        <v>287601.35914189497</v>
      </c>
      <c r="L6" s="89">
        <f t="shared" si="0"/>
        <v>289292.73883302422</v>
      </c>
      <c r="M6" s="89">
        <f t="shared" si="0"/>
        <v>289166.84999116446</v>
      </c>
      <c r="N6" s="89">
        <f t="shared" si="0"/>
        <v>288304.61648448679</v>
      </c>
      <c r="O6" s="89">
        <f t="shared" si="0"/>
        <v>284869.10110548686</v>
      </c>
      <c r="P6" s="89">
        <f t="shared" si="0"/>
        <v>282623.12778484542</v>
      </c>
      <c r="Q6" s="89">
        <f t="shared" si="0"/>
        <v>283039.36576950154</v>
      </c>
      <c r="R6" s="89">
        <f t="shared" si="0"/>
        <v>284143.57468214165</v>
      </c>
      <c r="S6" s="89">
        <f t="shared" si="0"/>
        <v>283115.80550315755</v>
      </c>
      <c r="T6" s="89">
        <f t="shared" si="0"/>
        <v>284104.90720807889</v>
      </c>
      <c r="U6" s="89">
        <f t="shared" si="0"/>
        <v>286199.52684978303</v>
      </c>
      <c r="V6" s="89">
        <f t="shared" si="0"/>
        <v>285405.58017771773</v>
      </c>
      <c r="W6" s="89">
        <f t="shared" si="0"/>
        <v>285047.80182977492</v>
      </c>
      <c r="X6" s="89">
        <f t="shared" si="0"/>
        <v>283180.24459333159</v>
      </c>
      <c r="Y6" s="89">
        <f t="shared" si="0"/>
        <v>283307.65276495693</v>
      </c>
      <c r="Z6" s="89">
        <f t="shared" si="0"/>
        <v>282935.69879653206</v>
      </c>
      <c r="AA6" s="89">
        <f t="shared" ref="AA6:BH6" si="1">SUM(AA7:AA8)</f>
        <v>283724.3760400046</v>
      </c>
      <c r="AB6" s="89">
        <f t="shared" si="1"/>
        <v>282030.87365044386</v>
      </c>
      <c r="AC6" s="89">
        <f t="shared" si="1"/>
        <v>280244.63015178731</v>
      </c>
      <c r="AD6" s="89">
        <f t="shared" si="1"/>
        <v>283049.74723413587</v>
      </c>
      <c r="AE6" s="89">
        <f t="shared" si="1"/>
        <v>286520.37091242464</v>
      </c>
      <c r="AF6" s="89">
        <f t="shared" si="1"/>
        <v>289820.0589597192</v>
      </c>
      <c r="AG6" s="89">
        <f t="shared" si="1"/>
        <v>292250.79922761396</v>
      </c>
      <c r="AH6" s="89">
        <f t="shared" si="1"/>
        <v>293679.53388821823</v>
      </c>
      <c r="AI6" s="89">
        <f t="shared" si="1"/>
        <v>295822.96920292499</v>
      </c>
      <c r="AJ6" s="89">
        <f t="shared" si="1"/>
        <v>297238.88151747105</v>
      </c>
      <c r="AK6" s="89">
        <f t="shared" si="1"/>
        <v>298011.33002537722</v>
      </c>
      <c r="AL6" s="89">
        <f t="shared" si="1"/>
        <v>299544.11567338876</v>
      </c>
      <c r="AM6" s="89">
        <f t="shared" si="1"/>
        <v>297058.9489730238</v>
      </c>
      <c r="AN6" s="89">
        <f t="shared" si="1"/>
        <v>304731.66890872159</v>
      </c>
      <c r="AO6" s="89">
        <f t="shared" si="1"/>
        <v>299857.82252167619</v>
      </c>
      <c r="AP6" s="89">
        <f t="shared" si="1"/>
        <v>307086.83776696917</v>
      </c>
      <c r="AQ6" s="89">
        <f t="shared" si="1"/>
        <v>305002.88389302557</v>
      </c>
      <c r="AR6" s="89">
        <f t="shared" si="1"/>
        <v>303303.98615060601</v>
      </c>
      <c r="AS6" s="89">
        <f t="shared" si="1"/>
        <v>302129.17361023696</v>
      </c>
      <c r="AT6" s="89">
        <f t="shared" si="1"/>
        <v>298707.99400000001</v>
      </c>
      <c r="AU6" s="89">
        <f t="shared" si="1"/>
        <v>297788.64999999997</v>
      </c>
      <c r="AV6" s="89">
        <f t="shared" si="1"/>
        <v>299434.766</v>
      </c>
      <c r="AW6" s="89">
        <f t="shared" si="1"/>
        <v>303141.304</v>
      </c>
      <c r="AX6" s="89">
        <f t="shared" si="1"/>
        <v>304563.59999999998</v>
      </c>
      <c r="AY6" s="89">
        <f t="shared" si="1"/>
        <v>298949.38</v>
      </c>
      <c r="AZ6" s="89">
        <f t="shared" si="1"/>
        <v>298656.71600000001</v>
      </c>
      <c r="BA6" s="89">
        <f t="shared" si="1"/>
        <v>297156.76399999997</v>
      </c>
      <c r="BB6" s="89">
        <f t="shared" si="1"/>
        <v>291494.85200000001</v>
      </c>
      <c r="BC6" s="89">
        <f t="shared" si="1"/>
        <v>299937.38400000002</v>
      </c>
      <c r="BD6" s="89">
        <f t="shared" si="1"/>
        <v>299046.17599999998</v>
      </c>
      <c r="BE6" s="89">
        <f t="shared" si="1"/>
        <v>300462.02</v>
      </c>
      <c r="BF6" s="89">
        <f t="shared" si="1"/>
        <v>284435.21600000001</v>
      </c>
      <c r="BG6" s="89">
        <f t="shared" si="1"/>
        <v>287804.53999999998</v>
      </c>
      <c r="BH6" s="89">
        <f t="shared" si="1"/>
        <v>282515.08799999999</v>
      </c>
      <c r="BI6" s="89">
        <f t="shared" ref="BI6:BO6" si="2">SUM(BI7:BI8)</f>
        <v>283777.83999999997</v>
      </c>
      <c r="BJ6" s="89">
        <f t="shared" si="2"/>
        <v>294111.55599999998</v>
      </c>
      <c r="BK6" s="89">
        <f t="shared" si="2"/>
        <v>282122.73599999998</v>
      </c>
      <c r="BL6" s="89">
        <f t="shared" si="2"/>
        <v>299200.32799999998</v>
      </c>
      <c r="BM6" s="89">
        <f t="shared" si="2"/>
        <v>308386.53999999998</v>
      </c>
      <c r="BN6" s="89">
        <f>SUM(BN7:BN8)</f>
        <v>303675.576</v>
      </c>
      <c r="BO6" s="89">
        <f t="shared" si="2"/>
        <v>300579.29200000002</v>
      </c>
      <c r="BP6" s="89">
        <f t="shared" ref="BP6:BX6" si="3">SUM(BP7:BP8)</f>
        <v>288699.14399999997</v>
      </c>
      <c r="BQ6" s="89">
        <f t="shared" si="3"/>
        <v>287481.24800000002</v>
      </c>
      <c r="BR6" s="89">
        <f t="shared" si="3"/>
        <v>281655.56799999997</v>
      </c>
      <c r="BS6" s="89">
        <f t="shared" si="3"/>
        <v>295216.652</v>
      </c>
      <c r="BT6" s="89">
        <f t="shared" si="3"/>
        <v>290756.18</v>
      </c>
      <c r="BU6" s="89">
        <f t="shared" si="3"/>
        <v>287702.16399999999</v>
      </c>
      <c r="BV6" s="89">
        <f t="shared" ref="BV6:BW6" si="4">SUM(BV7:BV8)</f>
        <v>294676.90399999998</v>
      </c>
      <c r="BW6" s="89">
        <f t="shared" si="4"/>
        <v>291875.10399999999</v>
      </c>
      <c r="BX6" s="89">
        <f t="shared" si="3"/>
        <v>299059.01199999999</v>
      </c>
      <c r="BY6" s="89">
        <f t="shared" ref="BY6" si="5">SUM(BY7:BY8)</f>
        <v>309541.38</v>
      </c>
      <c r="BZ6" s="89">
        <f t="shared" ref="BZ6:CC6" si="6">SUM(BZ7:BZ8)</f>
        <v>295247.821930832</v>
      </c>
      <c r="CA6" s="89">
        <f t="shared" si="6"/>
        <v>294483.75370980118</v>
      </c>
      <c r="CB6" s="89">
        <f t="shared" ref="CB6" si="7">SUM(CB7:CB8)</f>
        <v>298255.52827244363</v>
      </c>
      <c r="CC6" s="89">
        <f t="shared" si="6"/>
        <v>307690.28870369453</v>
      </c>
    </row>
    <row r="7" spans="1:81" x14ac:dyDescent="0.2">
      <c r="A7" s="150" t="s">
        <v>1</v>
      </c>
      <c r="B7" s="110">
        <v>48268.218268410077</v>
      </c>
      <c r="C7" s="110">
        <v>40812.851829188039</v>
      </c>
      <c r="D7" s="110">
        <v>36911.707279149246</v>
      </c>
      <c r="E7" s="110">
        <v>36933.611689038742</v>
      </c>
      <c r="F7" s="110">
        <v>43608.29644903</v>
      </c>
      <c r="G7" s="110">
        <v>50603.506024164824</v>
      </c>
      <c r="H7" s="110">
        <v>53599.165461165758</v>
      </c>
      <c r="I7" s="110">
        <v>54217.73365593268</v>
      </c>
      <c r="J7" s="110">
        <v>51014.166581389196</v>
      </c>
      <c r="K7" s="110">
        <v>51177.787204288958</v>
      </c>
      <c r="L7" s="110">
        <v>51041.902734770214</v>
      </c>
      <c r="M7" s="110">
        <v>50613.116198362819</v>
      </c>
      <c r="N7" s="110">
        <v>48927.216216346402</v>
      </c>
      <c r="O7" s="110">
        <v>47779.533968903437</v>
      </c>
      <c r="P7" s="110">
        <v>47642.184063511806</v>
      </c>
      <c r="Q7" s="110">
        <v>48694.151061275523</v>
      </c>
      <c r="R7" s="110">
        <v>49982.201214059802</v>
      </c>
      <c r="S7" s="110">
        <v>50642.471192742902</v>
      </c>
      <c r="T7" s="110">
        <v>51527.933824064887</v>
      </c>
      <c r="U7" s="110">
        <v>52859.166622278994</v>
      </c>
      <c r="V7" s="110">
        <v>53533.1337186819</v>
      </c>
      <c r="W7" s="110">
        <v>53915.46822509831</v>
      </c>
      <c r="X7" s="110">
        <v>53986.657557239196</v>
      </c>
      <c r="Y7" s="110">
        <v>53212.059006111485</v>
      </c>
      <c r="Z7" s="110">
        <v>52205.273710155052</v>
      </c>
      <c r="AA7" s="110">
        <v>51887.505510349598</v>
      </c>
      <c r="AB7" s="110">
        <v>51748.705594725834</v>
      </c>
      <c r="AC7" s="110">
        <v>51722.45115413997</v>
      </c>
      <c r="AD7" s="110">
        <v>53178.724196413445</v>
      </c>
      <c r="AE7" s="110">
        <v>54941.874936110697</v>
      </c>
      <c r="AF7" s="110">
        <v>56100.355983372327</v>
      </c>
      <c r="AG7" s="110">
        <v>56834.63190953443</v>
      </c>
      <c r="AH7" s="110">
        <v>56897.475970020227</v>
      </c>
      <c r="AI7" s="110">
        <v>56405.398029544791</v>
      </c>
      <c r="AJ7" s="110">
        <v>54802.67395382699</v>
      </c>
      <c r="AK7" s="110">
        <v>54455.597036563755</v>
      </c>
      <c r="AL7" s="110">
        <v>54753.311903371774</v>
      </c>
      <c r="AM7" s="110">
        <v>55270.070869074814</v>
      </c>
      <c r="AN7" s="110">
        <v>56479.441105227619</v>
      </c>
      <c r="AO7" s="110">
        <v>57971.100567421177</v>
      </c>
      <c r="AP7" s="110">
        <v>57651.49</v>
      </c>
      <c r="AQ7" s="110">
        <v>57550.479999999996</v>
      </c>
      <c r="AR7" s="110">
        <v>57687.9</v>
      </c>
      <c r="AS7" s="110">
        <v>57891.28</v>
      </c>
      <c r="AT7" s="110">
        <v>59248.288</v>
      </c>
      <c r="AU7" s="110">
        <v>54399.82</v>
      </c>
      <c r="AV7" s="110">
        <v>52505.023999999998</v>
      </c>
      <c r="AW7" s="110">
        <v>52020.951999999997</v>
      </c>
      <c r="AX7" s="110">
        <v>53678.675999999999</v>
      </c>
      <c r="AY7" s="110">
        <v>55597.451999999997</v>
      </c>
      <c r="AZ7" s="110">
        <v>56449.311999999998</v>
      </c>
      <c r="BA7" s="110">
        <v>58948.396000000001</v>
      </c>
      <c r="BB7" s="110">
        <v>62508.112000000001</v>
      </c>
      <c r="BC7" s="110">
        <v>65039.18</v>
      </c>
      <c r="BD7" s="110">
        <v>69498.407999999996</v>
      </c>
      <c r="BE7" s="110">
        <v>71240.728000000003</v>
      </c>
      <c r="BF7" s="110">
        <v>69881.716</v>
      </c>
      <c r="BG7" s="110">
        <v>66646.039999999994</v>
      </c>
      <c r="BH7" s="110">
        <v>64204.588000000003</v>
      </c>
      <c r="BI7" s="110">
        <v>62477.34</v>
      </c>
      <c r="BJ7" s="110">
        <v>63003.055999999997</v>
      </c>
      <c r="BK7" s="110">
        <v>64583.235999999997</v>
      </c>
      <c r="BL7" s="110">
        <v>66718.827999999994</v>
      </c>
      <c r="BM7" s="110">
        <v>68114.039999999994</v>
      </c>
      <c r="BN7" s="110">
        <v>67798.076000000001</v>
      </c>
      <c r="BO7" s="110">
        <v>66433.792000000001</v>
      </c>
      <c r="BP7" s="110">
        <v>65943.644</v>
      </c>
      <c r="BQ7" s="110">
        <v>65678.747999999992</v>
      </c>
      <c r="BR7" s="110">
        <v>65858.067999999999</v>
      </c>
      <c r="BS7" s="110">
        <v>66630.152000000002</v>
      </c>
      <c r="BT7" s="110">
        <v>67016.679999999993</v>
      </c>
      <c r="BU7" s="110">
        <v>67937.664000000004</v>
      </c>
      <c r="BV7" s="110">
        <v>67436.403999999995</v>
      </c>
      <c r="BW7" s="110">
        <v>67252.604000000007</v>
      </c>
      <c r="BX7" s="110">
        <v>67849.512000000002</v>
      </c>
      <c r="BY7" s="110">
        <v>68982.880000000005</v>
      </c>
      <c r="BZ7" s="110">
        <v>69794.423999999999</v>
      </c>
      <c r="CA7" s="110">
        <v>70757.013999999996</v>
      </c>
      <c r="CB7" s="110">
        <v>72380.292000000001</v>
      </c>
      <c r="CC7" s="110">
        <v>73704.94</v>
      </c>
    </row>
    <row r="8" spans="1:81" x14ac:dyDescent="0.2">
      <c r="A8" s="151" t="s">
        <v>2</v>
      </c>
      <c r="B8" s="112">
        <v>237585.778584852</v>
      </c>
      <c r="C8" s="112">
        <v>234431.91031773822</v>
      </c>
      <c r="D8" s="112">
        <v>233936.17434925234</v>
      </c>
      <c r="E8" s="112">
        <v>232467.8183749906</v>
      </c>
      <c r="F8" s="112">
        <v>234763.79740274337</v>
      </c>
      <c r="G8" s="112">
        <v>231629.73202639099</v>
      </c>
      <c r="H8" s="112">
        <v>231964.75109992852</v>
      </c>
      <c r="I8" s="112">
        <v>232556.02679379631</v>
      </c>
      <c r="J8" s="112">
        <v>233511.73988346299</v>
      </c>
      <c r="K8" s="112">
        <v>236423.571937606</v>
      </c>
      <c r="L8" s="112">
        <v>238250.83609825399</v>
      </c>
      <c r="M8" s="112">
        <v>238553.73379280165</v>
      </c>
      <c r="N8" s="112">
        <v>239377.40026814039</v>
      </c>
      <c r="O8" s="112">
        <v>237089.56713658344</v>
      </c>
      <c r="P8" s="112">
        <v>234980.94372133361</v>
      </c>
      <c r="Q8" s="112">
        <v>234345.21470822603</v>
      </c>
      <c r="R8" s="112">
        <v>234161.37346808187</v>
      </c>
      <c r="S8" s="112">
        <v>232473.33431041462</v>
      </c>
      <c r="T8" s="112">
        <v>232576.97338401401</v>
      </c>
      <c r="U8" s="112">
        <v>233340.36022750405</v>
      </c>
      <c r="V8" s="112">
        <v>231872.4464590358</v>
      </c>
      <c r="W8" s="112">
        <v>231132.33360467659</v>
      </c>
      <c r="X8" s="112">
        <v>229193.58703609242</v>
      </c>
      <c r="Y8" s="112">
        <v>230095.59375884544</v>
      </c>
      <c r="Z8" s="112">
        <v>230730.42508637701</v>
      </c>
      <c r="AA8" s="112">
        <v>231836.87052965499</v>
      </c>
      <c r="AB8" s="112">
        <v>230282.16805571801</v>
      </c>
      <c r="AC8" s="112">
        <v>228522.17899764731</v>
      </c>
      <c r="AD8" s="112">
        <v>229871.02303772245</v>
      </c>
      <c r="AE8" s="112">
        <v>231578.49597631392</v>
      </c>
      <c r="AF8" s="112">
        <v>233719.70297634689</v>
      </c>
      <c r="AG8" s="112">
        <v>235416.1673180795</v>
      </c>
      <c r="AH8" s="112">
        <v>236782.057918198</v>
      </c>
      <c r="AI8" s="112">
        <v>239417.57117338019</v>
      </c>
      <c r="AJ8" s="112">
        <v>242436.20756364407</v>
      </c>
      <c r="AK8" s="112">
        <v>243555.73298881346</v>
      </c>
      <c r="AL8" s="112">
        <v>244790.803770017</v>
      </c>
      <c r="AM8" s="112">
        <v>241788.87810394901</v>
      </c>
      <c r="AN8" s="112">
        <v>248252.227803494</v>
      </c>
      <c r="AO8" s="112">
        <v>241886.72195425499</v>
      </c>
      <c r="AP8" s="112">
        <v>249435.34776696915</v>
      </c>
      <c r="AQ8" s="112">
        <v>247452.40389302559</v>
      </c>
      <c r="AR8" s="112">
        <v>245616.08615060602</v>
      </c>
      <c r="AS8" s="112">
        <v>244237.89361023699</v>
      </c>
      <c r="AT8" s="112">
        <v>239459.70600000001</v>
      </c>
      <c r="AU8" s="112">
        <v>243388.83</v>
      </c>
      <c r="AV8" s="112">
        <v>246929.742</v>
      </c>
      <c r="AW8" s="112">
        <v>251120.35200000001</v>
      </c>
      <c r="AX8" s="112">
        <v>250884.924</v>
      </c>
      <c r="AY8" s="112">
        <v>243351.92800000001</v>
      </c>
      <c r="AZ8" s="112">
        <v>242207.40400000001</v>
      </c>
      <c r="BA8" s="112">
        <v>238208.36799999999</v>
      </c>
      <c r="BB8" s="112">
        <v>228986.74</v>
      </c>
      <c r="BC8" s="112">
        <v>234898.204</v>
      </c>
      <c r="BD8" s="112">
        <v>229547.76800000001</v>
      </c>
      <c r="BE8" s="112">
        <v>229221.29199999999</v>
      </c>
      <c r="BF8" s="112">
        <v>214553.5</v>
      </c>
      <c r="BG8" s="112">
        <v>221158.5</v>
      </c>
      <c r="BH8" s="112">
        <v>218310.5</v>
      </c>
      <c r="BI8" s="112">
        <v>221300.5</v>
      </c>
      <c r="BJ8" s="112">
        <v>231108.5</v>
      </c>
      <c r="BK8" s="112">
        <v>217539.5</v>
      </c>
      <c r="BL8" s="112">
        <v>232481.5</v>
      </c>
      <c r="BM8" s="112">
        <v>240272.5</v>
      </c>
      <c r="BN8" s="112">
        <v>235877.5</v>
      </c>
      <c r="BO8" s="112">
        <v>234145.5</v>
      </c>
      <c r="BP8" s="112">
        <v>222755.5</v>
      </c>
      <c r="BQ8" s="112">
        <v>221802.5</v>
      </c>
      <c r="BR8" s="112">
        <v>215797.5</v>
      </c>
      <c r="BS8" s="112">
        <v>228586.5</v>
      </c>
      <c r="BT8" s="112">
        <v>223739.5</v>
      </c>
      <c r="BU8" s="112">
        <v>219764.5</v>
      </c>
      <c r="BV8" s="112">
        <v>227240.5</v>
      </c>
      <c r="BW8" s="112">
        <v>224622.5</v>
      </c>
      <c r="BX8" s="112">
        <v>231209.5</v>
      </c>
      <c r="BY8" s="112">
        <v>240558.5</v>
      </c>
      <c r="BZ8" s="112">
        <v>225453.397930832</v>
      </c>
      <c r="CA8" s="112">
        <v>223726.73970980119</v>
      </c>
      <c r="CB8" s="112">
        <v>225875.23627244361</v>
      </c>
      <c r="CC8" s="112">
        <v>233985.34870369453</v>
      </c>
    </row>
    <row r="9" spans="1:81" x14ac:dyDescent="0.2">
      <c r="A9" s="149" t="s">
        <v>3</v>
      </c>
      <c r="B9" s="107">
        <f t="shared" ref="B9:Z9" si="8">SUM(B10:B12)</f>
        <v>340659.8289547434</v>
      </c>
      <c r="C9" s="107">
        <f t="shared" si="8"/>
        <v>343875.51817208808</v>
      </c>
      <c r="D9" s="107">
        <f t="shared" si="8"/>
        <v>345922.3742428383</v>
      </c>
      <c r="E9" s="107">
        <f t="shared" si="8"/>
        <v>343599.28686106391</v>
      </c>
      <c r="F9" s="107">
        <f t="shared" si="8"/>
        <v>348095.95292985439</v>
      </c>
      <c r="G9" s="107">
        <f t="shared" si="8"/>
        <v>350149.79765706667</v>
      </c>
      <c r="H9" s="107">
        <f t="shared" si="8"/>
        <v>355247.78066694498</v>
      </c>
      <c r="I9" s="107">
        <f t="shared" si="8"/>
        <v>360082.26671805256</v>
      </c>
      <c r="J9" s="107">
        <f t="shared" si="8"/>
        <v>360870.78575837286</v>
      </c>
      <c r="K9" s="107">
        <f t="shared" si="8"/>
        <v>366383.3356611387</v>
      </c>
      <c r="L9" s="107">
        <f t="shared" si="8"/>
        <v>365140.3084355162</v>
      </c>
      <c r="M9" s="107">
        <f t="shared" si="8"/>
        <v>363322.30443078442</v>
      </c>
      <c r="N9" s="107">
        <f t="shared" si="8"/>
        <v>361122.08835808985</v>
      </c>
      <c r="O9" s="107">
        <f t="shared" si="8"/>
        <v>359193.06571486383</v>
      </c>
      <c r="P9" s="107">
        <f t="shared" si="8"/>
        <v>354648.07764518319</v>
      </c>
      <c r="Q9" s="107">
        <f t="shared" si="8"/>
        <v>353541.25690996455</v>
      </c>
      <c r="R9" s="107">
        <f t="shared" si="8"/>
        <v>352156.34064805193</v>
      </c>
      <c r="S9" s="107">
        <f t="shared" si="8"/>
        <v>354553.77402419905</v>
      </c>
      <c r="T9" s="107">
        <f t="shared" si="8"/>
        <v>359105.77600520162</v>
      </c>
      <c r="U9" s="107">
        <f t="shared" si="8"/>
        <v>365622.77798455849</v>
      </c>
      <c r="V9" s="107">
        <f t="shared" si="8"/>
        <v>373565.63727603987</v>
      </c>
      <c r="W9" s="107">
        <f t="shared" si="8"/>
        <v>379424.9292421217</v>
      </c>
      <c r="X9" s="107">
        <f t="shared" si="8"/>
        <v>386780.14728579926</v>
      </c>
      <c r="Y9" s="107">
        <f t="shared" si="8"/>
        <v>392657.0831221104</v>
      </c>
      <c r="Z9" s="107">
        <f t="shared" si="8"/>
        <v>393403.66795996134</v>
      </c>
      <c r="AA9" s="107">
        <f t="shared" ref="AA9:BH9" si="9">SUM(AA10:AA12)</f>
        <v>393007.00619394612</v>
      </c>
      <c r="AB9" s="107">
        <f t="shared" si="9"/>
        <v>389907.75873484393</v>
      </c>
      <c r="AC9" s="107">
        <f t="shared" si="9"/>
        <v>392442.23475032253</v>
      </c>
      <c r="AD9" s="107">
        <f t="shared" si="9"/>
        <v>396335.56856267521</v>
      </c>
      <c r="AE9" s="107">
        <f t="shared" si="9"/>
        <v>403477.20976534532</v>
      </c>
      <c r="AF9" s="107">
        <f t="shared" si="9"/>
        <v>408689.7934455612</v>
      </c>
      <c r="AG9" s="107">
        <f t="shared" si="9"/>
        <v>411100.22634239239</v>
      </c>
      <c r="AH9" s="107">
        <f t="shared" si="9"/>
        <v>409041.47161813441</v>
      </c>
      <c r="AI9" s="107">
        <f t="shared" si="9"/>
        <v>405923.93916341092</v>
      </c>
      <c r="AJ9" s="107">
        <f t="shared" si="9"/>
        <v>403888.30265104841</v>
      </c>
      <c r="AK9" s="107">
        <f t="shared" si="9"/>
        <v>403869.4919543307</v>
      </c>
      <c r="AL9" s="107">
        <f t="shared" si="9"/>
        <v>414817.27315094456</v>
      </c>
      <c r="AM9" s="107">
        <f t="shared" si="9"/>
        <v>424795.17519972072</v>
      </c>
      <c r="AN9" s="107">
        <f t="shared" si="9"/>
        <v>435749.22509683412</v>
      </c>
      <c r="AO9" s="107">
        <f t="shared" si="9"/>
        <v>439783.77623502281</v>
      </c>
      <c r="AP9" s="107">
        <f t="shared" si="9"/>
        <v>441328.8737271711</v>
      </c>
      <c r="AQ9" s="107">
        <f t="shared" si="9"/>
        <v>455981.90409661119</v>
      </c>
      <c r="AR9" s="107">
        <f t="shared" si="9"/>
        <v>465982.22011221212</v>
      </c>
      <c r="AS9" s="107">
        <f t="shared" si="9"/>
        <v>468856.14333850011</v>
      </c>
      <c r="AT9" s="107">
        <f t="shared" si="9"/>
        <v>475064.85000000003</v>
      </c>
      <c r="AU9" s="107">
        <f t="shared" si="9"/>
        <v>483570.13199999998</v>
      </c>
      <c r="AV9" s="107">
        <f t="shared" si="9"/>
        <v>492409.12</v>
      </c>
      <c r="AW9" s="107">
        <f t="shared" si="9"/>
        <v>501119.31200000003</v>
      </c>
      <c r="AX9" s="107">
        <f t="shared" si="9"/>
        <v>511264.67000000004</v>
      </c>
      <c r="AY9" s="107">
        <f t="shared" si="9"/>
        <v>516862.908</v>
      </c>
      <c r="AZ9" s="107">
        <f t="shared" si="9"/>
        <v>519347.84</v>
      </c>
      <c r="BA9" s="107">
        <f t="shared" si="9"/>
        <v>531901.22600000002</v>
      </c>
      <c r="BB9" s="107">
        <f t="shared" si="9"/>
        <v>528232.10199999996</v>
      </c>
      <c r="BC9" s="107">
        <f t="shared" si="9"/>
        <v>544290.55200000003</v>
      </c>
      <c r="BD9" s="107">
        <f t="shared" si="9"/>
        <v>541954.92800000007</v>
      </c>
      <c r="BE9" s="107">
        <f t="shared" si="9"/>
        <v>520668.21399999998</v>
      </c>
      <c r="BF9" s="107">
        <f t="shared" si="9"/>
        <v>499008.69999999995</v>
      </c>
      <c r="BG9" s="107">
        <f t="shared" si="9"/>
        <v>490625.42799999996</v>
      </c>
      <c r="BH9" s="107">
        <f t="shared" si="9"/>
        <v>499796.99200000003</v>
      </c>
      <c r="BI9" s="107">
        <f t="shared" ref="BI9:BO9" si="10">SUM(BI10:BI12)</f>
        <v>509719.97600000002</v>
      </c>
      <c r="BJ9" s="107">
        <f t="shared" si="10"/>
        <v>516284.36400000006</v>
      </c>
      <c r="BK9" s="107">
        <f t="shared" si="10"/>
        <v>523382.576</v>
      </c>
      <c r="BL9" s="107">
        <f t="shared" si="10"/>
        <v>521856.89</v>
      </c>
      <c r="BM9" s="107">
        <f t="shared" si="10"/>
        <v>526831.94999999995</v>
      </c>
      <c r="BN9" s="107">
        <f>SUM(BN10:BN12)</f>
        <v>535872.272</v>
      </c>
      <c r="BO9" s="107">
        <f t="shared" si="10"/>
        <v>531916.89199999999</v>
      </c>
      <c r="BP9" s="107">
        <f t="shared" ref="BP9:BX9" si="11">SUM(BP10:BP12)</f>
        <v>531687.24400000006</v>
      </c>
      <c r="BQ9" s="107">
        <f t="shared" si="11"/>
        <v>536320.79200000002</v>
      </c>
      <c r="BR9" s="107">
        <f t="shared" si="11"/>
        <v>541397.68559999997</v>
      </c>
      <c r="BS9" s="107">
        <f t="shared" si="11"/>
        <v>539983.00659999996</v>
      </c>
      <c r="BT9" s="107">
        <f t="shared" si="11"/>
        <v>542007.01439999999</v>
      </c>
      <c r="BU9" s="107">
        <f t="shared" si="11"/>
        <v>547536.47239999997</v>
      </c>
      <c r="BV9" s="107">
        <f t="shared" ref="BV9:BW9" si="12">SUM(BV10:BV12)</f>
        <v>538930.87599999993</v>
      </c>
      <c r="BW9" s="107">
        <f t="shared" si="12"/>
        <v>551103.39399999997</v>
      </c>
      <c r="BX9" s="107">
        <f t="shared" si="11"/>
        <v>545080.93599999999</v>
      </c>
      <c r="BY9" s="107">
        <f t="shared" ref="BY9" si="13">SUM(BY10:BY12)</f>
        <v>555989.65399999998</v>
      </c>
      <c r="BZ9" s="107">
        <f t="shared" ref="BZ9:CC9" si="14">SUM(BZ10:BZ12)</f>
        <v>550641.03203978878</v>
      </c>
      <c r="CA9" s="107">
        <f t="shared" si="14"/>
        <v>547234.16118170158</v>
      </c>
      <c r="CB9" s="107">
        <f t="shared" ref="CB9" si="15">SUM(CB10:CB12)</f>
        <v>546701.64982530999</v>
      </c>
      <c r="CC9" s="107">
        <f t="shared" si="14"/>
        <v>556271.71003511932</v>
      </c>
    </row>
    <row r="10" spans="1:81" x14ac:dyDescent="0.2">
      <c r="A10" s="150" t="s">
        <v>4</v>
      </c>
      <c r="B10" s="110">
        <v>248115.10829985401</v>
      </c>
      <c r="C10" s="110">
        <v>251269.34139741099</v>
      </c>
      <c r="D10" s="110">
        <v>253333.60858296911</v>
      </c>
      <c r="E10" s="110">
        <v>251502.32565555119</v>
      </c>
      <c r="F10" s="110">
        <v>253779.20000000001</v>
      </c>
      <c r="G10" s="110">
        <v>253187.384083329</v>
      </c>
      <c r="H10" s="110">
        <v>254726.28322720813</v>
      </c>
      <c r="I10" s="110">
        <v>256586.63380828884</v>
      </c>
      <c r="J10" s="110">
        <v>258194</v>
      </c>
      <c r="K10" s="110">
        <v>263012.85179494001</v>
      </c>
      <c r="L10" s="110">
        <v>262600.50516083761</v>
      </c>
      <c r="M10" s="110">
        <v>261965.67650980689</v>
      </c>
      <c r="N10" s="110">
        <v>263100</v>
      </c>
      <c r="O10" s="110">
        <v>262895.427818447</v>
      </c>
      <c r="P10" s="110">
        <v>259533.07064665851</v>
      </c>
      <c r="Q10" s="110">
        <v>258153</v>
      </c>
      <c r="R10" s="110">
        <v>257640.64303809099</v>
      </c>
      <c r="S10" s="110">
        <v>259524</v>
      </c>
      <c r="T10" s="110">
        <v>263681.19459753984</v>
      </c>
      <c r="U10" s="110">
        <v>269097.74483599182</v>
      </c>
      <c r="V10" s="110">
        <v>276001.90093447902</v>
      </c>
      <c r="W10" s="110">
        <v>280517.60890110099</v>
      </c>
      <c r="X10" s="110">
        <v>286382.88</v>
      </c>
      <c r="Y10" s="110">
        <v>292086.62367963098</v>
      </c>
      <c r="Z10" s="110">
        <v>293787.94452188199</v>
      </c>
      <c r="AA10" s="110">
        <v>293790.00422917056</v>
      </c>
      <c r="AB10" s="110">
        <v>290650.24577760301</v>
      </c>
      <c r="AC10" s="110">
        <v>293080.44105608744</v>
      </c>
      <c r="AD10" s="110">
        <v>295447.50136471301</v>
      </c>
      <c r="AE10" s="110">
        <v>300610.18547601701</v>
      </c>
      <c r="AF10" s="110">
        <v>303985.90103894297</v>
      </c>
      <c r="AG10" s="110">
        <v>304061.705172038</v>
      </c>
      <c r="AH10" s="110">
        <v>301227.20693087199</v>
      </c>
      <c r="AI10" s="110">
        <v>297425.70247141499</v>
      </c>
      <c r="AJ10" s="110">
        <v>294496.50784132053</v>
      </c>
      <c r="AK10" s="110">
        <v>292843.28508376703</v>
      </c>
      <c r="AL10" s="110">
        <v>301528.68368278898</v>
      </c>
      <c r="AM10" s="110">
        <v>308853.74248360802</v>
      </c>
      <c r="AN10" s="110">
        <v>316231.10878370202</v>
      </c>
      <c r="AO10" s="110">
        <v>317429.20681585802</v>
      </c>
      <c r="AP10" s="110">
        <v>317373.5</v>
      </c>
      <c r="AQ10" s="110">
        <v>329672.78000000003</v>
      </c>
      <c r="AR10" s="110">
        <v>337228.5</v>
      </c>
      <c r="AS10" s="110">
        <v>336950.5</v>
      </c>
      <c r="AT10" s="110">
        <v>341608.14199999999</v>
      </c>
      <c r="AU10" s="110">
        <v>348131.43199999997</v>
      </c>
      <c r="AV10" s="110">
        <v>354985.2</v>
      </c>
      <c r="AW10" s="110">
        <v>361563.4</v>
      </c>
      <c r="AX10" s="110">
        <v>366999.14199999999</v>
      </c>
      <c r="AY10" s="110">
        <v>368686.40399999998</v>
      </c>
      <c r="AZ10" s="110">
        <v>368731.80800000002</v>
      </c>
      <c r="BA10" s="110">
        <v>377140.00599999999</v>
      </c>
      <c r="BB10" s="110">
        <v>376366.402</v>
      </c>
      <c r="BC10" s="110">
        <v>391090.4</v>
      </c>
      <c r="BD10" s="110">
        <v>383877.4</v>
      </c>
      <c r="BE10" s="110">
        <v>364522.13799999998</v>
      </c>
      <c r="BF10" s="110">
        <v>340102.31199999998</v>
      </c>
      <c r="BG10" s="110">
        <v>330873.484</v>
      </c>
      <c r="BH10" s="110">
        <v>337511.5</v>
      </c>
      <c r="BI10" s="110">
        <v>346279.5</v>
      </c>
      <c r="BJ10" s="110">
        <v>352735.32</v>
      </c>
      <c r="BK10" s="110">
        <v>360344.88799999998</v>
      </c>
      <c r="BL10" s="110">
        <v>358703.80200000003</v>
      </c>
      <c r="BM10" s="110">
        <v>363013.37</v>
      </c>
      <c r="BN10" s="110">
        <v>372628.82799999998</v>
      </c>
      <c r="BO10" s="110">
        <v>367589.96399999998</v>
      </c>
      <c r="BP10" s="110">
        <v>366642.08</v>
      </c>
      <c r="BQ10" s="110">
        <v>370182.72399999999</v>
      </c>
      <c r="BR10" s="110">
        <v>375617.49359999999</v>
      </c>
      <c r="BS10" s="110">
        <v>374498.4436</v>
      </c>
      <c r="BT10" s="110">
        <v>375211.40240000002</v>
      </c>
      <c r="BU10" s="110">
        <v>379178.40039999998</v>
      </c>
      <c r="BV10" s="110">
        <v>371598.69199999998</v>
      </c>
      <c r="BW10" s="110">
        <v>382014.07799999998</v>
      </c>
      <c r="BX10" s="110">
        <v>375520.96799999999</v>
      </c>
      <c r="BY10" s="110">
        <v>386599.12199999997</v>
      </c>
      <c r="BZ10" s="110">
        <v>380286.44530337478</v>
      </c>
      <c r="CA10" s="110">
        <v>376429.48841064278</v>
      </c>
      <c r="CB10" s="110">
        <v>375514.43163495639</v>
      </c>
      <c r="CC10" s="110">
        <v>384125.73657434667</v>
      </c>
    </row>
    <row r="11" spans="1:81" x14ac:dyDescent="0.2">
      <c r="A11" s="150" t="s">
        <v>5</v>
      </c>
      <c r="B11" s="110">
        <v>51547.2226890823</v>
      </c>
      <c r="C11" s="110">
        <v>51567.750336275858</v>
      </c>
      <c r="D11" s="110">
        <v>51252.457308922756</v>
      </c>
      <c r="E11" s="110">
        <v>50593.411268919808</v>
      </c>
      <c r="F11" s="110">
        <v>52742.60946360106</v>
      </c>
      <c r="G11" s="110">
        <v>54954.518349464459</v>
      </c>
      <c r="H11" s="110">
        <v>58265.306520099475</v>
      </c>
      <c r="I11" s="110">
        <v>61134.204184010763</v>
      </c>
      <c r="J11" s="110">
        <v>59837.85212444303</v>
      </c>
      <c r="K11" s="110">
        <v>59995.073204416651</v>
      </c>
      <c r="L11" s="110">
        <v>58781.173224422615</v>
      </c>
      <c r="M11" s="110">
        <v>57339.301595300007</v>
      </c>
      <c r="N11" s="110">
        <v>56253.74112310799</v>
      </c>
      <c r="O11" s="110">
        <v>55499.234799333557</v>
      </c>
      <c r="P11" s="110">
        <v>54688.560578441102</v>
      </c>
      <c r="Q11" s="110">
        <v>54646.809394582451</v>
      </c>
      <c r="R11" s="110">
        <v>54226.773205282909</v>
      </c>
      <c r="S11" s="110">
        <v>54774.289547189946</v>
      </c>
      <c r="T11" s="110">
        <v>55042.716295642596</v>
      </c>
      <c r="U11" s="110">
        <v>55939.115211410077</v>
      </c>
      <c r="V11" s="110">
        <v>56508.270385053445</v>
      </c>
      <c r="W11" s="110">
        <v>56919.131763687605</v>
      </c>
      <c r="X11" s="110">
        <v>57138.28294687665</v>
      </c>
      <c r="Y11" s="110">
        <v>56236.675984680376</v>
      </c>
      <c r="Z11" s="110">
        <v>55312.227969101863</v>
      </c>
      <c r="AA11" s="110">
        <v>54537.535575221249</v>
      </c>
      <c r="AB11" s="110">
        <v>54440.064552281103</v>
      </c>
      <c r="AC11" s="110">
        <v>54120.844969421822</v>
      </c>
      <c r="AD11" s="110">
        <v>54963.723459293316</v>
      </c>
      <c r="AE11" s="110">
        <v>56242.624175665333</v>
      </c>
      <c r="AF11" s="110">
        <v>56944.590021103228</v>
      </c>
      <c r="AG11" s="110">
        <v>57904.112536189692</v>
      </c>
      <c r="AH11" s="110">
        <v>57875.898283617717</v>
      </c>
      <c r="AI11" s="110">
        <v>57893.742856572586</v>
      </c>
      <c r="AJ11" s="110">
        <v>58151.497799253986</v>
      </c>
      <c r="AK11" s="110">
        <v>58803.816077270785</v>
      </c>
      <c r="AL11" s="110">
        <v>59914.145061129158</v>
      </c>
      <c r="AM11" s="110">
        <v>61076.025033523816</v>
      </c>
      <c r="AN11" s="110">
        <v>63147.978226616666</v>
      </c>
      <c r="AO11" s="110">
        <v>64377.271030174154</v>
      </c>
      <c r="AP11" s="110">
        <v>64399.973292433395</v>
      </c>
      <c r="AQ11" s="110">
        <v>65002.723312242219</v>
      </c>
      <c r="AR11" s="110">
        <v>65508.319545963437</v>
      </c>
      <c r="AS11" s="110">
        <v>66890.282584801462</v>
      </c>
      <c r="AT11" s="110">
        <v>67367.248000000007</v>
      </c>
      <c r="AU11" s="110">
        <v>67554.259999999995</v>
      </c>
      <c r="AV11" s="110">
        <v>67693.48</v>
      </c>
      <c r="AW11" s="110">
        <v>68138.732000000004</v>
      </c>
      <c r="AX11" s="110">
        <v>69176.888000000006</v>
      </c>
      <c r="AY11" s="110">
        <v>69789.864000000001</v>
      </c>
      <c r="AZ11" s="110">
        <v>70477.032000000007</v>
      </c>
      <c r="BA11" s="110">
        <v>70556.22</v>
      </c>
      <c r="BB11" s="110">
        <v>67409.240000000005</v>
      </c>
      <c r="BC11" s="110">
        <v>66999.691999999995</v>
      </c>
      <c r="BD11" s="110">
        <v>69094.127999999997</v>
      </c>
      <c r="BE11" s="110">
        <v>66584.936000000002</v>
      </c>
      <c r="BF11" s="110">
        <v>65803.288</v>
      </c>
      <c r="BG11" s="110">
        <v>66089.903999999995</v>
      </c>
      <c r="BH11" s="110">
        <v>66634.411999999997</v>
      </c>
      <c r="BI11" s="110">
        <v>66820.395999999993</v>
      </c>
      <c r="BJ11" s="110">
        <v>67819.444000000003</v>
      </c>
      <c r="BK11" s="110">
        <v>67784.088000000003</v>
      </c>
      <c r="BL11" s="110">
        <v>67594.487999999998</v>
      </c>
      <c r="BM11" s="110">
        <v>68557.98</v>
      </c>
      <c r="BN11" s="110">
        <v>68933.043999999994</v>
      </c>
      <c r="BO11" s="110">
        <v>69045.528000000006</v>
      </c>
      <c r="BP11" s="110">
        <v>68704.763999999996</v>
      </c>
      <c r="BQ11" s="110">
        <v>68832.668000000005</v>
      </c>
      <c r="BR11" s="110">
        <v>69020.592000000004</v>
      </c>
      <c r="BS11" s="110">
        <v>68430.963000000003</v>
      </c>
      <c r="BT11" s="110">
        <v>68820.012000000002</v>
      </c>
      <c r="BU11" s="110">
        <v>68932.432000000001</v>
      </c>
      <c r="BV11" s="110">
        <v>68098.183999999994</v>
      </c>
      <c r="BW11" s="110">
        <v>68603.316000000006</v>
      </c>
      <c r="BX11" s="110">
        <v>68925.967999999993</v>
      </c>
      <c r="BY11" s="110">
        <v>67872.532000000007</v>
      </c>
      <c r="BZ11" s="110">
        <v>67910.586736413999</v>
      </c>
      <c r="CA11" s="110">
        <v>67820.672771058802</v>
      </c>
      <c r="CB11" s="110">
        <v>67637.218190353597</v>
      </c>
      <c r="CC11" s="110">
        <v>67691.973460772657</v>
      </c>
    </row>
    <row r="12" spans="1:81" x14ac:dyDescent="0.2">
      <c r="A12" s="151" t="s">
        <v>6</v>
      </c>
      <c r="B12" s="112">
        <v>40997.497965807102</v>
      </c>
      <c r="C12" s="112">
        <v>41038.426438401199</v>
      </c>
      <c r="D12" s="112">
        <v>41336.308350946412</v>
      </c>
      <c r="E12" s="112">
        <v>41503.549936592928</v>
      </c>
      <c r="F12" s="112">
        <v>41574.143466253299</v>
      </c>
      <c r="G12" s="112">
        <v>42007.895224273198</v>
      </c>
      <c r="H12" s="112">
        <v>42256.190919637404</v>
      </c>
      <c r="I12" s="112">
        <v>42361.428725753001</v>
      </c>
      <c r="J12" s="112">
        <v>42838.933633929802</v>
      </c>
      <c r="K12" s="112">
        <v>43375.410661782</v>
      </c>
      <c r="L12" s="112">
        <v>43758.630050255975</v>
      </c>
      <c r="M12" s="112">
        <v>44017.326325677517</v>
      </c>
      <c r="N12" s="112">
        <v>41768.347234981899</v>
      </c>
      <c r="O12" s="112">
        <v>40798.403097083297</v>
      </c>
      <c r="P12" s="112">
        <v>40426.446420083601</v>
      </c>
      <c r="Q12" s="112">
        <v>40741.447515382097</v>
      </c>
      <c r="R12" s="112">
        <v>40288.92440467803</v>
      </c>
      <c r="S12" s="112">
        <v>40255.4844770091</v>
      </c>
      <c r="T12" s="112">
        <v>40381.865112019164</v>
      </c>
      <c r="U12" s="112">
        <v>40585.917937156541</v>
      </c>
      <c r="V12" s="112">
        <v>41055.465956507403</v>
      </c>
      <c r="W12" s="112">
        <v>41988.188577333101</v>
      </c>
      <c r="X12" s="112">
        <v>43258.984338922601</v>
      </c>
      <c r="Y12" s="112">
        <v>44333.783457799072</v>
      </c>
      <c r="Z12" s="112">
        <v>44303.495468977497</v>
      </c>
      <c r="AA12" s="112">
        <v>44679.466389554298</v>
      </c>
      <c r="AB12" s="112">
        <v>44817.448404959803</v>
      </c>
      <c r="AC12" s="112">
        <v>45240.948724813301</v>
      </c>
      <c r="AD12" s="112">
        <v>45924.343738668897</v>
      </c>
      <c r="AE12" s="112">
        <v>46624.400113663003</v>
      </c>
      <c r="AF12" s="112">
        <v>47759.302385515002</v>
      </c>
      <c r="AG12" s="112">
        <v>49134.408634164698</v>
      </c>
      <c r="AH12" s="112">
        <v>49938.366403644701</v>
      </c>
      <c r="AI12" s="112">
        <v>50604.493835423396</v>
      </c>
      <c r="AJ12" s="112">
        <v>51240.2970104739</v>
      </c>
      <c r="AK12" s="112">
        <v>52222.3907932929</v>
      </c>
      <c r="AL12" s="112">
        <v>53374.4444070264</v>
      </c>
      <c r="AM12" s="112">
        <v>54865.407682588899</v>
      </c>
      <c r="AN12" s="112">
        <v>56370.138086515428</v>
      </c>
      <c r="AO12" s="112">
        <v>57977.298388990654</v>
      </c>
      <c r="AP12" s="112">
        <v>59555.400434737698</v>
      </c>
      <c r="AQ12" s="112">
        <v>61306.400784368998</v>
      </c>
      <c r="AR12" s="112">
        <v>63245.400566248703</v>
      </c>
      <c r="AS12" s="112">
        <v>65015.360753698696</v>
      </c>
      <c r="AT12" s="112">
        <v>66089.460000000006</v>
      </c>
      <c r="AU12" s="112">
        <v>67884.44</v>
      </c>
      <c r="AV12" s="112">
        <v>69730.44</v>
      </c>
      <c r="AW12" s="112">
        <v>71417.179999999993</v>
      </c>
      <c r="AX12" s="112">
        <v>75088.639999999999</v>
      </c>
      <c r="AY12" s="112">
        <v>78386.64</v>
      </c>
      <c r="AZ12" s="112">
        <v>80139</v>
      </c>
      <c r="BA12" s="112">
        <v>84205</v>
      </c>
      <c r="BB12" s="112">
        <v>84456.46</v>
      </c>
      <c r="BC12" s="112">
        <v>86200.46</v>
      </c>
      <c r="BD12" s="112">
        <v>88983.4</v>
      </c>
      <c r="BE12" s="112">
        <v>89561.14</v>
      </c>
      <c r="BF12" s="112">
        <v>93103.1</v>
      </c>
      <c r="BG12" s="112">
        <v>93662.04</v>
      </c>
      <c r="BH12" s="112">
        <v>95651.08</v>
      </c>
      <c r="BI12" s="112">
        <v>96620.08</v>
      </c>
      <c r="BJ12" s="112">
        <v>95729.600000000006</v>
      </c>
      <c r="BK12" s="112">
        <v>95253.6</v>
      </c>
      <c r="BL12" s="112">
        <v>95558.6</v>
      </c>
      <c r="BM12" s="112">
        <v>95260.6</v>
      </c>
      <c r="BN12" s="112">
        <v>94310.399999999994</v>
      </c>
      <c r="BO12" s="112">
        <v>95281.4</v>
      </c>
      <c r="BP12" s="112">
        <v>96340.4</v>
      </c>
      <c r="BQ12" s="112">
        <v>97305.4</v>
      </c>
      <c r="BR12" s="112">
        <v>96759.6</v>
      </c>
      <c r="BS12" s="112">
        <v>97053.6</v>
      </c>
      <c r="BT12" s="112">
        <v>97975.6</v>
      </c>
      <c r="BU12" s="112">
        <v>99425.64</v>
      </c>
      <c r="BV12" s="112">
        <v>99234</v>
      </c>
      <c r="BW12" s="112">
        <v>100486</v>
      </c>
      <c r="BX12" s="112">
        <v>100634</v>
      </c>
      <c r="BY12" s="112">
        <v>101518</v>
      </c>
      <c r="BZ12" s="112">
        <v>102444</v>
      </c>
      <c r="CA12" s="112">
        <v>102984</v>
      </c>
      <c r="CB12" s="112">
        <v>103550</v>
      </c>
      <c r="CC12" s="112">
        <v>104454</v>
      </c>
    </row>
    <row r="13" spans="1:81" x14ac:dyDescent="0.2">
      <c r="A13" s="149" t="s">
        <v>7</v>
      </c>
      <c r="B13" s="107">
        <f t="shared" ref="B13:Z13" si="16">SUM(B14:B18)</f>
        <v>946593.08607762936</v>
      </c>
      <c r="C13" s="107">
        <f t="shared" si="16"/>
        <v>956576.52408960625</v>
      </c>
      <c r="D13" s="107">
        <f t="shared" si="16"/>
        <v>966550.65500030143</v>
      </c>
      <c r="E13" s="107">
        <f t="shared" si="16"/>
        <v>974093.26090717409</v>
      </c>
      <c r="F13" s="107">
        <f t="shared" si="16"/>
        <v>984520.4703825945</v>
      </c>
      <c r="G13" s="107">
        <f t="shared" si="16"/>
        <v>994212.03031566739</v>
      </c>
      <c r="H13" s="107">
        <f t="shared" si="16"/>
        <v>1005353.4608671258</v>
      </c>
      <c r="I13" s="107">
        <f t="shared" si="16"/>
        <v>1016377.5364743732</v>
      </c>
      <c r="J13" s="107">
        <f t="shared" si="16"/>
        <v>1021570.7175307318</v>
      </c>
      <c r="K13" s="107">
        <f t="shared" si="16"/>
        <v>1023768.8566445436</v>
      </c>
      <c r="L13" s="107">
        <f t="shared" si="16"/>
        <v>1025718.061358948</v>
      </c>
      <c r="M13" s="107">
        <f t="shared" si="16"/>
        <v>1025193.2138034661</v>
      </c>
      <c r="N13" s="107">
        <f t="shared" si="16"/>
        <v>1035187.5253527756</v>
      </c>
      <c r="O13" s="107">
        <f t="shared" si="16"/>
        <v>1043276.893431955</v>
      </c>
      <c r="P13" s="107">
        <f t="shared" si="16"/>
        <v>1046420.2731247209</v>
      </c>
      <c r="Q13" s="107">
        <f t="shared" si="16"/>
        <v>1048463.5525340461</v>
      </c>
      <c r="R13" s="107">
        <f t="shared" si="16"/>
        <v>1065370.5561909357</v>
      </c>
      <c r="S13" s="107">
        <f t="shared" si="16"/>
        <v>1076943.5147423022</v>
      </c>
      <c r="T13" s="107">
        <f t="shared" si="16"/>
        <v>1088902.055547927</v>
      </c>
      <c r="U13" s="107">
        <f t="shared" si="16"/>
        <v>1098450.0611427918</v>
      </c>
      <c r="V13" s="107">
        <f t="shared" si="16"/>
        <v>1110205.635183916</v>
      </c>
      <c r="W13" s="107">
        <f t="shared" si="16"/>
        <v>1120073.2272882632</v>
      </c>
      <c r="X13" s="107">
        <f t="shared" si="16"/>
        <v>1129751.0570879509</v>
      </c>
      <c r="Y13" s="107">
        <f t="shared" si="16"/>
        <v>1137753.1055470509</v>
      </c>
      <c r="Z13" s="107">
        <f t="shared" si="16"/>
        <v>1149250.4411654416</v>
      </c>
      <c r="AA13" s="107">
        <f t="shared" ref="AA13:BH13" si="17">SUM(AA14:AA18)</f>
        <v>1157590.5646496359</v>
      </c>
      <c r="AB13" s="107">
        <f t="shared" si="17"/>
        <v>1165498.447914202</v>
      </c>
      <c r="AC13" s="107">
        <f t="shared" si="17"/>
        <v>1176180.9733135598</v>
      </c>
      <c r="AD13" s="107">
        <f t="shared" si="17"/>
        <v>1192473.3232302624</v>
      </c>
      <c r="AE13" s="107">
        <f t="shared" si="17"/>
        <v>1205173.551687988</v>
      </c>
      <c r="AF13" s="107">
        <f t="shared" si="17"/>
        <v>1210687.5291331243</v>
      </c>
      <c r="AG13" s="107">
        <f t="shared" si="17"/>
        <v>1221025.4150523439</v>
      </c>
      <c r="AH13" s="107">
        <f t="shared" si="17"/>
        <v>1239113.6705399523</v>
      </c>
      <c r="AI13" s="107">
        <f t="shared" si="17"/>
        <v>1250868.0474800894</v>
      </c>
      <c r="AJ13" s="107">
        <f t="shared" si="17"/>
        <v>1263340.5531303931</v>
      </c>
      <c r="AK13" s="107">
        <f t="shared" si="17"/>
        <v>1273366.0301797912</v>
      </c>
      <c r="AL13" s="107">
        <f t="shared" si="17"/>
        <v>1289425.485461477</v>
      </c>
      <c r="AM13" s="107">
        <f t="shared" si="17"/>
        <v>1305848.1593648444</v>
      </c>
      <c r="AN13" s="107">
        <f t="shared" si="17"/>
        <v>1320680.2010902497</v>
      </c>
      <c r="AO13" s="107">
        <f t="shared" si="17"/>
        <v>1340755.7184557612</v>
      </c>
      <c r="AP13" s="107">
        <f t="shared" si="17"/>
        <v>1357616.6210517487</v>
      </c>
      <c r="AQ13" s="107">
        <f t="shared" si="17"/>
        <v>1378421.0918274024</v>
      </c>
      <c r="AR13" s="107">
        <f t="shared" si="17"/>
        <v>1396528.9337785293</v>
      </c>
      <c r="AS13" s="107">
        <f t="shared" si="17"/>
        <v>1409403.2659418785</v>
      </c>
      <c r="AT13" s="107">
        <f t="shared" si="17"/>
        <v>1438066.8360000001</v>
      </c>
      <c r="AU13" s="107">
        <f t="shared" si="17"/>
        <v>1461316.622</v>
      </c>
      <c r="AV13" s="107">
        <f t="shared" si="17"/>
        <v>1483463.8900000001</v>
      </c>
      <c r="AW13" s="107">
        <f t="shared" si="17"/>
        <v>1500945.926</v>
      </c>
      <c r="AX13" s="107">
        <f t="shared" si="17"/>
        <v>1528565.6639999999</v>
      </c>
      <c r="AY13" s="107">
        <f t="shared" si="17"/>
        <v>1547065.824</v>
      </c>
      <c r="AZ13" s="107">
        <f t="shared" si="17"/>
        <v>1572927.1259999999</v>
      </c>
      <c r="BA13" s="107">
        <f t="shared" si="17"/>
        <v>1596656.8159999999</v>
      </c>
      <c r="BB13" s="107">
        <f t="shared" si="17"/>
        <v>1616313.7959999999</v>
      </c>
      <c r="BC13" s="107">
        <f t="shared" si="17"/>
        <v>1622634.8740000001</v>
      </c>
      <c r="BD13" s="107">
        <f t="shared" si="17"/>
        <v>1631942.1720000003</v>
      </c>
      <c r="BE13" s="107">
        <f t="shared" si="17"/>
        <v>1639976.7691133053</v>
      </c>
      <c r="BF13" s="107">
        <f t="shared" si="17"/>
        <v>1640012.8540000001</v>
      </c>
      <c r="BG13" s="107">
        <f t="shared" si="17"/>
        <v>1637811.8679999998</v>
      </c>
      <c r="BH13" s="107">
        <f t="shared" si="17"/>
        <v>1638977.8659999999</v>
      </c>
      <c r="BI13" s="107">
        <f t="shared" ref="BI13:BO13" si="18">SUM(BI14:BI18)</f>
        <v>1641727.5560000001</v>
      </c>
      <c r="BJ13" s="107">
        <f t="shared" si="18"/>
        <v>1653558.182</v>
      </c>
      <c r="BK13" s="107">
        <f t="shared" si="18"/>
        <v>1672442.2579999999</v>
      </c>
      <c r="BL13" s="107">
        <f t="shared" si="18"/>
        <v>1683737.2499999998</v>
      </c>
      <c r="BM13" s="107">
        <f t="shared" si="18"/>
        <v>1697522.3659999999</v>
      </c>
      <c r="BN13" s="107">
        <f>SUM(BN14:BN18)</f>
        <v>1714871.6870000002</v>
      </c>
      <c r="BO13" s="107">
        <f t="shared" si="18"/>
        <v>1733660.621</v>
      </c>
      <c r="BP13" s="107">
        <f t="shared" ref="BP13:BX13" si="19">SUM(BP14:BP18)</f>
        <v>1750357.4310000001</v>
      </c>
      <c r="BQ13" s="107">
        <f t="shared" si="19"/>
        <v>1765360.987</v>
      </c>
      <c r="BR13" s="107">
        <f t="shared" si="19"/>
        <v>1777555.6826783</v>
      </c>
      <c r="BS13" s="107">
        <f t="shared" si="19"/>
        <v>1790059.017933402</v>
      </c>
      <c r="BT13" s="107">
        <f t="shared" si="19"/>
        <v>1800605.3209988079</v>
      </c>
      <c r="BU13" s="107">
        <f t="shared" si="19"/>
        <v>1811483.9996745</v>
      </c>
      <c r="BV13" s="107">
        <f t="shared" ref="BV13:BW13" si="20">SUM(BV14:BV18)</f>
        <v>1822109.0454616579</v>
      </c>
      <c r="BW13" s="107">
        <f t="shared" si="20"/>
        <v>1836312.6938808789</v>
      </c>
      <c r="BX13" s="107">
        <f t="shared" si="19"/>
        <v>1845805.2074332379</v>
      </c>
      <c r="BY13" s="107">
        <f t="shared" ref="BY13" si="21">SUM(BY14:BY18)</f>
        <v>1857983.3159394001</v>
      </c>
      <c r="BZ13" s="107">
        <f t="shared" ref="BZ13:CC13" si="22">SUM(BZ14:BZ18)</f>
        <v>1865643.7292207743</v>
      </c>
      <c r="CA13" s="107">
        <f t="shared" si="22"/>
        <v>1874554.8857648675</v>
      </c>
      <c r="CB13" s="107">
        <f t="shared" ref="CB13" si="23">SUM(CB14:CB18)</f>
        <v>1885902.2781017988</v>
      </c>
      <c r="CC13" s="107">
        <f t="shared" si="22"/>
        <v>1894186.4524514067</v>
      </c>
    </row>
    <row r="14" spans="1:81" x14ac:dyDescent="0.2">
      <c r="A14" s="150" t="s">
        <v>8</v>
      </c>
      <c r="B14" s="110">
        <v>206774.47401903101</v>
      </c>
      <c r="C14" s="110">
        <v>210758.7962994129</v>
      </c>
      <c r="D14" s="110">
        <v>215168.23178050038</v>
      </c>
      <c r="E14" s="110">
        <v>218476.92475329584</v>
      </c>
      <c r="F14" s="110">
        <v>218129.914163457</v>
      </c>
      <c r="G14" s="110">
        <v>219494.13367446812</v>
      </c>
      <c r="H14" s="110">
        <v>221323.85543568182</v>
      </c>
      <c r="I14" s="110">
        <v>223724.15297578988</v>
      </c>
      <c r="J14" s="110">
        <v>224362.7452667972</v>
      </c>
      <c r="K14" s="110">
        <v>222898.32131303428</v>
      </c>
      <c r="L14" s="110">
        <v>221563.20631766104</v>
      </c>
      <c r="M14" s="110">
        <v>217378.44515177561</v>
      </c>
      <c r="N14" s="110">
        <v>222562.50594809637</v>
      </c>
      <c r="O14" s="110">
        <v>224465.80450663381</v>
      </c>
      <c r="P14" s="110">
        <v>225316.01090804584</v>
      </c>
      <c r="Q14" s="110">
        <v>225379.04902526079</v>
      </c>
      <c r="R14" s="110">
        <v>232905.92952968538</v>
      </c>
      <c r="S14" s="110">
        <v>238313.17758818669</v>
      </c>
      <c r="T14" s="110">
        <v>244482.83126535339</v>
      </c>
      <c r="U14" s="110">
        <v>250248.39444755242</v>
      </c>
      <c r="V14" s="110">
        <v>255324.5597582373</v>
      </c>
      <c r="W14" s="110">
        <v>260168.79831902753</v>
      </c>
      <c r="X14" s="110">
        <v>263538.9130470581</v>
      </c>
      <c r="Y14" s="110">
        <v>265160.04491113144</v>
      </c>
      <c r="Z14" s="110">
        <v>265656.30863352248</v>
      </c>
      <c r="AA14" s="110">
        <v>265934.36670452537</v>
      </c>
      <c r="AB14" s="110">
        <v>265900.95095758635</v>
      </c>
      <c r="AC14" s="110">
        <v>266540.33680734038</v>
      </c>
      <c r="AD14" s="110">
        <v>268545.59873370134</v>
      </c>
      <c r="AE14" s="110">
        <v>270767.29288918414</v>
      </c>
      <c r="AF14" s="110">
        <v>272383.83595003397</v>
      </c>
      <c r="AG14" s="110">
        <v>276807.96934168931</v>
      </c>
      <c r="AH14" s="110">
        <v>277176.98503219953</v>
      </c>
      <c r="AI14" s="110">
        <v>278337.53293374676</v>
      </c>
      <c r="AJ14" s="110">
        <v>280188.26740069874</v>
      </c>
      <c r="AK14" s="110">
        <v>281818.85336599237</v>
      </c>
      <c r="AL14" s="110">
        <v>285622.47637702437</v>
      </c>
      <c r="AM14" s="110">
        <v>290993.64723613492</v>
      </c>
      <c r="AN14" s="110">
        <v>297053.38829867041</v>
      </c>
      <c r="AO14" s="110">
        <v>304173.46282000118</v>
      </c>
      <c r="AP14" s="110">
        <v>307920.91725223255</v>
      </c>
      <c r="AQ14" s="110">
        <v>312587.35428811947</v>
      </c>
      <c r="AR14" s="110">
        <v>317054.97880048229</v>
      </c>
      <c r="AS14" s="110">
        <v>323277.97242298478</v>
      </c>
      <c r="AT14" s="110">
        <v>326748.39600000001</v>
      </c>
      <c r="AU14" s="110">
        <v>331597.49</v>
      </c>
      <c r="AV14" s="110">
        <v>336451.39600000001</v>
      </c>
      <c r="AW14" s="110">
        <v>341196.99800000002</v>
      </c>
      <c r="AX14" s="110">
        <v>346130.28600000002</v>
      </c>
      <c r="AY14" s="110">
        <v>350629.25199999998</v>
      </c>
      <c r="AZ14" s="110">
        <v>355030.76400000002</v>
      </c>
      <c r="BA14" s="110">
        <v>359001.02799999999</v>
      </c>
      <c r="BB14" s="110">
        <v>362440.62</v>
      </c>
      <c r="BC14" s="110">
        <v>360428.49599999998</v>
      </c>
      <c r="BD14" s="110">
        <v>356395.99200000003</v>
      </c>
      <c r="BE14" s="110">
        <v>356256.24800000002</v>
      </c>
      <c r="BF14" s="110">
        <v>355457.22200000001</v>
      </c>
      <c r="BG14" s="110">
        <v>353477.408</v>
      </c>
      <c r="BH14" s="110">
        <v>354689.33199999999</v>
      </c>
      <c r="BI14" s="110">
        <v>355857.99200000003</v>
      </c>
      <c r="BJ14" s="110">
        <v>361160.23599999998</v>
      </c>
      <c r="BK14" s="110">
        <v>368103.25599999999</v>
      </c>
      <c r="BL14" s="110">
        <v>373440.48</v>
      </c>
      <c r="BM14" s="110">
        <v>379614.12800000003</v>
      </c>
      <c r="BN14" s="110">
        <v>380337.49900000001</v>
      </c>
      <c r="BO14" s="110">
        <v>383238.22899999999</v>
      </c>
      <c r="BP14" s="110">
        <v>386360.09899999999</v>
      </c>
      <c r="BQ14" s="110">
        <v>389137.59899999999</v>
      </c>
      <c r="BR14" s="110">
        <v>393652.07867830002</v>
      </c>
      <c r="BS14" s="110">
        <v>397507.70193340199</v>
      </c>
      <c r="BT14" s="110">
        <v>400317.31499880803</v>
      </c>
      <c r="BU14" s="110">
        <v>402861.41167449998</v>
      </c>
      <c r="BV14" s="110">
        <v>403732.815461658</v>
      </c>
      <c r="BW14" s="110">
        <v>405886.66588087898</v>
      </c>
      <c r="BX14" s="110">
        <v>406229.96543323802</v>
      </c>
      <c r="BY14" s="110">
        <v>408081.41193940002</v>
      </c>
      <c r="BZ14" s="110">
        <v>409631.50736176799</v>
      </c>
      <c r="CA14" s="110">
        <v>409375.91673946398</v>
      </c>
      <c r="CB14" s="110">
        <v>412821.27144420397</v>
      </c>
      <c r="CC14" s="110">
        <v>412502.72556350753</v>
      </c>
    </row>
    <row r="15" spans="1:81" x14ac:dyDescent="0.2">
      <c r="A15" s="150" t="s">
        <v>9</v>
      </c>
      <c r="B15" s="110">
        <v>100047.19744062299</v>
      </c>
      <c r="C15" s="110">
        <v>102752.19094203351</v>
      </c>
      <c r="D15" s="110">
        <v>105322.8860267173</v>
      </c>
      <c r="E15" s="110">
        <v>107562.7842301092</v>
      </c>
      <c r="F15" s="110">
        <v>108137.07477392349</v>
      </c>
      <c r="G15" s="110">
        <v>109579.4494258013</v>
      </c>
      <c r="H15" s="110">
        <v>111317.40139647311</v>
      </c>
      <c r="I15" s="110">
        <v>112007.90560618423</v>
      </c>
      <c r="J15" s="110">
        <v>114823.17252069958</v>
      </c>
      <c r="K15" s="110">
        <v>117218.69359766501</v>
      </c>
      <c r="L15" s="110">
        <v>119862.87092152824</v>
      </c>
      <c r="M15" s="110">
        <v>122656.29056505194</v>
      </c>
      <c r="N15" s="110">
        <v>124402.43492216403</v>
      </c>
      <c r="O15" s="110">
        <v>125438.48257282848</v>
      </c>
      <c r="P15" s="110">
        <v>124847.13667493964</v>
      </c>
      <c r="Q15" s="110">
        <v>125973.82995328457</v>
      </c>
      <c r="R15" s="110">
        <v>127469.20669431346</v>
      </c>
      <c r="S15" s="110">
        <v>130347.0730248068</v>
      </c>
      <c r="T15" s="110">
        <v>133157.30220850647</v>
      </c>
      <c r="U15" s="110">
        <v>135722.72016999734</v>
      </c>
      <c r="V15" s="110">
        <v>138930.05132567862</v>
      </c>
      <c r="W15" s="110">
        <v>142024.65846923558</v>
      </c>
      <c r="X15" s="110">
        <v>144115.94284089285</v>
      </c>
      <c r="Y15" s="110">
        <v>145341.44253591969</v>
      </c>
      <c r="Z15" s="110">
        <v>146817.46006350199</v>
      </c>
      <c r="AA15" s="110">
        <v>149027.4034091194</v>
      </c>
      <c r="AB15" s="110">
        <v>152185.60440735318</v>
      </c>
      <c r="AC15" s="110">
        <v>156035.92763423503</v>
      </c>
      <c r="AD15" s="110">
        <v>159827.69840179765</v>
      </c>
      <c r="AE15" s="110">
        <v>163476.13762831836</v>
      </c>
      <c r="AF15" s="110">
        <v>166273.18195630983</v>
      </c>
      <c r="AG15" s="110">
        <v>168855.36759125013</v>
      </c>
      <c r="AH15" s="110">
        <v>171892.49918141231</v>
      </c>
      <c r="AI15" s="110">
        <v>173878.90245329842</v>
      </c>
      <c r="AJ15" s="110">
        <v>175719.75628795629</v>
      </c>
      <c r="AK15" s="110">
        <v>178737.48128648807</v>
      </c>
      <c r="AL15" s="110">
        <v>180416.15146252024</v>
      </c>
      <c r="AM15" s="110">
        <v>182166.90326460826</v>
      </c>
      <c r="AN15" s="110">
        <v>184724.41480447556</v>
      </c>
      <c r="AO15" s="110">
        <v>187143.30783269694</v>
      </c>
      <c r="AP15" s="110">
        <v>189318.741307063</v>
      </c>
      <c r="AQ15" s="110">
        <v>192107.51397176081</v>
      </c>
      <c r="AR15" s="110">
        <v>194706.09817662879</v>
      </c>
      <c r="AS15" s="110">
        <v>197202.56212396725</v>
      </c>
      <c r="AT15" s="110">
        <v>199979.89600000001</v>
      </c>
      <c r="AU15" s="110">
        <v>202460.68799999999</v>
      </c>
      <c r="AV15" s="110">
        <v>204462.182</v>
      </c>
      <c r="AW15" s="110">
        <v>205994.98800000001</v>
      </c>
      <c r="AX15" s="110">
        <v>211207.69399999999</v>
      </c>
      <c r="AY15" s="110">
        <v>216892.39600000001</v>
      </c>
      <c r="AZ15" s="110">
        <v>221409.47399999999</v>
      </c>
      <c r="BA15" s="110">
        <v>224444.17600000001</v>
      </c>
      <c r="BB15" s="110">
        <v>224894.908</v>
      </c>
      <c r="BC15" s="110">
        <v>225641.55799999999</v>
      </c>
      <c r="BD15" s="110">
        <v>226899.492</v>
      </c>
      <c r="BE15" s="110">
        <v>227107.53200000001</v>
      </c>
      <c r="BF15" s="110">
        <v>225757.93599999999</v>
      </c>
      <c r="BG15" s="110">
        <v>225151.508</v>
      </c>
      <c r="BH15" s="110">
        <v>225582.60200000001</v>
      </c>
      <c r="BI15" s="110">
        <v>226354.90400000001</v>
      </c>
      <c r="BJ15" s="110">
        <v>227028.72</v>
      </c>
      <c r="BK15" s="110">
        <v>228782.85200000001</v>
      </c>
      <c r="BL15" s="110">
        <v>230229.796</v>
      </c>
      <c r="BM15" s="110">
        <v>231954.628</v>
      </c>
      <c r="BN15" s="110">
        <v>233901.79199999999</v>
      </c>
      <c r="BO15" s="110">
        <v>236135.92800000001</v>
      </c>
      <c r="BP15" s="110">
        <v>237114.296</v>
      </c>
      <c r="BQ15" s="110">
        <v>238604.32399999999</v>
      </c>
      <c r="BR15" s="110">
        <v>240252.652</v>
      </c>
      <c r="BS15" s="110">
        <v>241854.22399999999</v>
      </c>
      <c r="BT15" s="110">
        <v>242757.46599999999</v>
      </c>
      <c r="BU15" s="110">
        <v>244068.39199999999</v>
      </c>
      <c r="BV15" s="110">
        <v>245297.35200000001</v>
      </c>
      <c r="BW15" s="110">
        <v>246253.21599999999</v>
      </c>
      <c r="BX15" s="110">
        <v>247859.69399999999</v>
      </c>
      <c r="BY15" s="110">
        <v>248838.19200000001</v>
      </c>
      <c r="BZ15" s="110">
        <v>249719.39385900641</v>
      </c>
      <c r="CA15" s="110">
        <v>252096.1410254036</v>
      </c>
      <c r="CB15" s="110">
        <v>253493.17865759481</v>
      </c>
      <c r="CC15" s="110">
        <v>255283.28413552325</v>
      </c>
    </row>
    <row r="16" spans="1:81" x14ac:dyDescent="0.2">
      <c r="A16" s="150" t="s">
        <v>10</v>
      </c>
      <c r="B16" s="110">
        <v>241241.48850000001</v>
      </c>
      <c r="C16" s="110">
        <v>242723.60870000001</v>
      </c>
      <c r="D16" s="110">
        <v>244716.74059999999</v>
      </c>
      <c r="E16" s="110">
        <v>246069.23939999999</v>
      </c>
      <c r="F16" s="110">
        <v>251176.7886</v>
      </c>
      <c r="G16" s="110">
        <v>257123.299</v>
      </c>
      <c r="H16" s="110">
        <v>263260.42950000003</v>
      </c>
      <c r="I16" s="110">
        <v>269331</v>
      </c>
      <c r="J16" s="110">
        <v>270675.40000000002</v>
      </c>
      <c r="K16" s="110">
        <v>272136.90000000002</v>
      </c>
      <c r="L16" s="110">
        <v>272979</v>
      </c>
      <c r="M16" s="110">
        <v>274085.5</v>
      </c>
      <c r="N16" s="110">
        <v>274789.4057</v>
      </c>
      <c r="O16" s="110">
        <v>278660.1605</v>
      </c>
      <c r="P16" s="110">
        <v>280703.30430000002</v>
      </c>
      <c r="Q16" s="110">
        <v>280813.49280000001</v>
      </c>
      <c r="R16" s="110">
        <v>288508.43479999999</v>
      </c>
      <c r="S16" s="110">
        <v>291692.36749999999</v>
      </c>
      <c r="T16" s="110">
        <v>294925.26809999999</v>
      </c>
      <c r="U16" s="110">
        <v>296821.28389999998</v>
      </c>
      <c r="V16" s="110">
        <v>298356.40899999999</v>
      </c>
      <c r="W16" s="110">
        <v>299473.84139999998</v>
      </c>
      <c r="X16" s="110">
        <v>303095.50870000001</v>
      </c>
      <c r="Y16" s="110">
        <v>308292.17989999999</v>
      </c>
      <c r="Z16" s="110">
        <v>316824.21130000002</v>
      </c>
      <c r="AA16" s="110">
        <v>323954.31790000002</v>
      </c>
      <c r="AB16" s="110">
        <v>330330.30229999998</v>
      </c>
      <c r="AC16" s="110">
        <v>336872.40700000001</v>
      </c>
      <c r="AD16" s="110">
        <v>344525.4363</v>
      </c>
      <c r="AE16" s="110">
        <v>349033.2806</v>
      </c>
      <c r="AF16" s="110">
        <v>347768.48849999998</v>
      </c>
      <c r="AG16" s="110">
        <v>348747.49050000001</v>
      </c>
      <c r="AH16" s="110">
        <v>357036.18359999999</v>
      </c>
      <c r="AI16" s="110">
        <v>361879.49349999998</v>
      </c>
      <c r="AJ16" s="110">
        <v>367338.96980000002</v>
      </c>
      <c r="AK16" s="110">
        <v>370532.90639999998</v>
      </c>
      <c r="AL16" s="110">
        <v>381003.26049999997</v>
      </c>
      <c r="AM16" s="110">
        <v>388358.48300000001</v>
      </c>
      <c r="AN16" s="110">
        <v>392260.12349999999</v>
      </c>
      <c r="AO16" s="110">
        <v>397935.20860000001</v>
      </c>
      <c r="AP16" s="110">
        <v>401943.54</v>
      </c>
      <c r="AQ16" s="110">
        <v>409621.5</v>
      </c>
      <c r="AR16" s="110">
        <v>417131.5</v>
      </c>
      <c r="AS16" s="110">
        <v>419897.5</v>
      </c>
      <c r="AT16" s="110">
        <v>434909.42</v>
      </c>
      <c r="AU16" s="110">
        <v>447441.42</v>
      </c>
      <c r="AV16" s="110">
        <v>458853.4</v>
      </c>
      <c r="AW16" s="110">
        <v>466381</v>
      </c>
      <c r="AX16" s="110">
        <v>475257.59999999998</v>
      </c>
      <c r="AY16" s="110">
        <v>478038.6</v>
      </c>
      <c r="AZ16" s="110">
        <v>488036.6</v>
      </c>
      <c r="BA16" s="110">
        <v>497365.56</v>
      </c>
      <c r="BB16" s="110">
        <v>506970.48</v>
      </c>
      <c r="BC16" s="110">
        <v>509822.48</v>
      </c>
      <c r="BD16" s="110">
        <v>513568.48</v>
      </c>
      <c r="BE16" s="110">
        <v>516504.48</v>
      </c>
      <c r="BF16" s="110">
        <v>516388.42</v>
      </c>
      <c r="BG16" s="110">
        <v>515602.42</v>
      </c>
      <c r="BH16" s="110">
        <v>516722.4</v>
      </c>
      <c r="BI16" s="110">
        <v>519744</v>
      </c>
      <c r="BJ16" s="110">
        <v>521462.49</v>
      </c>
      <c r="BK16" s="110">
        <v>524164.49</v>
      </c>
      <c r="BL16" s="110">
        <v>524117.49</v>
      </c>
      <c r="BM16" s="110">
        <v>524361.49</v>
      </c>
      <c r="BN16" s="110">
        <v>534194.4</v>
      </c>
      <c r="BO16" s="110">
        <v>541569.4</v>
      </c>
      <c r="BP16" s="110">
        <v>549929.07999999996</v>
      </c>
      <c r="BQ16" s="110">
        <v>554296.07999999996</v>
      </c>
      <c r="BR16" s="110">
        <v>558239.48</v>
      </c>
      <c r="BS16" s="110">
        <v>560730.48</v>
      </c>
      <c r="BT16" s="110">
        <v>561990.48</v>
      </c>
      <c r="BU16" s="110">
        <v>563357.43999999994</v>
      </c>
      <c r="BV16" s="110">
        <v>569964.35</v>
      </c>
      <c r="BW16" s="110">
        <v>576939.19999999995</v>
      </c>
      <c r="BX16" s="110">
        <v>580901</v>
      </c>
      <c r="BY16" s="110">
        <v>584704</v>
      </c>
      <c r="BZ16" s="110">
        <v>586677</v>
      </c>
      <c r="CA16" s="110">
        <v>588411</v>
      </c>
      <c r="CB16" s="110">
        <v>591922</v>
      </c>
      <c r="CC16" s="110">
        <v>597066</v>
      </c>
    </row>
    <row r="17" spans="1:81" x14ac:dyDescent="0.2">
      <c r="A17" s="150" t="s">
        <v>11</v>
      </c>
      <c r="B17" s="110">
        <v>91811.256117975325</v>
      </c>
      <c r="C17" s="110">
        <v>93345.921948159856</v>
      </c>
      <c r="D17" s="110">
        <v>94126.440993083816</v>
      </c>
      <c r="E17" s="110">
        <v>94551.406723768989</v>
      </c>
      <c r="F17" s="110">
        <v>97208.547045214058</v>
      </c>
      <c r="G17" s="110">
        <v>95704.164115397987</v>
      </c>
      <c r="H17" s="110">
        <v>95195.637734970791</v>
      </c>
      <c r="I17" s="110">
        <v>95664.061692399075</v>
      </c>
      <c r="J17" s="110">
        <v>95500.512043234907</v>
      </c>
      <c r="K17" s="110">
        <v>95758.150033844402</v>
      </c>
      <c r="L17" s="110">
        <v>96145.057019758693</v>
      </c>
      <c r="M17" s="110">
        <v>96243.173186638451</v>
      </c>
      <c r="N17" s="110">
        <v>99057.991882515213</v>
      </c>
      <c r="O17" s="110">
        <v>101127.24495249278</v>
      </c>
      <c r="P17" s="110">
        <v>102984.9767417355</v>
      </c>
      <c r="Q17" s="110">
        <v>104305.81145550071</v>
      </c>
      <c r="R17" s="110">
        <v>104703.50696693688</v>
      </c>
      <c r="S17" s="110">
        <v>105361.79452930867</v>
      </c>
      <c r="T17" s="110">
        <v>106186.2755740671</v>
      </c>
      <c r="U17" s="110">
        <v>106990.2405252419</v>
      </c>
      <c r="V17" s="110">
        <v>108765.5</v>
      </c>
      <c r="W17" s="110">
        <v>110133.5</v>
      </c>
      <c r="X17" s="110">
        <v>111740</v>
      </c>
      <c r="Y17" s="110">
        <v>112994.6</v>
      </c>
      <c r="Z17" s="110">
        <v>113107.55076841736</v>
      </c>
      <c r="AA17" s="110">
        <v>113153.13943599122</v>
      </c>
      <c r="AB17" s="110">
        <v>113442.82214926256</v>
      </c>
      <c r="AC17" s="110">
        <v>113904.30897198441</v>
      </c>
      <c r="AD17" s="110">
        <v>114448.53469476337</v>
      </c>
      <c r="AE17" s="110">
        <v>115423.68597048553</v>
      </c>
      <c r="AF17" s="110">
        <v>116628.24072678066</v>
      </c>
      <c r="AG17" s="110">
        <v>118283.14321940443</v>
      </c>
      <c r="AH17" s="110">
        <v>120479.33082634062</v>
      </c>
      <c r="AI17" s="110">
        <v>122328.89379304416</v>
      </c>
      <c r="AJ17" s="110">
        <v>123674.6961417382</v>
      </c>
      <c r="AK17" s="110">
        <v>124133.05972731081</v>
      </c>
      <c r="AL17" s="110">
        <v>124405.44192193224</v>
      </c>
      <c r="AM17" s="110">
        <v>124121.34436410131</v>
      </c>
      <c r="AN17" s="110">
        <v>124862.34108710368</v>
      </c>
      <c r="AO17" s="110">
        <v>125796.6413030632</v>
      </c>
      <c r="AP17" s="110">
        <v>127039.12879245324</v>
      </c>
      <c r="AQ17" s="110">
        <v>128846.22356752226</v>
      </c>
      <c r="AR17" s="110">
        <v>130445.35600141824</v>
      </c>
      <c r="AS17" s="110">
        <v>131808.73139492655</v>
      </c>
      <c r="AT17" s="110">
        <v>134505.12400000001</v>
      </c>
      <c r="AU17" s="110">
        <v>135825.024</v>
      </c>
      <c r="AV17" s="110">
        <v>137003.91200000001</v>
      </c>
      <c r="AW17" s="110">
        <v>137857.94</v>
      </c>
      <c r="AX17" s="110">
        <v>140488.084</v>
      </c>
      <c r="AY17" s="110">
        <v>142613.576</v>
      </c>
      <c r="AZ17" s="110">
        <v>144864.288</v>
      </c>
      <c r="BA17" s="110">
        <v>147262.052</v>
      </c>
      <c r="BB17" s="110">
        <v>147931.788</v>
      </c>
      <c r="BC17" s="110">
        <v>148496.34</v>
      </c>
      <c r="BD17" s="110">
        <v>149817.20799999998</v>
      </c>
      <c r="BE17" s="110">
        <v>150619.51799999998</v>
      </c>
      <c r="BF17" s="110">
        <v>150576.27600000001</v>
      </c>
      <c r="BG17" s="110">
        <v>149180.53200000001</v>
      </c>
      <c r="BH17" s="110">
        <v>147420.53200000001</v>
      </c>
      <c r="BI17" s="110">
        <v>144882.66</v>
      </c>
      <c r="BJ17" s="110">
        <v>146335.736</v>
      </c>
      <c r="BK17" s="110">
        <v>148183.66</v>
      </c>
      <c r="BL17" s="110">
        <v>149321.484</v>
      </c>
      <c r="BM17" s="110">
        <v>150411.12</v>
      </c>
      <c r="BN17" s="110">
        <v>151057.99599999998</v>
      </c>
      <c r="BO17" s="110">
        <v>151889.06400000001</v>
      </c>
      <c r="BP17" s="110">
        <v>152351.95600000001</v>
      </c>
      <c r="BQ17" s="110">
        <v>153352.984</v>
      </c>
      <c r="BR17" s="110">
        <v>154055.47200000001</v>
      </c>
      <c r="BS17" s="110">
        <v>154862.61199999999</v>
      </c>
      <c r="BT17" s="110">
        <v>155705.06</v>
      </c>
      <c r="BU17" s="110">
        <v>156555.75599999999</v>
      </c>
      <c r="BV17" s="110">
        <v>157018.52799999999</v>
      </c>
      <c r="BW17" s="110">
        <v>158068.61199999999</v>
      </c>
      <c r="BX17" s="110">
        <v>158550.54800000001</v>
      </c>
      <c r="BY17" s="110">
        <v>159028.712</v>
      </c>
      <c r="BZ17" s="110">
        <v>159623.82799999998</v>
      </c>
      <c r="CA17" s="110">
        <v>160219.82799999998</v>
      </c>
      <c r="CB17" s="110">
        <v>160735.82799999998</v>
      </c>
      <c r="CC17" s="110">
        <v>161064.44275237591</v>
      </c>
    </row>
    <row r="18" spans="1:81" x14ac:dyDescent="0.2">
      <c r="A18" s="151" t="s">
        <v>12</v>
      </c>
      <c r="B18" s="112">
        <v>306718.67</v>
      </c>
      <c r="C18" s="112">
        <v>306996.0062</v>
      </c>
      <c r="D18" s="112">
        <v>307216.35560000001</v>
      </c>
      <c r="E18" s="112">
        <v>307432.90580000001</v>
      </c>
      <c r="F18" s="112">
        <v>309868.1458</v>
      </c>
      <c r="G18" s="112">
        <v>312310.9841</v>
      </c>
      <c r="H18" s="112">
        <v>314256.13679999998</v>
      </c>
      <c r="I18" s="112">
        <v>315650.41619999998</v>
      </c>
      <c r="J18" s="112">
        <v>316208.88770000002</v>
      </c>
      <c r="K18" s="112">
        <v>315756.7917</v>
      </c>
      <c r="L18" s="112">
        <v>315167.92709999997</v>
      </c>
      <c r="M18" s="112">
        <v>314829.80489999999</v>
      </c>
      <c r="N18" s="112">
        <v>314375.18689999997</v>
      </c>
      <c r="O18" s="112">
        <v>313585.2009</v>
      </c>
      <c r="P18" s="112">
        <v>312568.84450000001</v>
      </c>
      <c r="Q18" s="112">
        <v>311991.36930000002</v>
      </c>
      <c r="R18" s="112">
        <v>311783.47820000001</v>
      </c>
      <c r="S18" s="112">
        <v>311229.10210000002</v>
      </c>
      <c r="T18" s="112">
        <v>310150.37839999999</v>
      </c>
      <c r="U18" s="112">
        <v>308667.42210000003</v>
      </c>
      <c r="V18" s="112">
        <v>308829.1151</v>
      </c>
      <c r="W18" s="112">
        <v>308272.42910000001</v>
      </c>
      <c r="X18" s="112">
        <v>307260.6925</v>
      </c>
      <c r="Y18" s="112">
        <v>305964.8382</v>
      </c>
      <c r="Z18" s="112">
        <v>306844.91039999999</v>
      </c>
      <c r="AA18" s="112">
        <v>305521.33720000001</v>
      </c>
      <c r="AB18" s="112">
        <v>303638.76809999999</v>
      </c>
      <c r="AC18" s="112">
        <v>302827.99290000001</v>
      </c>
      <c r="AD18" s="112">
        <v>305126.0551</v>
      </c>
      <c r="AE18" s="112">
        <v>306473.15460000001</v>
      </c>
      <c r="AF18" s="112">
        <v>307633.78200000001</v>
      </c>
      <c r="AG18" s="112">
        <v>308331.44439999998</v>
      </c>
      <c r="AH18" s="112">
        <v>312528.67190000002</v>
      </c>
      <c r="AI18" s="112">
        <v>314443.22480000003</v>
      </c>
      <c r="AJ18" s="112">
        <v>316418.86349999998</v>
      </c>
      <c r="AK18" s="112">
        <v>318143.72940000001</v>
      </c>
      <c r="AL18" s="112">
        <v>317978.15519999998</v>
      </c>
      <c r="AM18" s="112">
        <v>320207.78149999998</v>
      </c>
      <c r="AN18" s="112">
        <v>321779.93339999998</v>
      </c>
      <c r="AO18" s="112">
        <v>325707.09789999999</v>
      </c>
      <c r="AP18" s="112">
        <v>331394.29369999998</v>
      </c>
      <c r="AQ18" s="112">
        <v>335258.5</v>
      </c>
      <c r="AR18" s="112">
        <v>337191.00079999998</v>
      </c>
      <c r="AS18" s="112">
        <v>337216.5</v>
      </c>
      <c r="AT18" s="112">
        <v>341924</v>
      </c>
      <c r="AU18" s="112">
        <v>343992</v>
      </c>
      <c r="AV18" s="112">
        <v>346693</v>
      </c>
      <c r="AW18" s="112">
        <v>349515</v>
      </c>
      <c r="AX18" s="112">
        <v>355482</v>
      </c>
      <c r="AY18" s="112">
        <v>358892</v>
      </c>
      <c r="AZ18" s="112">
        <v>363586</v>
      </c>
      <c r="BA18" s="112">
        <v>368584</v>
      </c>
      <c r="BB18" s="112">
        <v>374076</v>
      </c>
      <c r="BC18" s="112">
        <v>378246</v>
      </c>
      <c r="BD18" s="112">
        <v>385261</v>
      </c>
      <c r="BE18" s="112">
        <v>389488.99111330538</v>
      </c>
      <c r="BF18" s="112">
        <v>391833</v>
      </c>
      <c r="BG18" s="112">
        <v>394400</v>
      </c>
      <c r="BH18" s="112">
        <v>394563</v>
      </c>
      <c r="BI18" s="112">
        <v>394888</v>
      </c>
      <c r="BJ18" s="112">
        <v>397571</v>
      </c>
      <c r="BK18" s="112">
        <v>403208</v>
      </c>
      <c r="BL18" s="112">
        <v>406628</v>
      </c>
      <c r="BM18" s="112">
        <v>411181</v>
      </c>
      <c r="BN18" s="112">
        <v>415380</v>
      </c>
      <c r="BO18" s="112">
        <v>420828</v>
      </c>
      <c r="BP18" s="112">
        <v>424602</v>
      </c>
      <c r="BQ18" s="112">
        <v>429970</v>
      </c>
      <c r="BR18" s="112">
        <v>431356</v>
      </c>
      <c r="BS18" s="112">
        <v>435104</v>
      </c>
      <c r="BT18" s="112">
        <v>439835</v>
      </c>
      <c r="BU18" s="112">
        <v>444641</v>
      </c>
      <c r="BV18" s="112">
        <v>446096</v>
      </c>
      <c r="BW18" s="112">
        <v>449165</v>
      </c>
      <c r="BX18" s="112">
        <v>452264</v>
      </c>
      <c r="BY18" s="112">
        <v>457331</v>
      </c>
      <c r="BZ18" s="112">
        <v>459992</v>
      </c>
      <c r="CA18" s="112">
        <v>464452</v>
      </c>
      <c r="CB18" s="112">
        <v>466930</v>
      </c>
      <c r="CC18" s="112">
        <v>468270</v>
      </c>
    </row>
    <row r="19" spans="1:81" x14ac:dyDescent="0.2">
      <c r="A19" s="149" t="s">
        <v>13</v>
      </c>
      <c r="B19" s="107">
        <f t="shared" ref="B19:Z19" si="24">B13+B9+B6</f>
        <v>1573106.911885635</v>
      </c>
      <c r="C19" s="107">
        <f t="shared" si="24"/>
        <v>1575696.8044086206</v>
      </c>
      <c r="D19" s="107">
        <f t="shared" si="24"/>
        <v>1583320.9108715414</v>
      </c>
      <c r="E19" s="107">
        <f t="shared" si="24"/>
        <v>1587093.9778322673</v>
      </c>
      <c r="F19" s="107">
        <f t="shared" si="24"/>
        <v>1610988.5171642222</v>
      </c>
      <c r="G19" s="107">
        <f t="shared" si="24"/>
        <v>1626595.0660232899</v>
      </c>
      <c r="H19" s="107">
        <f t="shared" si="24"/>
        <v>1646165.1580951652</v>
      </c>
      <c r="I19" s="107">
        <f t="shared" si="24"/>
        <v>1663233.5636421547</v>
      </c>
      <c r="J19" s="107">
        <f t="shared" si="24"/>
        <v>1666967.4097539568</v>
      </c>
      <c r="K19" s="107">
        <f t="shared" si="24"/>
        <v>1677753.5514475773</v>
      </c>
      <c r="L19" s="107">
        <f t="shared" si="24"/>
        <v>1680151.1086274884</v>
      </c>
      <c r="M19" s="107">
        <f t="shared" si="24"/>
        <v>1677682.368225415</v>
      </c>
      <c r="N19" s="107">
        <f t="shared" si="24"/>
        <v>1684614.2301953521</v>
      </c>
      <c r="O19" s="107">
        <f t="shared" si="24"/>
        <v>1687339.0602523056</v>
      </c>
      <c r="P19" s="107">
        <f t="shared" si="24"/>
        <v>1683691.4785547494</v>
      </c>
      <c r="Q19" s="107">
        <f t="shared" si="24"/>
        <v>1685044.1752135123</v>
      </c>
      <c r="R19" s="107">
        <f t="shared" si="24"/>
        <v>1701670.4715211294</v>
      </c>
      <c r="S19" s="107">
        <f t="shared" si="24"/>
        <v>1714613.0942696589</v>
      </c>
      <c r="T19" s="107">
        <f t="shared" si="24"/>
        <v>1732112.7387612076</v>
      </c>
      <c r="U19" s="107">
        <f t="shared" si="24"/>
        <v>1750272.3659771332</v>
      </c>
      <c r="V19" s="107">
        <f t="shared" si="24"/>
        <v>1769176.8526376737</v>
      </c>
      <c r="W19" s="107">
        <f t="shared" si="24"/>
        <v>1784545.9583601598</v>
      </c>
      <c r="X19" s="107">
        <f t="shared" si="24"/>
        <v>1799711.4489670817</v>
      </c>
      <c r="Y19" s="107">
        <f t="shared" si="24"/>
        <v>1813717.8414341183</v>
      </c>
      <c r="Z19" s="107">
        <f t="shared" si="24"/>
        <v>1825589.8079219351</v>
      </c>
      <c r="AA19" s="107">
        <f t="shared" ref="AA19:BH19" si="25">AA13+AA9+AA6</f>
        <v>1834321.9468835867</v>
      </c>
      <c r="AB19" s="107">
        <f t="shared" si="25"/>
        <v>1837437.0802994897</v>
      </c>
      <c r="AC19" s="107">
        <f t="shared" si="25"/>
        <v>1848867.8382156696</v>
      </c>
      <c r="AD19" s="107">
        <f t="shared" si="25"/>
        <v>1871858.6390270735</v>
      </c>
      <c r="AE19" s="107">
        <f t="shared" si="25"/>
        <v>1895171.1323657581</v>
      </c>
      <c r="AF19" s="107">
        <f t="shared" si="25"/>
        <v>1909197.3815384046</v>
      </c>
      <c r="AG19" s="107">
        <f t="shared" si="25"/>
        <v>1924376.4406223502</v>
      </c>
      <c r="AH19" s="107">
        <f t="shared" si="25"/>
        <v>1941834.6760463051</v>
      </c>
      <c r="AI19" s="107">
        <f t="shared" si="25"/>
        <v>1952614.9558464251</v>
      </c>
      <c r="AJ19" s="107">
        <f t="shared" si="25"/>
        <v>1964467.7372989126</v>
      </c>
      <c r="AK19" s="107">
        <f t="shared" si="25"/>
        <v>1975246.8521594992</v>
      </c>
      <c r="AL19" s="107">
        <f t="shared" si="25"/>
        <v>2003786.8742858104</v>
      </c>
      <c r="AM19" s="107">
        <f t="shared" si="25"/>
        <v>2027702.283537589</v>
      </c>
      <c r="AN19" s="107">
        <f t="shared" si="25"/>
        <v>2061161.0950958054</v>
      </c>
      <c r="AO19" s="107">
        <f t="shared" si="25"/>
        <v>2080397.3172124601</v>
      </c>
      <c r="AP19" s="107">
        <f t="shared" si="25"/>
        <v>2106032.3325458891</v>
      </c>
      <c r="AQ19" s="107">
        <f t="shared" si="25"/>
        <v>2139405.8798170392</v>
      </c>
      <c r="AR19" s="107">
        <f t="shared" si="25"/>
        <v>2165815.1400413476</v>
      </c>
      <c r="AS19" s="107">
        <f t="shared" si="25"/>
        <v>2180388.5828906158</v>
      </c>
      <c r="AT19" s="107">
        <f t="shared" si="25"/>
        <v>2211839.6800000002</v>
      </c>
      <c r="AU19" s="107">
        <f t="shared" si="25"/>
        <v>2242675.4040000001</v>
      </c>
      <c r="AV19" s="107">
        <f t="shared" si="25"/>
        <v>2275307.7760000001</v>
      </c>
      <c r="AW19" s="107">
        <f t="shared" si="25"/>
        <v>2305206.5419999999</v>
      </c>
      <c r="AX19" s="107">
        <f t="shared" si="25"/>
        <v>2344393.9339999999</v>
      </c>
      <c r="AY19" s="107">
        <f t="shared" si="25"/>
        <v>2362878.1120000002</v>
      </c>
      <c r="AZ19" s="107">
        <f t="shared" si="25"/>
        <v>2390931.682</v>
      </c>
      <c r="BA19" s="107">
        <f t="shared" si="25"/>
        <v>2425714.8059999999</v>
      </c>
      <c r="BB19" s="107">
        <f t="shared" si="25"/>
        <v>2436040.75</v>
      </c>
      <c r="BC19" s="107">
        <f t="shared" si="25"/>
        <v>2466862.81</v>
      </c>
      <c r="BD19" s="107">
        <f t="shared" si="25"/>
        <v>2472943.2760000005</v>
      </c>
      <c r="BE19" s="107">
        <f t="shared" si="25"/>
        <v>2461107.0031133052</v>
      </c>
      <c r="BF19" s="107">
        <f t="shared" si="25"/>
        <v>2423456.77</v>
      </c>
      <c r="BG19" s="107">
        <f t="shared" si="25"/>
        <v>2416241.8359999997</v>
      </c>
      <c r="BH19" s="107">
        <f t="shared" si="25"/>
        <v>2421289.946</v>
      </c>
      <c r="BI19" s="107">
        <f t="shared" ref="BI19:BO19" si="26">BI13+BI9+BI6</f>
        <v>2435225.372</v>
      </c>
      <c r="BJ19" s="107">
        <f t="shared" si="26"/>
        <v>2463954.102</v>
      </c>
      <c r="BK19" s="107">
        <f t="shared" si="26"/>
        <v>2477947.5699999998</v>
      </c>
      <c r="BL19" s="107">
        <f t="shared" si="26"/>
        <v>2504794.4679999994</v>
      </c>
      <c r="BM19" s="107">
        <f t="shared" si="26"/>
        <v>2532740.8559999997</v>
      </c>
      <c r="BN19" s="107">
        <f>BN13+BN9+BN6</f>
        <v>2554419.5350000001</v>
      </c>
      <c r="BO19" s="107">
        <f t="shared" si="26"/>
        <v>2566156.8050000002</v>
      </c>
      <c r="BP19" s="107">
        <f t="shared" ref="BP19:BX19" si="27">BP13+BP9+BP6</f>
        <v>2570743.8190000001</v>
      </c>
      <c r="BQ19" s="107">
        <f t="shared" si="27"/>
        <v>2589163.0270000002</v>
      </c>
      <c r="BR19" s="107">
        <f t="shared" si="27"/>
        <v>2600608.9362782999</v>
      </c>
      <c r="BS19" s="107">
        <f t="shared" si="27"/>
        <v>2625258.6765334019</v>
      </c>
      <c r="BT19" s="107">
        <f t="shared" si="27"/>
        <v>2633368.5153988083</v>
      </c>
      <c r="BU19" s="107">
        <f t="shared" ref="BU19:BW19" si="28">BU13+BU9+BU6</f>
        <v>2646722.6360744997</v>
      </c>
      <c r="BV19" s="107">
        <f t="shared" si="28"/>
        <v>2655716.8254616577</v>
      </c>
      <c r="BW19" s="107">
        <f t="shared" si="28"/>
        <v>2679291.1918808785</v>
      </c>
      <c r="BX19" s="107">
        <f t="shared" si="27"/>
        <v>2689945.155433238</v>
      </c>
      <c r="BY19" s="107">
        <f t="shared" ref="BY19" si="29">BY13+BY9+BY6</f>
        <v>2723514.3499393999</v>
      </c>
      <c r="BZ19" s="107">
        <f t="shared" ref="BZ19:CC19" si="30">BZ13+BZ9+BZ6</f>
        <v>2711532.5831913948</v>
      </c>
      <c r="CA19" s="107">
        <f t="shared" si="30"/>
        <v>2716272.8006563704</v>
      </c>
      <c r="CB19" s="107">
        <f t="shared" ref="CB19" si="31">CB13+CB9+CB6</f>
        <v>2730859.4561995524</v>
      </c>
      <c r="CC19" s="107">
        <f t="shared" si="30"/>
        <v>2758148.4511902207</v>
      </c>
    </row>
    <row r="20" spans="1:81" x14ac:dyDescent="0.2">
      <c r="A20" s="150" t="s">
        <v>14</v>
      </c>
      <c r="B20" s="110">
        <v>171151.75405480151</v>
      </c>
      <c r="C20" s="110">
        <v>171173.3789072978</v>
      </c>
      <c r="D20" s="110">
        <v>172672.98111714999</v>
      </c>
      <c r="E20" s="110">
        <v>173371.47559366221</v>
      </c>
      <c r="F20" s="110">
        <v>175053.4710034031</v>
      </c>
      <c r="G20" s="110">
        <v>180270.81722102308</v>
      </c>
      <c r="H20" s="110">
        <v>182228.81813012957</v>
      </c>
      <c r="I20" s="110">
        <v>184453.78766341804</v>
      </c>
      <c r="J20" s="110">
        <v>185086.06265915465</v>
      </c>
      <c r="K20" s="110">
        <v>185669.61839780104</v>
      </c>
      <c r="L20" s="110">
        <v>186026.22583076896</v>
      </c>
      <c r="M20" s="110">
        <v>186317.23442765986</v>
      </c>
      <c r="N20" s="110">
        <v>185326.61918882414</v>
      </c>
      <c r="O20" s="110">
        <v>183656.48760654542</v>
      </c>
      <c r="P20" s="110">
        <v>182807.70055966949</v>
      </c>
      <c r="Q20" s="110">
        <v>182844.15149528321</v>
      </c>
      <c r="R20" s="110">
        <v>181849.41922316395</v>
      </c>
      <c r="S20" s="110">
        <v>181694.53766692081</v>
      </c>
      <c r="T20" s="110">
        <v>182953.50816425675</v>
      </c>
      <c r="U20" s="110">
        <v>184166.17645578145</v>
      </c>
      <c r="V20" s="110">
        <v>184195.79991349779</v>
      </c>
      <c r="W20" s="110">
        <v>184655.72969082714</v>
      </c>
      <c r="X20" s="110">
        <v>186104.69548099817</v>
      </c>
      <c r="Y20" s="110">
        <v>187238.33720278193</v>
      </c>
      <c r="Z20" s="110">
        <v>187186.82601008136</v>
      </c>
      <c r="AA20" s="110">
        <v>187534.65777676299</v>
      </c>
      <c r="AB20" s="110">
        <v>188363.0414349261</v>
      </c>
      <c r="AC20" s="110">
        <v>189779.91908313401</v>
      </c>
      <c r="AD20" s="110">
        <v>191115.05379505066</v>
      </c>
      <c r="AE20" s="110">
        <v>192138.51891712341</v>
      </c>
      <c r="AF20" s="110">
        <v>195111.07359242652</v>
      </c>
      <c r="AG20" s="110">
        <v>194911.53007806014</v>
      </c>
      <c r="AH20" s="110">
        <v>197003.51853512705</v>
      </c>
      <c r="AI20" s="110">
        <v>197759.20913469524</v>
      </c>
      <c r="AJ20" s="110">
        <v>198664.23552566019</v>
      </c>
      <c r="AK20" s="110">
        <v>200591.43966118587</v>
      </c>
      <c r="AL20" s="110">
        <v>202935.75411061285</v>
      </c>
      <c r="AM20" s="110">
        <v>206878.99142999502</v>
      </c>
      <c r="AN20" s="110">
        <v>210766.87151635942</v>
      </c>
      <c r="AO20" s="110">
        <v>213330.04014283343</v>
      </c>
      <c r="AP20" s="110">
        <v>213768.00597242985</v>
      </c>
      <c r="AQ20" s="110">
        <v>218174.78931257266</v>
      </c>
      <c r="AR20" s="110">
        <v>221183.39055821291</v>
      </c>
      <c r="AS20" s="110">
        <v>222367.77786929082</v>
      </c>
      <c r="AT20" s="110">
        <v>227713</v>
      </c>
      <c r="AU20" s="110">
        <v>231525</v>
      </c>
      <c r="AV20" s="110">
        <v>233065</v>
      </c>
      <c r="AW20" s="110">
        <v>237853</v>
      </c>
      <c r="AX20" s="110">
        <v>239956</v>
      </c>
      <c r="AY20" s="110">
        <v>242652</v>
      </c>
      <c r="AZ20" s="110">
        <v>245134</v>
      </c>
      <c r="BA20" s="110">
        <v>247706</v>
      </c>
      <c r="BB20" s="110">
        <v>248608</v>
      </c>
      <c r="BC20" s="110">
        <v>250563</v>
      </c>
      <c r="BD20" s="110">
        <v>250975</v>
      </c>
      <c r="BE20" s="110">
        <v>247306</v>
      </c>
      <c r="BF20" s="110">
        <v>242825</v>
      </c>
      <c r="BG20" s="110">
        <v>240889</v>
      </c>
      <c r="BH20" s="110">
        <v>242003</v>
      </c>
      <c r="BI20" s="110">
        <v>245831</v>
      </c>
      <c r="BJ20" s="110">
        <v>248706</v>
      </c>
      <c r="BK20" s="110">
        <v>251331</v>
      </c>
      <c r="BL20" s="110">
        <v>255075</v>
      </c>
      <c r="BM20" s="110">
        <v>257480</v>
      </c>
      <c r="BN20" s="110">
        <v>261480</v>
      </c>
      <c r="BO20" s="110">
        <v>264653</v>
      </c>
      <c r="BP20" s="110">
        <v>267478</v>
      </c>
      <c r="BQ20" s="110">
        <v>271053</v>
      </c>
      <c r="BR20" s="110">
        <v>271431</v>
      </c>
      <c r="BS20" s="110">
        <v>272982</v>
      </c>
      <c r="BT20" s="110">
        <v>273534</v>
      </c>
      <c r="BU20" s="110">
        <v>273085</v>
      </c>
      <c r="BV20" s="110">
        <v>273981</v>
      </c>
      <c r="BW20" s="110">
        <v>277099</v>
      </c>
      <c r="BX20" s="110">
        <v>275286</v>
      </c>
      <c r="BY20" s="110">
        <v>278722</v>
      </c>
      <c r="BZ20" s="110">
        <v>278959</v>
      </c>
      <c r="CA20" s="110">
        <v>277787</v>
      </c>
      <c r="CB20" s="110">
        <v>278644</v>
      </c>
      <c r="CC20" s="110">
        <v>282102</v>
      </c>
    </row>
    <row r="21" spans="1:81" ht="13.5" thickBot="1" x14ac:dyDescent="0.25">
      <c r="A21" s="152" t="s">
        <v>439</v>
      </c>
      <c r="B21" s="98">
        <f t="shared" ref="B21:Z21" si="32">B19+B20</f>
        <v>1744258.6659404365</v>
      </c>
      <c r="C21" s="98">
        <f t="shared" si="32"/>
        <v>1746870.1833159183</v>
      </c>
      <c r="D21" s="98">
        <f t="shared" si="32"/>
        <v>1755993.8919886914</v>
      </c>
      <c r="E21" s="98">
        <f t="shared" si="32"/>
        <v>1760465.4534259294</v>
      </c>
      <c r="F21" s="98">
        <f t="shared" si="32"/>
        <v>1786041.9881676254</v>
      </c>
      <c r="G21" s="98">
        <f t="shared" si="32"/>
        <v>1806865.8832443131</v>
      </c>
      <c r="H21" s="98">
        <f t="shared" si="32"/>
        <v>1828393.9762252946</v>
      </c>
      <c r="I21" s="98">
        <f t="shared" si="32"/>
        <v>1847687.3513055728</v>
      </c>
      <c r="J21" s="98">
        <f t="shared" si="32"/>
        <v>1852053.4724131115</v>
      </c>
      <c r="K21" s="98">
        <f t="shared" si="32"/>
        <v>1863423.1698453783</v>
      </c>
      <c r="L21" s="98">
        <f t="shared" si="32"/>
        <v>1866177.3344582573</v>
      </c>
      <c r="M21" s="98">
        <f t="shared" si="32"/>
        <v>1863999.6026530748</v>
      </c>
      <c r="N21" s="98">
        <f t="shared" si="32"/>
        <v>1869940.8493841763</v>
      </c>
      <c r="O21" s="98">
        <f t="shared" si="32"/>
        <v>1870995.547858851</v>
      </c>
      <c r="P21" s="98">
        <f t="shared" si="32"/>
        <v>1866499.1791144188</v>
      </c>
      <c r="Q21" s="98">
        <f t="shared" si="32"/>
        <v>1867888.3267087955</v>
      </c>
      <c r="R21" s="98">
        <f t="shared" si="32"/>
        <v>1883519.8907442933</v>
      </c>
      <c r="S21" s="98">
        <f t="shared" si="32"/>
        <v>1896307.6319365797</v>
      </c>
      <c r="T21" s="98">
        <f t="shared" si="32"/>
        <v>1915066.2469254644</v>
      </c>
      <c r="U21" s="98">
        <f t="shared" si="32"/>
        <v>1934438.5424329145</v>
      </c>
      <c r="V21" s="98">
        <f t="shared" si="32"/>
        <v>1953372.6525511716</v>
      </c>
      <c r="W21" s="98">
        <f t="shared" si="32"/>
        <v>1969201.688050987</v>
      </c>
      <c r="X21" s="98">
        <f t="shared" si="32"/>
        <v>1985816.1444480799</v>
      </c>
      <c r="Y21" s="98">
        <f t="shared" si="32"/>
        <v>2000956.1786369001</v>
      </c>
      <c r="Z21" s="98">
        <f t="shared" si="32"/>
        <v>2012776.6339320166</v>
      </c>
      <c r="AA21" s="98">
        <f>AA19+AA20</f>
        <v>2021856.6046603497</v>
      </c>
      <c r="AB21" s="98">
        <f t="shared" ref="AB21:BH21" si="33">AB19+AB20</f>
        <v>2025800.1217344156</v>
      </c>
      <c r="AC21" s="98">
        <f t="shared" si="33"/>
        <v>2038647.7572988037</v>
      </c>
      <c r="AD21" s="98">
        <f t="shared" si="33"/>
        <v>2062973.6928221241</v>
      </c>
      <c r="AE21" s="98">
        <f t="shared" si="33"/>
        <v>2087309.6512828814</v>
      </c>
      <c r="AF21" s="98">
        <f t="shared" si="33"/>
        <v>2104308.4551308313</v>
      </c>
      <c r="AG21" s="98">
        <f t="shared" si="33"/>
        <v>2119287.9707004102</v>
      </c>
      <c r="AH21" s="98">
        <f t="shared" si="33"/>
        <v>2138838.1945814323</v>
      </c>
      <c r="AI21" s="98">
        <f t="shared" si="33"/>
        <v>2150374.1649811203</v>
      </c>
      <c r="AJ21" s="98">
        <f t="shared" si="33"/>
        <v>2163131.9728245726</v>
      </c>
      <c r="AK21" s="98">
        <f t="shared" si="33"/>
        <v>2175838.2918206849</v>
      </c>
      <c r="AL21" s="98">
        <f t="shared" si="33"/>
        <v>2206722.6283964231</v>
      </c>
      <c r="AM21" s="98">
        <f t="shared" si="33"/>
        <v>2234581.2749675838</v>
      </c>
      <c r="AN21" s="98">
        <f t="shared" si="33"/>
        <v>2271927.9666121649</v>
      </c>
      <c r="AO21" s="98">
        <f t="shared" si="33"/>
        <v>2293727.3573552934</v>
      </c>
      <c r="AP21" s="98">
        <f t="shared" si="33"/>
        <v>2319800.3385183187</v>
      </c>
      <c r="AQ21" s="98">
        <f t="shared" si="33"/>
        <v>2357580.6691296119</v>
      </c>
      <c r="AR21" s="98">
        <f t="shared" si="33"/>
        <v>2386998.5305995606</v>
      </c>
      <c r="AS21" s="98">
        <f t="shared" si="33"/>
        <v>2402756.3607599065</v>
      </c>
      <c r="AT21" s="98">
        <f t="shared" si="33"/>
        <v>2439552.6800000002</v>
      </c>
      <c r="AU21" s="98">
        <f t="shared" si="33"/>
        <v>2474200.4040000001</v>
      </c>
      <c r="AV21" s="98">
        <f t="shared" si="33"/>
        <v>2508372.7760000001</v>
      </c>
      <c r="AW21" s="98">
        <f t="shared" si="33"/>
        <v>2543059.5419999999</v>
      </c>
      <c r="AX21" s="98">
        <f t="shared" si="33"/>
        <v>2584349.9339999999</v>
      </c>
      <c r="AY21" s="98">
        <f t="shared" si="33"/>
        <v>2605530.1120000002</v>
      </c>
      <c r="AZ21" s="98">
        <f t="shared" si="33"/>
        <v>2636065.682</v>
      </c>
      <c r="BA21" s="98">
        <f t="shared" si="33"/>
        <v>2673420.8059999999</v>
      </c>
      <c r="BB21" s="98">
        <f t="shared" si="33"/>
        <v>2684648.75</v>
      </c>
      <c r="BC21" s="98">
        <f t="shared" si="33"/>
        <v>2717425.81</v>
      </c>
      <c r="BD21" s="98">
        <f t="shared" si="33"/>
        <v>2723918.2760000005</v>
      </c>
      <c r="BE21" s="98">
        <f t="shared" si="33"/>
        <v>2708413.0031133052</v>
      </c>
      <c r="BF21" s="98">
        <f t="shared" si="33"/>
        <v>2666281.77</v>
      </c>
      <c r="BG21" s="98">
        <f t="shared" si="33"/>
        <v>2657130.8359999997</v>
      </c>
      <c r="BH21" s="98">
        <f t="shared" si="33"/>
        <v>2663292.946</v>
      </c>
      <c r="BI21" s="98">
        <f t="shared" ref="BI21:BO21" si="34">BI19+BI20</f>
        <v>2681056.372</v>
      </c>
      <c r="BJ21" s="98">
        <f t="shared" si="34"/>
        <v>2712660.102</v>
      </c>
      <c r="BK21" s="98">
        <f t="shared" si="34"/>
        <v>2729278.57</v>
      </c>
      <c r="BL21" s="98">
        <f t="shared" si="34"/>
        <v>2759869.4679999994</v>
      </c>
      <c r="BM21" s="98">
        <f t="shared" si="34"/>
        <v>2790220.8559999997</v>
      </c>
      <c r="BN21" s="98">
        <f>BN19+BN20</f>
        <v>2815899.5350000001</v>
      </c>
      <c r="BO21" s="98">
        <f t="shared" si="34"/>
        <v>2830809.8050000002</v>
      </c>
      <c r="BP21" s="98">
        <f t="shared" ref="BP21:BX21" si="35">BP19+BP20</f>
        <v>2838221.8190000001</v>
      </c>
      <c r="BQ21" s="98">
        <f t="shared" si="35"/>
        <v>2860216.0270000002</v>
      </c>
      <c r="BR21" s="98">
        <f t="shared" si="35"/>
        <v>2872039.9362782999</v>
      </c>
      <c r="BS21" s="98">
        <f t="shared" si="35"/>
        <v>2898240.6765334019</v>
      </c>
      <c r="BT21" s="98">
        <f t="shared" si="35"/>
        <v>2906902.5153988083</v>
      </c>
      <c r="BU21" s="98">
        <f t="shared" si="35"/>
        <v>2919807.6360744997</v>
      </c>
      <c r="BV21" s="98">
        <f t="shared" ref="BV21:BW21" si="36">BV19+BV20</f>
        <v>2929697.8254616577</v>
      </c>
      <c r="BW21" s="98">
        <f t="shared" si="36"/>
        <v>2956390.1918808785</v>
      </c>
      <c r="BX21" s="98">
        <f t="shared" si="35"/>
        <v>2965231.155433238</v>
      </c>
      <c r="BY21" s="98">
        <f t="shared" ref="BY21" si="37">BY19+BY20</f>
        <v>3002236.3499393999</v>
      </c>
      <c r="BZ21" s="98">
        <f t="shared" ref="BZ21:CC21" si="38">BZ19+BZ20</f>
        <v>2990491.5831913948</v>
      </c>
      <c r="CA21" s="98">
        <f t="shared" si="38"/>
        <v>2994059.8006563704</v>
      </c>
      <c r="CB21" s="98">
        <f t="shared" ref="CB21" si="39">CB19+CB20</f>
        <v>3009503.4561995524</v>
      </c>
      <c r="CC21" s="98">
        <f t="shared" si="38"/>
        <v>3040250.4511902207</v>
      </c>
    </row>
    <row r="23" spans="1:81" ht="18" x14ac:dyDescent="0.25">
      <c r="A23" s="115" t="s">
        <v>168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</row>
    <row r="24" spans="1:81" ht="13.5" thickBot="1" x14ac:dyDescent="0.25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81" ht="13.5" thickBot="1" x14ac:dyDescent="0.25">
      <c r="A25" s="132" t="s">
        <v>167</v>
      </c>
      <c r="B25" s="234" t="str">
        <f>B5</f>
        <v>1995q1</v>
      </c>
      <c r="C25" s="234" t="str">
        <f t="shared" ref="C25:BN25" si="40">C5</f>
        <v>1995q2</v>
      </c>
      <c r="D25" s="234" t="str">
        <f t="shared" si="40"/>
        <v>1995q3</v>
      </c>
      <c r="E25" s="234" t="str">
        <f t="shared" si="40"/>
        <v>1995q4</v>
      </c>
      <c r="F25" s="234" t="str">
        <f t="shared" si="40"/>
        <v>1996q1</v>
      </c>
      <c r="G25" s="234" t="str">
        <f t="shared" si="40"/>
        <v>1996q2</v>
      </c>
      <c r="H25" s="234" t="str">
        <f t="shared" si="40"/>
        <v>1996q3</v>
      </c>
      <c r="I25" s="234" t="str">
        <f t="shared" si="40"/>
        <v>1996q4</v>
      </c>
      <c r="J25" s="234" t="str">
        <f t="shared" si="40"/>
        <v>1997q1</v>
      </c>
      <c r="K25" s="234" t="str">
        <f t="shared" si="40"/>
        <v>1997q2</v>
      </c>
      <c r="L25" s="234" t="str">
        <f t="shared" si="40"/>
        <v>1997q3</v>
      </c>
      <c r="M25" s="234" t="str">
        <f t="shared" si="40"/>
        <v>1997q4</v>
      </c>
      <c r="N25" s="234" t="str">
        <f t="shared" si="40"/>
        <v>1998q1</v>
      </c>
      <c r="O25" s="234" t="str">
        <f t="shared" si="40"/>
        <v>1998q2</v>
      </c>
      <c r="P25" s="234" t="str">
        <f t="shared" si="40"/>
        <v>1998q3</v>
      </c>
      <c r="Q25" s="234" t="str">
        <f t="shared" si="40"/>
        <v>1998q4</v>
      </c>
      <c r="R25" s="234" t="str">
        <f t="shared" si="40"/>
        <v>1999q1</v>
      </c>
      <c r="S25" s="234" t="str">
        <f t="shared" si="40"/>
        <v>1999q2</v>
      </c>
      <c r="T25" s="234" t="str">
        <f t="shared" si="40"/>
        <v>1999q3</v>
      </c>
      <c r="U25" s="234" t="str">
        <f t="shared" si="40"/>
        <v>1999q4</v>
      </c>
      <c r="V25" s="234" t="str">
        <f t="shared" si="40"/>
        <v>2000q1</v>
      </c>
      <c r="W25" s="234" t="str">
        <f t="shared" si="40"/>
        <v>2000q2</v>
      </c>
      <c r="X25" s="234" t="str">
        <f t="shared" si="40"/>
        <v>2000q3</v>
      </c>
      <c r="Y25" s="234" t="str">
        <f t="shared" si="40"/>
        <v>2000q4</v>
      </c>
      <c r="Z25" s="234" t="str">
        <f t="shared" si="40"/>
        <v>2001q1</v>
      </c>
      <c r="AA25" s="234" t="str">
        <f t="shared" si="40"/>
        <v>2001q2</v>
      </c>
      <c r="AB25" s="234" t="str">
        <f t="shared" si="40"/>
        <v>2001q3</v>
      </c>
      <c r="AC25" s="234" t="str">
        <f t="shared" si="40"/>
        <v>2001q4</v>
      </c>
      <c r="AD25" s="234" t="str">
        <f t="shared" si="40"/>
        <v>2002q1</v>
      </c>
      <c r="AE25" s="234" t="str">
        <f t="shared" si="40"/>
        <v>2002q2</v>
      </c>
      <c r="AF25" s="234" t="str">
        <f t="shared" si="40"/>
        <v>2002q3</v>
      </c>
      <c r="AG25" s="234" t="str">
        <f t="shared" si="40"/>
        <v>2002q4</v>
      </c>
      <c r="AH25" s="234" t="str">
        <f t="shared" si="40"/>
        <v>2003q1</v>
      </c>
      <c r="AI25" s="234" t="str">
        <f t="shared" si="40"/>
        <v>2003q2</v>
      </c>
      <c r="AJ25" s="234" t="str">
        <f t="shared" si="40"/>
        <v>2003q3</v>
      </c>
      <c r="AK25" s="234" t="str">
        <f t="shared" si="40"/>
        <v>2003q4</v>
      </c>
      <c r="AL25" s="234" t="str">
        <f t="shared" si="40"/>
        <v>2004q1</v>
      </c>
      <c r="AM25" s="234" t="str">
        <f t="shared" si="40"/>
        <v>2004q2</v>
      </c>
      <c r="AN25" s="234" t="str">
        <f t="shared" si="40"/>
        <v>2004q3</v>
      </c>
      <c r="AO25" s="234" t="str">
        <f t="shared" si="40"/>
        <v>2004q4</v>
      </c>
      <c r="AP25" s="234" t="str">
        <f t="shared" si="40"/>
        <v>2005q1</v>
      </c>
      <c r="AQ25" s="234" t="str">
        <f t="shared" si="40"/>
        <v>2005q2</v>
      </c>
      <c r="AR25" s="234" t="str">
        <f t="shared" si="40"/>
        <v>2005q3</v>
      </c>
      <c r="AS25" s="234" t="str">
        <f t="shared" si="40"/>
        <v>2005q4</v>
      </c>
      <c r="AT25" s="234" t="str">
        <f t="shared" si="40"/>
        <v>2006q1</v>
      </c>
      <c r="AU25" s="234" t="str">
        <f t="shared" si="40"/>
        <v>2006q2</v>
      </c>
      <c r="AV25" s="234" t="str">
        <f t="shared" si="40"/>
        <v>2006q3</v>
      </c>
      <c r="AW25" s="234" t="str">
        <f t="shared" si="40"/>
        <v>2006q4</v>
      </c>
      <c r="AX25" s="234" t="str">
        <f t="shared" si="40"/>
        <v>2007q1</v>
      </c>
      <c r="AY25" s="234" t="str">
        <f t="shared" si="40"/>
        <v>2007q2</v>
      </c>
      <c r="AZ25" s="234" t="str">
        <f t="shared" si="40"/>
        <v>2007q3</v>
      </c>
      <c r="BA25" s="234" t="str">
        <f t="shared" si="40"/>
        <v>2007q4</v>
      </c>
      <c r="BB25" s="234" t="str">
        <f t="shared" si="40"/>
        <v>2008q1</v>
      </c>
      <c r="BC25" s="234" t="str">
        <f t="shared" si="40"/>
        <v>2008q2</v>
      </c>
      <c r="BD25" s="234" t="str">
        <f t="shared" si="40"/>
        <v>2008q3</v>
      </c>
      <c r="BE25" s="234" t="str">
        <f t="shared" si="40"/>
        <v>2008q4</v>
      </c>
      <c r="BF25" s="234" t="str">
        <f t="shared" si="40"/>
        <v>2009q1</v>
      </c>
      <c r="BG25" s="234" t="str">
        <f t="shared" si="40"/>
        <v>2009q2</v>
      </c>
      <c r="BH25" s="234" t="str">
        <f t="shared" si="40"/>
        <v>2009q3</v>
      </c>
      <c r="BI25" s="234" t="str">
        <f t="shared" si="40"/>
        <v>2009q4</v>
      </c>
      <c r="BJ25" s="234" t="str">
        <f t="shared" si="40"/>
        <v>2010q1</v>
      </c>
      <c r="BK25" s="234" t="str">
        <f t="shared" si="40"/>
        <v>2010q2</v>
      </c>
      <c r="BL25" s="234" t="str">
        <f t="shared" si="40"/>
        <v>2010q3</v>
      </c>
      <c r="BM25" s="234" t="str">
        <f t="shared" si="40"/>
        <v>2010q4</v>
      </c>
      <c r="BN25" s="234" t="str">
        <f t="shared" si="40"/>
        <v>2011q1</v>
      </c>
      <c r="BO25" s="234" t="str">
        <f t="shared" ref="BO25:CC25" si="41">BO5</f>
        <v>2011q2</v>
      </c>
      <c r="BP25" s="234" t="str">
        <f t="shared" si="41"/>
        <v>2011q3</v>
      </c>
      <c r="BQ25" s="234" t="str">
        <f t="shared" si="41"/>
        <v>2011q4</v>
      </c>
      <c r="BR25" s="234" t="str">
        <f t="shared" si="41"/>
        <v>2012q1</v>
      </c>
      <c r="BS25" s="234" t="str">
        <f t="shared" si="41"/>
        <v>2012q2</v>
      </c>
      <c r="BT25" s="234" t="str">
        <f t="shared" si="41"/>
        <v>2012q3</v>
      </c>
      <c r="BU25" s="234" t="str">
        <f t="shared" si="41"/>
        <v>2012q4</v>
      </c>
      <c r="BV25" s="234" t="str">
        <f t="shared" si="41"/>
        <v>2013q1</v>
      </c>
      <c r="BW25" s="234" t="str">
        <f t="shared" si="41"/>
        <v>2013q2</v>
      </c>
      <c r="BX25" s="234" t="str">
        <f t="shared" si="41"/>
        <v>2013q3</v>
      </c>
      <c r="BY25" s="234" t="str">
        <f t="shared" si="41"/>
        <v>2013q4</v>
      </c>
      <c r="BZ25" s="234" t="str">
        <f t="shared" si="41"/>
        <v>2014q1</v>
      </c>
      <c r="CA25" s="234" t="str">
        <f t="shared" si="41"/>
        <v>2014q2</v>
      </c>
      <c r="CB25" s="234" t="str">
        <f t="shared" si="41"/>
        <v>2014q3</v>
      </c>
      <c r="CC25" s="234" t="str">
        <f t="shared" si="41"/>
        <v>2014q4</v>
      </c>
    </row>
    <row r="26" spans="1:81" ht="13.5" thickTop="1" x14ac:dyDescent="0.2">
      <c r="A26" s="153" t="s">
        <v>0</v>
      </c>
      <c r="B26" s="95">
        <f t="shared" ref="B26:H26" si="42">SUM(B27:B28)</f>
        <v>22423.07413414184</v>
      </c>
      <c r="C26" s="89">
        <f t="shared" si="42"/>
        <v>20184.33119741064</v>
      </c>
      <c r="D26" s="89">
        <f t="shared" si="42"/>
        <v>19055.025572238839</v>
      </c>
      <c r="E26" s="89">
        <f t="shared" si="42"/>
        <v>19007.654885988268</v>
      </c>
      <c r="F26" s="89">
        <f t="shared" si="42"/>
        <v>20363.968192092696</v>
      </c>
      <c r="G26" s="89">
        <f t="shared" si="42"/>
        <v>22101.334429246323</v>
      </c>
      <c r="H26" s="89">
        <f t="shared" si="42"/>
        <v>22908.224905819912</v>
      </c>
      <c r="I26" s="89">
        <f t="shared" ref="I26:BC26" si="43">SUM(I27:I28)</f>
        <v>23094.410502680752</v>
      </c>
      <c r="J26" s="89">
        <f t="shared" si="43"/>
        <v>22049.178550408418</v>
      </c>
      <c r="K26" s="89">
        <f t="shared" si="43"/>
        <v>22200.504825278811</v>
      </c>
      <c r="L26" s="89">
        <f t="shared" si="43"/>
        <v>22233.053005268055</v>
      </c>
      <c r="M26" s="89">
        <f t="shared" si="43"/>
        <v>22132.160071656803</v>
      </c>
      <c r="N26" s="89">
        <f t="shared" si="43"/>
        <v>22503.943782699007</v>
      </c>
      <c r="O26" s="89">
        <f t="shared" si="43"/>
        <v>22098.517267886113</v>
      </c>
      <c r="P26" s="89">
        <f t="shared" si="43"/>
        <v>21982.473170743047</v>
      </c>
      <c r="Q26" s="89">
        <f t="shared" si="43"/>
        <v>22253.517961341764</v>
      </c>
      <c r="R26" s="89">
        <f t="shared" si="43"/>
        <v>20923.39574188742</v>
      </c>
      <c r="S26" s="89">
        <f t="shared" si="43"/>
        <v>21033.343617330771</v>
      </c>
      <c r="T26" s="89">
        <f t="shared" si="43"/>
        <v>21263.206746367974</v>
      </c>
      <c r="U26" s="89">
        <f t="shared" si="43"/>
        <v>21629.941701758918</v>
      </c>
      <c r="V26" s="89">
        <f t="shared" si="43"/>
        <v>21618.627025242971</v>
      </c>
      <c r="W26" s="89">
        <f t="shared" si="43"/>
        <v>21689.340183792305</v>
      </c>
      <c r="X26" s="89">
        <f t="shared" si="43"/>
        <v>21639.607460196741</v>
      </c>
      <c r="Y26" s="89">
        <f t="shared" si="43"/>
        <v>21475.478587984002</v>
      </c>
      <c r="Z26" s="89">
        <f t="shared" si="43"/>
        <v>21773.31996575501</v>
      </c>
      <c r="AA26" s="89">
        <f t="shared" si="43"/>
        <v>21729.255405188971</v>
      </c>
      <c r="AB26" s="89">
        <f t="shared" si="43"/>
        <v>21638.202203417131</v>
      </c>
      <c r="AC26" s="89">
        <f t="shared" si="43"/>
        <v>21569.329751228939</v>
      </c>
      <c r="AD26" s="89">
        <f t="shared" si="43"/>
        <v>21646.505109225218</v>
      </c>
      <c r="AE26" s="89">
        <f t="shared" si="43"/>
        <v>22157.18377058355</v>
      </c>
      <c r="AF26" s="89">
        <f t="shared" si="43"/>
        <v>22528.406533392375</v>
      </c>
      <c r="AG26" s="89">
        <f t="shared" si="43"/>
        <v>22775.574778445625</v>
      </c>
      <c r="AH26" s="89">
        <f t="shared" si="43"/>
        <v>23797.19733611726</v>
      </c>
      <c r="AI26" s="89">
        <f t="shared" si="43"/>
        <v>23759.250214819214</v>
      </c>
      <c r="AJ26" s="89">
        <f t="shared" si="43"/>
        <v>23436.176463431104</v>
      </c>
      <c r="AK26" s="89">
        <f t="shared" si="43"/>
        <v>23382.909910568618</v>
      </c>
      <c r="AL26" s="89">
        <f t="shared" si="43"/>
        <v>23483.551667916774</v>
      </c>
      <c r="AM26" s="89">
        <f t="shared" si="43"/>
        <v>23513.857779665068</v>
      </c>
      <c r="AN26" s="89">
        <f t="shared" si="43"/>
        <v>24070.605438334242</v>
      </c>
      <c r="AO26" s="89">
        <f t="shared" si="43"/>
        <v>24240.915960610961</v>
      </c>
      <c r="AP26" s="89">
        <f t="shared" si="43"/>
        <v>22422.356664184517</v>
      </c>
      <c r="AQ26" s="89">
        <f t="shared" si="43"/>
        <v>22331.406271083117</v>
      </c>
      <c r="AR26" s="89">
        <f t="shared" si="43"/>
        <v>22303.612588452983</v>
      </c>
      <c r="AS26" s="89">
        <f t="shared" si="43"/>
        <v>22307.245754344156</v>
      </c>
      <c r="AT26" s="89">
        <f t="shared" si="43"/>
        <v>23224.049625810898</v>
      </c>
      <c r="AU26" s="89">
        <f t="shared" si="43"/>
        <v>22088.008599668665</v>
      </c>
      <c r="AV26" s="89">
        <f t="shared" si="43"/>
        <v>21709.206937444204</v>
      </c>
      <c r="AW26" s="89">
        <f t="shared" si="43"/>
        <v>21719.213227100208</v>
      </c>
      <c r="AX26" s="89">
        <f t="shared" si="43"/>
        <v>22720.203573723251</v>
      </c>
      <c r="AY26" s="89">
        <f t="shared" si="43"/>
        <v>22979.253878808035</v>
      </c>
      <c r="AZ26" s="89">
        <f t="shared" si="43"/>
        <v>23167.99769355225</v>
      </c>
      <c r="BA26" s="89">
        <f t="shared" si="43"/>
        <v>23700.213476452263</v>
      </c>
      <c r="BB26" s="89">
        <f t="shared" si="43"/>
        <v>24544.13928568134</v>
      </c>
      <c r="BC26" s="89">
        <f t="shared" si="43"/>
        <v>25426.761122565422</v>
      </c>
      <c r="BD26" s="89">
        <f t="shared" ref="BD26:CC26" si="44">SUM(BD27:BD28)</f>
        <v>26460.033051849634</v>
      </c>
      <c r="BE26" s="89">
        <f t="shared" si="44"/>
        <v>26922.134556439214</v>
      </c>
      <c r="BF26" s="89">
        <f t="shared" si="44"/>
        <v>25966.536409936685</v>
      </c>
      <c r="BG26" s="89">
        <f t="shared" si="44"/>
        <v>25325.495901154958</v>
      </c>
      <c r="BH26" s="89">
        <f t="shared" si="44"/>
        <v>24576.031109064919</v>
      </c>
      <c r="BI26" s="89">
        <f t="shared" si="44"/>
        <v>24215.651049063887</v>
      </c>
      <c r="BJ26" s="89">
        <f t="shared" si="44"/>
        <v>24999.798962426663</v>
      </c>
      <c r="BK26" s="89">
        <f t="shared" si="44"/>
        <v>24957.436116392946</v>
      </c>
      <c r="BL26" s="89">
        <f t="shared" si="44"/>
        <v>26050.546345070732</v>
      </c>
      <c r="BM26" s="89">
        <f t="shared" si="44"/>
        <v>26696.567500349724</v>
      </c>
      <c r="BN26" s="89">
        <f t="shared" si="44"/>
        <v>27866.609817904864</v>
      </c>
      <c r="BO26" s="89">
        <f t="shared" si="44"/>
        <v>27409.893338622795</v>
      </c>
      <c r="BP26" s="89">
        <f t="shared" si="44"/>
        <v>26874.192424552639</v>
      </c>
      <c r="BQ26" s="89">
        <f t="shared" si="44"/>
        <v>26764.230391931724</v>
      </c>
      <c r="BR26" s="89">
        <f t="shared" si="44"/>
        <v>27101.373150085703</v>
      </c>
      <c r="BS26" s="89">
        <f t="shared" si="44"/>
        <v>27791.530916489759</v>
      </c>
      <c r="BT26" s="89">
        <f t="shared" si="44"/>
        <v>27728.652160451751</v>
      </c>
      <c r="BU26" s="89">
        <f t="shared" si="44"/>
        <v>27853.788797963676</v>
      </c>
      <c r="BV26" s="89">
        <f t="shared" si="44"/>
        <v>28046.491854324478</v>
      </c>
      <c r="BW26" s="89">
        <f t="shared" si="44"/>
        <v>27897.309360853986</v>
      </c>
      <c r="BX26" s="89">
        <f t="shared" si="44"/>
        <v>28312.089772712716</v>
      </c>
      <c r="BY26" s="89">
        <f t="shared" si="44"/>
        <v>28984.712881060841</v>
      </c>
      <c r="BZ26" s="89">
        <f t="shared" si="44"/>
        <v>28742.380754726302</v>
      </c>
      <c r="CA26" s="89">
        <f t="shared" si="44"/>
        <v>28962.335592718297</v>
      </c>
      <c r="CB26" s="89">
        <f t="shared" si="44"/>
        <v>29517.89445625927</v>
      </c>
      <c r="CC26" s="89">
        <f t="shared" si="44"/>
        <v>30203.192488115877</v>
      </c>
    </row>
    <row r="27" spans="1:81" x14ac:dyDescent="0.2">
      <c r="A27" s="154" t="s">
        <v>1</v>
      </c>
      <c r="B27" s="135">
        <f>B7/Quarterly!B7*Quarterly!B27</f>
        <v>13748.771195730596</v>
      </c>
      <c r="C27" s="136">
        <f>C7/Quarterly!C7*Quarterly!C27</f>
        <v>11625.176602219843</v>
      </c>
      <c r="D27" s="136">
        <f>D7/Quarterly!D7*Quarterly!D27</f>
        <v>10513.970393577632</v>
      </c>
      <c r="E27" s="136">
        <f>E7/Quarterly!E7*Quarterly!E27</f>
        <v>10520.209669244976</v>
      </c>
      <c r="F27" s="136">
        <f>F7/Quarterly!F7*Quarterly!F27</f>
        <v>11563.209665272705</v>
      </c>
      <c r="G27" s="136">
        <f>G7/Quarterly!G7*Quarterly!G27</f>
        <v>13418.064854682572</v>
      </c>
      <c r="H27" s="136">
        <f>H7/Quarterly!H7*Quarterly!H27</f>
        <v>14212.396231426026</v>
      </c>
      <c r="I27" s="136">
        <f>I7/Quarterly!I7*Quarterly!I27</f>
        <v>14376.416253091382</v>
      </c>
      <c r="J27" s="136">
        <f>J7/Quarterly!J7*Quarterly!J27</f>
        <v>13346.597129626438</v>
      </c>
      <c r="K27" s="136">
        <f>K7/Quarterly!K7*Quarterly!K27</f>
        <v>13389.404425761673</v>
      </c>
      <c r="L27" s="136">
        <f>L7/Quarterly!L7*Quarterly!L27</f>
        <v>13353.85360934392</v>
      </c>
      <c r="M27" s="136">
        <f>M7/Quarterly!M7*Quarterly!M27</f>
        <v>13241.672198972212</v>
      </c>
      <c r="N27" s="136">
        <f>N7/Quarterly!N7*Quarterly!N27</f>
        <v>13694.495771739106</v>
      </c>
      <c r="O27" s="136">
        <f>O7/Quarterly!O7*Quarterly!O27</f>
        <v>13373.264953794949</v>
      </c>
      <c r="P27" s="136">
        <f>P7/Quarterly!P7*Quarterly!P27</f>
        <v>13334.82136668553</v>
      </c>
      <c r="Q27" s="136">
        <f>Q7/Quarterly!Q7*Quarterly!Q27</f>
        <v>13629.261940193395</v>
      </c>
      <c r="R27" s="136">
        <f>R7/Quarterly!R7*Quarterly!R27</f>
        <v>12771.550087548105</v>
      </c>
      <c r="S27" s="136">
        <f>S7/Quarterly!S7*Quarterly!S27</f>
        <v>12940.263567531523</v>
      </c>
      <c r="T27" s="136">
        <f>T7/Quarterly!T7*Quarterly!T27</f>
        <v>13166.51871580218</v>
      </c>
      <c r="U27" s="136">
        <f>U7/Quarterly!U7*Quarterly!U27</f>
        <v>13506.677931435037</v>
      </c>
      <c r="V27" s="136">
        <f>V7/Quarterly!V7*Quarterly!V27</f>
        <v>13520.297988613735</v>
      </c>
      <c r="W27" s="136">
        <f>W7/Quarterly!W7*Quarterly!W27</f>
        <v>13616.860175412738</v>
      </c>
      <c r="X27" s="136">
        <f>X7/Quarterly!X7*Quarterly!X27</f>
        <v>13634.839712893456</v>
      </c>
      <c r="Y27" s="136">
        <f>Y7/Quarterly!Y7*Quarterly!Y27</f>
        <v>13439.20754071706</v>
      </c>
      <c r="Z27" s="136">
        <f>Z7/Quarterly!Z7*Quarterly!Z27</f>
        <v>13643.842488108301</v>
      </c>
      <c r="AA27" s="136">
        <f>AA7/Quarterly!AA7*Quarterly!AA27</f>
        <v>13560.793804369057</v>
      </c>
      <c r="AB27" s="136">
        <f>AB7/Quarterly!AB7*Quarterly!AB27</f>
        <v>13524.518461830914</v>
      </c>
      <c r="AC27" s="136">
        <f>AC7/Quarterly!AC7*Quarterly!AC27</f>
        <v>13517.656866698675</v>
      </c>
      <c r="AD27" s="136">
        <f>AD7/Quarterly!AD7*Quarterly!AD27</f>
        <v>13599.958962265413</v>
      </c>
      <c r="AE27" s="136">
        <f>AE7/Quarterly!AE7*Quarterly!AE27</f>
        <v>14050.868194604383</v>
      </c>
      <c r="AF27" s="136">
        <f>AF7/Quarterly!AF7*Quarterly!AF27</f>
        <v>14347.138835530795</v>
      </c>
      <c r="AG27" s="136">
        <f>AG7/Quarterly!AG7*Quarterly!AG27</f>
        <v>14534.923003234795</v>
      </c>
      <c r="AH27" s="136">
        <f>AH7/Quarterly!AH7*Quarterly!AH27</f>
        <v>15310.287302734521</v>
      </c>
      <c r="AI27" s="136">
        <f>AI7/Quarterly!AI7*Quarterly!AI27</f>
        <v>15177.876250827991</v>
      </c>
      <c r="AJ27" s="136">
        <f>AJ7/Quarterly!AJ7*Quarterly!AJ27</f>
        <v>14746.606398380078</v>
      </c>
      <c r="AK27" s="136">
        <f>AK7/Quarterly!AK7*Quarterly!AK27</f>
        <v>14653.213023210899</v>
      </c>
      <c r="AL27" s="136">
        <f>AL7/Quarterly!AL7*Quarterly!AL27</f>
        <v>14666.958763624696</v>
      </c>
      <c r="AM27" s="136">
        <f>AM7/Quarterly!AM7*Quarterly!AM27</f>
        <v>14805.384772522124</v>
      </c>
      <c r="AN27" s="136">
        <f>AN7/Quarterly!AN7*Quarterly!AN27</f>
        <v>15129.342954538799</v>
      </c>
      <c r="AO27" s="136">
        <f>AO7/Quarterly!AO7*Quarterly!AO27</f>
        <v>15528.918926490485</v>
      </c>
      <c r="AP27" s="136">
        <f>AP7/Quarterly!AP7*Quarterly!AP27</f>
        <v>14086.19230355125</v>
      </c>
      <c r="AQ27" s="136">
        <f>AQ7/Quarterly!AQ7*Quarterly!AQ27</f>
        <v>14061.512173261786</v>
      </c>
      <c r="AR27" s="136">
        <f>AR7/Quarterly!AR7*Quarterly!AR27</f>
        <v>14095.088487531442</v>
      </c>
      <c r="AS27" s="136">
        <f>AS7/Quarterly!AS7*Quarterly!AS27</f>
        <v>14144.781041716882</v>
      </c>
      <c r="AT27" s="136">
        <f>AT7/Quarterly!AT7*Quarterly!AT27</f>
        <v>15442.663826096736</v>
      </c>
      <c r="AU27" s="136">
        <f>AU7/Quarterly!AU7*Quarterly!AU27</f>
        <v>14178.943574878884</v>
      </c>
      <c r="AV27" s="136">
        <f>AV7/Quarterly!AV7*Quarterly!AV27</f>
        <v>13685.077867788195</v>
      </c>
      <c r="AW27" s="136">
        <f>AW7/Quarterly!AW7*Quarterly!AW27</f>
        <v>13558.907789023617</v>
      </c>
      <c r="AX27" s="136">
        <f>AX7/Quarterly!AX7*Quarterly!AX27</f>
        <v>14310.808327217868</v>
      </c>
      <c r="AY27" s="136">
        <f>AY7/Quarterly!AY7*Quarterly!AY27</f>
        <v>14822.356629170506</v>
      </c>
      <c r="AZ27" s="136">
        <f>AZ7/Quarterly!AZ7*Quarterly!AZ27</f>
        <v>15049.463668502547</v>
      </c>
      <c r="BA27" s="136">
        <f>BA7/Quarterly!BA7*Quarterly!BA27</f>
        <v>15715.722875745601</v>
      </c>
      <c r="BB27" s="136">
        <f>BB7/Quarterly!BB7*Quarterly!BB27</f>
        <v>16966.141184103057</v>
      </c>
      <c r="BC27" s="136">
        <f>BC7/Quarterly!BC7*Quarterly!BC27</f>
        <v>17653.13133083098</v>
      </c>
      <c r="BD27" s="136">
        <f>BD7/Quarterly!BD7*Quarterly!BD27</f>
        <v>18863.468507869784</v>
      </c>
      <c r="BE27" s="136">
        <f>BE7/Quarterly!BE7*Quarterly!BE27</f>
        <v>19336.374282209705</v>
      </c>
      <c r="BF27" s="136">
        <f>BF7/Quarterly!BF7*Quarterly!BF27</f>
        <v>18685.587873214361</v>
      </c>
      <c r="BG27" s="136">
        <f>BG7/Quarterly!BG7*Quarterly!BG27</f>
        <v>17820.404364737682</v>
      </c>
      <c r="BH27" s="136">
        <f>BH7/Quarterly!BH7*Quarterly!BH27</f>
        <v>17167.587455029359</v>
      </c>
      <c r="BI27" s="136">
        <f>BI7/Quarterly!BI7*Quarterly!BI27</f>
        <v>16705.740692668311</v>
      </c>
      <c r="BJ27" s="136">
        <f>BJ7/Quarterly!BJ7*Quarterly!BJ27</f>
        <v>17011.333979879844</v>
      </c>
      <c r="BK27" s="136">
        <f>BK7/Quarterly!BK7*Quarterly!BK27</f>
        <v>17437.995342597333</v>
      </c>
      <c r="BL27" s="136">
        <f>BL7/Quarterly!BL7*Quarterly!BL27</f>
        <v>18014.622431238233</v>
      </c>
      <c r="BM27" s="136">
        <f>BM7/Quarterly!BM7*Quarterly!BM27</f>
        <v>18391.340940015591</v>
      </c>
      <c r="BN27" s="136">
        <f>BN7/Quarterly!BN7*Quarterly!BN27</f>
        <v>19726.016484819938</v>
      </c>
      <c r="BO27" s="136">
        <f>BO7/Quarterly!BO7*Quarterly!BO27</f>
        <v>19329.074709156925</v>
      </c>
      <c r="BP27" s="136">
        <f>BP7/Quarterly!BP7*Quarterly!BP27</f>
        <v>19186.464946484579</v>
      </c>
      <c r="BQ27" s="136">
        <f>BQ7/Quarterly!BQ7*Quarterly!BQ27</f>
        <v>19109.39280563558</v>
      </c>
      <c r="BR27" s="136">
        <f>BR7/Quarterly!BR7*Quarterly!BR27</f>
        <v>19267.283269166528</v>
      </c>
      <c r="BS27" s="136">
        <f>BS7/Quarterly!BS7*Quarterly!BS27</f>
        <v>19493.162369288188</v>
      </c>
      <c r="BT27" s="136">
        <f>BT7/Quarterly!BT7*Quarterly!BT27</f>
        <v>19606.24410237918</v>
      </c>
      <c r="BU27" s="136">
        <f>BU7/Quarterly!BU7*Quarterly!BU27</f>
        <v>19875.685040342472</v>
      </c>
      <c r="BV27" s="136">
        <f>BV7/Quarterly!BV7*Quarterly!BV27</f>
        <v>19776.064313135452</v>
      </c>
      <c r="BW27" s="136">
        <f>BW7/Quarterly!BW7*Quarterly!BW27</f>
        <v>19722.164039616215</v>
      </c>
      <c r="BX27" s="136">
        <f>BX7/Quarterly!BX7*Quarterly!BX27</f>
        <v>19897.210309832888</v>
      </c>
      <c r="BY27" s="136">
        <f>BY7/Quarterly!BY7*Quarterly!BY27</f>
        <v>20229.57617053996</v>
      </c>
      <c r="BZ27" s="136">
        <f>BZ7/Quarterly!BZ7*Quarterly!BZ27</f>
        <v>20516.236623027104</v>
      </c>
      <c r="CA27" s="136">
        <f>CA7/Quarterly!CA7*Quarterly!CA27</f>
        <v>20799.192238664244</v>
      </c>
      <c r="CB27" s="136">
        <f>CB7/Quarterly!CB7*Quarterly!CB27</f>
        <v>21276.358660339341</v>
      </c>
      <c r="CC27" s="136">
        <f>CC7/Quarterly!CC7*Quarterly!CC27</f>
        <v>21665.742084582791</v>
      </c>
    </row>
    <row r="28" spans="1:81" x14ac:dyDescent="0.2">
      <c r="A28" s="155" t="s">
        <v>2</v>
      </c>
      <c r="B28" s="138">
        <f>B8/Quarterly!B8*Quarterly!B28</f>
        <v>8674.3029384112451</v>
      </c>
      <c r="C28" s="139">
        <f>C8/Quarterly!C8*Quarterly!C28</f>
        <v>8559.1545951907956</v>
      </c>
      <c r="D28" s="139">
        <f>D8/Quarterly!D8*Quarterly!D28</f>
        <v>8541.0551786612086</v>
      </c>
      <c r="E28" s="139">
        <f>E8/Quarterly!E8*Quarterly!E28</f>
        <v>8487.4452167432919</v>
      </c>
      <c r="F28" s="139">
        <f>F8/Quarterly!F8*Quarterly!F28</f>
        <v>8800.7585268199909</v>
      </c>
      <c r="G28" s="139">
        <f>G8/Quarterly!G8*Quarterly!G28</f>
        <v>8683.269574563752</v>
      </c>
      <c r="H28" s="139">
        <f>H8/Quarterly!H8*Quarterly!H28</f>
        <v>8695.8286743938861</v>
      </c>
      <c r="I28" s="139">
        <f>I8/Quarterly!I8*Quarterly!I28</f>
        <v>8717.994249589372</v>
      </c>
      <c r="J28" s="139">
        <f>J8/Quarterly!J8*Quarterly!J28</f>
        <v>8702.5814207819822</v>
      </c>
      <c r="K28" s="139">
        <f>K8/Quarterly!K8*Quarterly!K28</f>
        <v>8811.1003995171359</v>
      </c>
      <c r="L28" s="139">
        <f>L8/Quarterly!L8*Quarterly!L28</f>
        <v>8879.1993959241354</v>
      </c>
      <c r="M28" s="139">
        <f>M8/Quarterly!M8*Quarterly!M28</f>
        <v>8890.4878726845909</v>
      </c>
      <c r="N28" s="139">
        <f>N8/Quarterly!N8*Quarterly!N28</f>
        <v>8809.4480109599008</v>
      </c>
      <c r="O28" s="139">
        <f>O8/Quarterly!O8*Quarterly!O28</f>
        <v>8725.2523140911653</v>
      </c>
      <c r="P28" s="139">
        <f>P8/Quarterly!P8*Quarterly!P28</f>
        <v>8647.6518040575193</v>
      </c>
      <c r="Q28" s="139">
        <f>Q8/Quarterly!Q8*Quarterly!Q28</f>
        <v>8624.2560211483687</v>
      </c>
      <c r="R28" s="139">
        <f>R8/Quarterly!R8*Quarterly!R28</f>
        <v>8151.8456543393149</v>
      </c>
      <c r="S28" s="139">
        <f>S8/Quarterly!S8*Quarterly!S28</f>
        <v>8093.0800497992477</v>
      </c>
      <c r="T28" s="139">
        <f>T8/Quarterly!T8*Quarterly!T28</f>
        <v>8096.6880305657951</v>
      </c>
      <c r="U28" s="139">
        <f>U8/Quarterly!U8*Quarterly!U28</f>
        <v>8123.2637703238825</v>
      </c>
      <c r="V28" s="139">
        <f>V8/Quarterly!V8*Quarterly!V28</f>
        <v>8098.3290366292367</v>
      </c>
      <c r="W28" s="139">
        <f>W8/Quarterly!W8*Quarterly!W28</f>
        <v>8072.4800083795672</v>
      </c>
      <c r="X28" s="139">
        <f>X8/Quarterly!X8*Quarterly!X28</f>
        <v>8004.7677473032863</v>
      </c>
      <c r="Y28" s="139">
        <f>Y8/Quarterly!Y8*Quarterly!Y28</f>
        <v>8036.2710472669414</v>
      </c>
      <c r="Z28" s="139">
        <f>Z8/Quarterly!Z8*Quarterly!Z28</f>
        <v>8129.4774776467084</v>
      </c>
      <c r="AA28" s="139">
        <f>AA8/Quarterly!AA8*Quarterly!AA28</f>
        <v>8168.4616008199127</v>
      </c>
      <c r="AB28" s="139">
        <f>AB8/Quarterly!AB8*Quarterly!AB28</f>
        <v>8113.6837415862174</v>
      </c>
      <c r="AC28" s="139">
        <f>AC8/Quarterly!AC8*Quarterly!AC28</f>
        <v>8051.672884530265</v>
      </c>
      <c r="AD28" s="139">
        <f>AD8/Quarterly!AD8*Quarterly!AD28</f>
        <v>8046.5461469598049</v>
      </c>
      <c r="AE28" s="139">
        <f>AE8/Quarterly!AE8*Quarterly!AE28</f>
        <v>8106.315575979168</v>
      </c>
      <c r="AF28" s="139">
        <f>AF8/Quarterly!AF8*Quarterly!AF28</f>
        <v>8181.2676978615809</v>
      </c>
      <c r="AG28" s="139">
        <f>AG8/Quarterly!AG8*Quarterly!AG28</f>
        <v>8240.6517752108321</v>
      </c>
      <c r="AH28" s="139">
        <f>AH8/Quarterly!AH8*Quarterly!AH28</f>
        <v>8486.9100333827391</v>
      </c>
      <c r="AI28" s="139">
        <f>AI8/Quarterly!AI8*Quarterly!AI28</f>
        <v>8581.3739639912237</v>
      </c>
      <c r="AJ28" s="139">
        <f>AJ8/Quarterly!AJ8*Quarterly!AJ28</f>
        <v>8689.5700650510244</v>
      </c>
      <c r="AK28" s="139">
        <f>AK8/Quarterly!AK8*Quarterly!AK28</f>
        <v>8729.6968873577171</v>
      </c>
      <c r="AL28" s="139">
        <f>AL8/Quarterly!AL8*Quarterly!AL28</f>
        <v>8816.5929042920779</v>
      </c>
      <c r="AM28" s="139">
        <f>AM8/Quarterly!AM8*Quarterly!AM28</f>
        <v>8708.473007142944</v>
      </c>
      <c r="AN28" s="139">
        <f>AN8/Quarterly!AN8*Quarterly!AN28</f>
        <v>8941.2624837954445</v>
      </c>
      <c r="AO28" s="139">
        <f>AO8/Quarterly!AO8*Quarterly!AO28</f>
        <v>8711.9970341204735</v>
      </c>
      <c r="AP28" s="139">
        <f>AP8/Quarterly!AP8*Quarterly!AP28</f>
        <v>8336.1643606332691</v>
      </c>
      <c r="AQ28" s="139">
        <f>AQ8/Quarterly!AQ8*Quarterly!AQ28</f>
        <v>8269.8940978213304</v>
      </c>
      <c r="AR28" s="139">
        <f>AR8/Quarterly!AR8*Quarterly!AR28</f>
        <v>8208.5241009215406</v>
      </c>
      <c r="AS28" s="139">
        <f>AS8/Quarterly!AS8*Quarterly!AS28</f>
        <v>8162.464712627273</v>
      </c>
      <c r="AT28" s="139">
        <f>AT8/Quarterly!AT8*Quarterly!AT28</f>
        <v>7781.3857997141613</v>
      </c>
      <c r="AU28" s="139">
        <f>AU8/Quarterly!AU8*Quarterly!AU28</f>
        <v>7909.0650247897811</v>
      </c>
      <c r="AV28" s="139">
        <f>AV8/Quarterly!AV8*Quarterly!AV28</f>
        <v>8024.1290696560091</v>
      </c>
      <c r="AW28" s="139">
        <f>AW8/Quarterly!AW8*Quarterly!AW28</f>
        <v>8160.3054380765916</v>
      </c>
      <c r="AX28" s="139">
        <f>AX8/Quarterly!AX8*Quarterly!AX28</f>
        <v>8409.3952465053808</v>
      </c>
      <c r="AY28" s="139">
        <f>AY8/Quarterly!AY8*Quarterly!AY28</f>
        <v>8156.8972496375272</v>
      </c>
      <c r="AZ28" s="139">
        <f>AZ8/Quarterly!AZ8*Quarterly!AZ28</f>
        <v>8118.5340250497029</v>
      </c>
      <c r="BA28" s="139">
        <f>BA8/Quarterly!BA8*Quarterly!BA28</f>
        <v>7984.4906007066602</v>
      </c>
      <c r="BB28" s="139">
        <f>BB8/Quarterly!BB8*Quarterly!BB28</f>
        <v>7577.9981015782851</v>
      </c>
      <c r="BC28" s="139">
        <f>BC8/Quarterly!BC8*Quarterly!BC28</f>
        <v>7773.6297917344409</v>
      </c>
      <c r="BD28" s="139">
        <f>BD8/Quarterly!BD8*Quarterly!BD28</f>
        <v>7596.5645439798509</v>
      </c>
      <c r="BE28" s="139">
        <f>BE8/Quarterly!BE8*Quarterly!BE28</f>
        <v>7585.7602742295103</v>
      </c>
      <c r="BF28" s="139">
        <f>BF8/Quarterly!BF8*Quarterly!BF28</f>
        <v>7280.9485367223224</v>
      </c>
      <c r="BG28" s="139">
        <f>BG8/Quarterly!BG8*Quarterly!BG28</f>
        <v>7505.0915364172761</v>
      </c>
      <c r="BH28" s="139">
        <f>BH8/Quarterly!BH8*Quarterly!BH28</f>
        <v>7408.44365403556</v>
      </c>
      <c r="BI28" s="139">
        <f>BI8/Quarterly!BI8*Quarterly!BI28</f>
        <v>7509.9103563955759</v>
      </c>
      <c r="BJ28" s="139">
        <f>BJ8/Quarterly!BJ8*Quarterly!BJ28</f>
        <v>7988.4649825468196</v>
      </c>
      <c r="BK28" s="139">
        <f>BK8/Quarterly!BK8*Quarterly!BK28</f>
        <v>7519.4407737956144</v>
      </c>
      <c r="BL28" s="139">
        <f>BL8/Quarterly!BL8*Quarterly!BL28</f>
        <v>8035.9239138325001</v>
      </c>
      <c r="BM28" s="139">
        <f>BM8/Quarterly!BM8*Quarterly!BM28</f>
        <v>8305.226560334133</v>
      </c>
      <c r="BN28" s="139">
        <f>BN8/Quarterly!BN8*Quarterly!BN28</f>
        <v>8140.5933330849239</v>
      </c>
      <c r="BO28" s="139">
        <f>BO8/Quarterly!BO8*Quarterly!BO28</f>
        <v>8080.8186294658699</v>
      </c>
      <c r="BP28" s="139">
        <f>BP8/Quarterly!BP8*Quarterly!BP28</f>
        <v>7687.7274780680582</v>
      </c>
      <c r="BQ28" s="139">
        <f>BQ8/Quarterly!BQ8*Quarterly!BQ28</f>
        <v>7654.8375862961439</v>
      </c>
      <c r="BR28" s="139">
        <f>BR8/Quarterly!BR8*Quarterly!BR28</f>
        <v>7834.089880919174</v>
      </c>
      <c r="BS28" s="139">
        <f>BS8/Quarterly!BS8*Quarterly!BS28</f>
        <v>8298.3685472015713</v>
      </c>
      <c r="BT28" s="139">
        <f>BT8/Quarterly!BT8*Quarterly!BT28</f>
        <v>8122.4080580725713</v>
      </c>
      <c r="BU28" s="139">
        <f>BU8/Quarterly!BU8*Quarterly!BU28</f>
        <v>7978.1037576212038</v>
      </c>
      <c r="BV28" s="139">
        <f>BV8/Quarterly!BV8*Quarterly!BV28</f>
        <v>8270.4275411890249</v>
      </c>
      <c r="BW28" s="139">
        <f>BW8/Quarterly!BW8*Quarterly!BW28</f>
        <v>8175.145321237771</v>
      </c>
      <c r="BX28" s="139">
        <f>BX8/Quarterly!BX8*Quarterly!BX28</f>
        <v>8414.8794628798296</v>
      </c>
      <c r="BY28" s="139">
        <f>BY8/Quarterly!BY8*Quarterly!BY28</f>
        <v>8755.1367105208792</v>
      </c>
      <c r="BZ28" s="139">
        <f>BZ8/Quarterly!BZ8*Quarterly!BZ28</f>
        <v>8226.1441316991986</v>
      </c>
      <c r="CA28" s="139">
        <f>CA8/Quarterly!CA8*Quarterly!CA28</f>
        <v>8163.143354054052</v>
      </c>
      <c r="CB28" s="139">
        <f>CB8/Quarterly!CB8*Quarterly!CB28</f>
        <v>8241.5357959199282</v>
      </c>
      <c r="CC28" s="139">
        <f>CC8/Quarterly!CC8*Quarterly!CC28</f>
        <v>8537.4504035330865</v>
      </c>
    </row>
    <row r="29" spans="1:81" x14ac:dyDescent="0.2">
      <c r="A29" s="156" t="s">
        <v>3</v>
      </c>
      <c r="B29" s="113">
        <f t="shared" ref="B29:H29" si="45">SUM(B30:B32)</f>
        <v>68677.954489404598</v>
      </c>
      <c r="C29" s="114">
        <f t="shared" si="45"/>
        <v>69338.433801419305</v>
      </c>
      <c r="D29" s="114">
        <f t="shared" si="45"/>
        <v>69783.170091652588</v>
      </c>
      <c r="E29" s="114">
        <f t="shared" si="45"/>
        <v>69343.480638786947</v>
      </c>
      <c r="F29" s="114">
        <f t="shared" si="45"/>
        <v>69899.857922539435</v>
      </c>
      <c r="G29" s="114">
        <f t="shared" si="45"/>
        <v>70219.159711173386</v>
      </c>
      <c r="H29" s="114">
        <f t="shared" si="45"/>
        <v>71105.548768328721</v>
      </c>
      <c r="I29" s="114">
        <f t="shared" ref="I29:BC29" si="46">SUM(I30:I32)</f>
        <v>71957.202006674954</v>
      </c>
      <c r="J29" s="114">
        <f t="shared" si="46"/>
        <v>72344.09085349938</v>
      </c>
      <c r="K29" s="114">
        <f t="shared" si="46"/>
        <v>73485.209122900182</v>
      </c>
      <c r="L29" s="114">
        <f t="shared" si="46"/>
        <v>73302.030628716107</v>
      </c>
      <c r="M29" s="114">
        <f t="shared" si="46"/>
        <v>73008.962125425081</v>
      </c>
      <c r="N29" s="114">
        <f t="shared" si="46"/>
        <v>71882.206576978657</v>
      </c>
      <c r="O29" s="114">
        <f t="shared" si="46"/>
        <v>71511.19683742561</v>
      </c>
      <c r="P29" s="114">
        <f t="shared" si="46"/>
        <v>70613.809917932158</v>
      </c>
      <c r="Q29" s="114">
        <f t="shared" si="46"/>
        <v>70392.853013572938</v>
      </c>
      <c r="R29" s="114">
        <f t="shared" si="46"/>
        <v>70310.5760614475</v>
      </c>
      <c r="S29" s="114">
        <f t="shared" si="46"/>
        <v>70779.33234195628</v>
      </c>
      <c r="T29" s="114">
        <f t="shared" si="46"/>
        <v>71710.159735203764</v>
      </c>
      <c r="U29" s="114">
        <f t="shared" si="46"/>
        <v>73015.977316919234</v>
      </c>
      <c r="V29" s="114">
        <f t="shared" si="46"/>
        <v>75017.413720715878</v>
      </c>
      <c r="W29" s="114">
        <f t="shared" si="46"/>
        <v>76218.340830197179</v>
      </c>
      <c r="X29" s="114">
        <f t="shared" si="46"/>
        <v>77741.048360042667</v>
      </c>
      <c r="Y29" s="114">
        <f t="shared" si="46"/>
        <v>79012.86239891249</v>
      </c>
      <c r="Z29" s="114">
        <f t="shared" si="46"/>
        <v>81107.079187169395</v>
      </c>
      <c r="AA29" s="114">
        <f t="shared" si="46"/>
        <v>81076.015435851034</v>
      </c>
      <c r="AB29" s="114">
        <f t="shared" si="46"/>
        <v>80440.884186750278</v>
      </c>
      <c r="AC29" s="114">
        <f t="shared" si="46"/>
        <v>81000.667334436104</v>
      </c>
      <c r="AD29" s="114">
        <f t="shared" si="46"/>
        <v>79138.518230338159</v>
      </c>
      <c r="AE29" s="114">
        <f t="shared" si="46"/>
        <v>80553.414685741111</v>
      </c>
      <c r="AF29" s="114">
        <f t="shared" si="46"/>
        <v>81586.559729514993</v>
      </c>
      <c r="AG29" s="114">
        <f t="shared" si="46"/>
        <v>82021.456872134062</v>
      </c>
      <c r="AH29" s="114">
        <f t="shared" si="46"/>
        <v>81633.071645790798</v>
      </c>
      <c r="AI29" s="114">
        <f t="shared" si="46"/>
        <v>80966.270733537123</v>
      </c>
      <c r="AJ29" s="114">
        <f t="shared" si="46"/>
        <v>80514.408775894</v>
      </c>
      <c r="AK29" s="114">
        <f t="shared" si="46"/>
        <v>80457.515534598802</v>
      </c>
      <c r="AL29" s="114">
        <f t="shared" si="46"/>
        <v>82704.127148225467</v>
      </c>
      <c r="AM29" s="114">
        <f t="shared" si="46"/>
        <v>84702.929583507386</v>
      </c>
      <c r="AN29" s="114">
        <f t="shared" si="46"/>
        <v>86861.537453269557</v>
      </c>
      <c r="AO29" s="114">
        <f t="shared" si="46"/>
        <v>87614.065631831443</v>
      </c>
      <c r="AP29" s="114">
        <f t="shared" si="46"/>
        <v>88173.083598750833</v>
      </c>
      <c r="AQ29" s="114">
        <f t="shared" si="46"/>
        <v>91175.193397401032</v>
      </c>
      <c r="AR29" s="114">
        <f t="shared" si="46"/>
        <v>93207.724775248906</v>
      </c>
      <c r="AS29" s="114">
        <f t="shared" si="46"/>
        <v>93715.183422868373</v>
      </c>
      <c r="AT29" s="114">
        <f t="shared" si="46"/>
        <v>94424.318504461131</v>
      </c>
      <c r="AU29" s="114">
        <f t="shared" si="46"/>
        <v>96148.474671434917</v>
      </c>
      <c r="AV29" s="114">
        <f t="shared" si="46"/>
        <v>97943.14556964724</v>
      </c>
      <c r="AW29" s="114">
        <f t="shared" si="46"/>
        <v>99700.448313179251</v>
      </c>
      <c r="AX29" s="114">
        <f t="shared" si="46"/>
        <v>101686.17210839195</v>
      </c>
      <c r="AY29" s="114">
        <f t="shared" si="46"/>
        <v>102754.86571462355</v>
      </c>
      <c r="AZ29" s="114">
        <f t="shared" si="46"/>
        <v>103204.47465726463</v>
      </c>
      <c r="BA29" s="114">
        <f t="shared" si="46"/>
        <v>105728.48425070607</v>
      </c>
      <c r="BB29" s="114">
        <f t="shared" si="46"/>
        <v>104973.8997737848</v>
      </c>
      <c r="BC29" s="114">
        <f t="shared" si="46"/>
        <v>108296.50661675943</v>
      </c>
      <c r="BD29" s="114">
        <f t="shared" ref="BD29:CC29" si="47">SUM(BD30:BD32)</f>
        <v>107657.19181529437</v>
      </c>
      <c r="BE29" s="114">
        <f t="shared" si="47"/>
        <v>103337.23740700429</v>
      </c>
      <c r="BF29" s="114">
        <f t="shared" si="47"/>
        <v>98856.058439290733</v>
      </c>
      <c r="BG29" s="114">
        <f t="shared" si="47"/>
        <v>97083.560659242299</v>
      </c>
      <c r="BH29" s="114">
        <f t="shared" si="47"/>
        <v>98929.360516235844</v>
      </c>
      <c r="BI29" s="114">
        <f t="shared" si="47"/>
        <v>100969.51617748549</v>
      </c>
      <c r="BJ29" s="114">
        <f t="shared" si="47"/>
        <v>102626.54500328255</v>
      </c>
      <c r="BK29" s="114">
        <f t="shared" si="47"/>
        <v>104122.0867457541</v>
      </c>
      <c r="BL29" s="114">
        <f t="shared" si="47"/>
        <v>103807.63714890284</v>
      </c>
      <c r="BM29" s="114">
        <f t="shared" si="47"/>
        <v>104801.81751948339</v>
      </c>
      <c r="BN29" s="114">
        <f t="shared" si="47"/>
        <v>106563.83515345337</v>
      </c>
      <c r="BO29" s="114">
        <f t="shared" si="47"/>
        <v>105714.18358498435</v>
      </c>
      <c r="BP29" s="114">
        <f t="shared" si="47"/>
        <v>105666.07517802942</v>
      </c>
      <c r="BQ29" s="114">
        <f t="shared" si="47"/>
        <v>106610.30257800575</v>
      </c>
      <c r="BR29" s="114">
        <f t="shared" si="47"/>
        <v>107764.81870548947</v>
      </c>
      <c r="BS29" s="114">
        <f t="shared" si="47"/>
        <v>107495.83467313508</v>
      </c>
      <c r="BT29" s="114">
        <f t="shared" si="47"/>
        <v>107881.95479474938</v>
      </c>
      <c r="BU29" s="114">
        <f t="shared" si="47"/>
        <v>109006.54674089911</v>
      </c>
      <c r="BV29" s="114">
        <f t="shared" si="47"/>
        <v>107502.37132901038</v>
      </c>
      <c r="BW29" s="114">
        <f t="shared" si="47"/>
        <v>110002.18715795127</v>
      </c>
      <c r="BX29" s="114">
        <f t="shared" si="47"/>
        <v>108721.94570656279</v>
      </c>
      <c r="BY29" s="114">
        <f t="shared" si="47"/>
        <v>111046.55817905566</v>
      </c>
      <c r="BZ29" s="114">
        <f t="shared" si="47"/>
        <v>110160.60619890677</v>
      </c>
      <c r="CA29" s="114">
        <f t="shared" si="47"/>
        <v>109442.46874991914</v>
      </c>
      <c r="CB29" s="114">
        <f t="shared" si="47"/>
        <v>109331.30705652192</v>
      </c>
      <c r="CC29" s="114">
        <f t="shared" si="47"/>
        <v>111319.55877508497</v>
      </c>
    </row>
    <row r="30" spans="1:81" x14ac:dyDescent="0.2">
      <c r="A30" s="154" t="s">
        <v>4</v>
      </c>
      <c r="B30" s="135">
        <f>B10/Quarterly!B10*Quarterly!B30</f>
        <v>50941.972636009035</v>
      </c>
      <c r="C30" s="136">
        <f>C10/Quarterly!C10*Quarterly!C30</f>
        <v>51589.586790763176</v>
      </c>
      <c r="D30" s="136">
        <f>D10/Quarterly!D10*Quarterly!D30</f>
        <v>52013.41363146095</v>
      </c>
      <c r="E30" s="136">
        <f>E10/Quarterly!E10*Quarterly!E30</f>
        <v>51637.422159532631</v>
      </c>
      <c r="F30" s="136">
        <f>F10/Quarterly!F10*Quarterly!F30</f>
        <v>52283.715247431108</v>
      </c>
      <c r="G30" s="136">
        <f>G10/Quarterly!G10*Quarterly!G30</f>
        <v>52161.789042028446</v>
      </c>
      <c r="H30" s="136">
        <f>H10/Quarterly!H10*Quarterly!H30</f>
        <v>52478.833798387881</v>
      </c>
      <c r="I30" s="136">
        <f>I10/Quarterly!I10*Quarterly!I30</f>
        <v>52862.10413749217</v>
      </c>
      <c r="J30" s="136">
        <f>J10/Quarterly!J10*Quarterly!J30</f>
        <v>53167.865278730671</v>
      </c>
      <c r="K30" s="136">
        <f>K10/Quarterly!K10*Quarterly!K30</f>
        <v>54160.173632261511</v>
      </c>
      <c r="L30" s="136">
        <f>L10/Quarterly!L10*Quarterly!L30</f>
        <v>54075.262324136245</v>
      </c>
      <c r="M30" s="136">
        <f>M10/Quarterly!M10*Quarterly!M30</f>
        <v>53944.537039299736</v>
      </c>
      <c r="N30" s="136">
        <f>N10/Quarterly!N10*Quarterly!N30</f>
        <v>54042.314346720246</v>
      </c>
      <c r="O30" s="136">
        <f>O10/Quarterly!O10*Quarterly!O30</f>
        <v>54000.293996503293</v>
      </c>
      <c r="P30" s="136">
        <f>P10/Quarterly!P10*Quarterly!P30</f>
        <v>53309.645713630831</v>
      </c>
      <c r="Q30" s="136">
        <f>Q10/Quarterly!Q10*Quarterly!Q30</f>
        <v>53026.170944693549</v>
      </c>
      <c r="R30" s="136">
        <f>R10/Quarterly!R10*Quarterly!R30</f>
        <v>53468.620174396994</v>
      </c>
      <c r="S30" s="136">
        <f>S10/Quarterly!S10*Quarterly!S30</f>
        <v>53859.476589214413</v>
      </c>
      <c r="T30" s="136">
        <f>T10/Quarterly!T10*Quarterly!T30</f>
        <v>54722.226566492056</v>
      </c>
      <c r="U30" s="136">
        <f>U10/Quarterly!U10*Quarterly!U30</f>
        <v>55846.332856323468</v>
      </c>
      <c r="V30" s="136">
        <f>V10/Quarterly!V10*Quarterly!V30</f>
        <v>57570.462780100541</v>
      </c>
      <c r="W30" s="136">
        <f>W10/Quarterly!W10*Quarterly!W30</f>
        <v>58512.381645651869</v>
      </c>
      <c r="X30" s="136">
        <f>X10/Quarterly!X10*Quarterly!X30</f>
        <v>59735.802101638234</v>
      </c>
      <c r="Y30" s="136">
        <f>Y10/Quarterly!Y10*Quarterly!Y30</f>
        <v>60925.530006060821</v>
      </c>
      <c r="Z30" s="136">
        <f>Z10/Quarterly!Z10*Quarterly!Z30</f>
        <v>61168.286181408534</v>
      </c>
      <c r="AA30" s="136">
        <f>AA10/Quarterly!AA10*Quarterly!AA30</f>
        <v>61168.715023936704</v>
      </c>
      <c r="AB30" s="136">
        <f>AB10/Quarterly!AB10*Quarterly!AB30</f>
        <v>60514.999828718144</v>
      </c>
      <c r="AC30" s="136">
        <f>AC10/Quarterly!AC10*Quarterly!AC30</f>
        <v>61020.980019678544</v>
      </c>
      <c r="AD30" s="136">
        <f>AD10/Quarterly!AD10*Quarterly!AD30</f>
        <v>61423.502487544989</v>
      </c>
      <c r="AE30" s="136">
        <f>AE10/Quarterly!AE10*Quarterly!AE30</f>
        <v>62496.823936832305</v>
      </c>
      <c r="AF30" s="136">
        <f>AF10/Quarterly!AF10*Quarterly!AF30</f>
        <v>63198.634824786539</v>
      </c>
      <c r="AG30" s="136">
        <f>AG10/Quarterly!AG10*Quarterly!AG30</f>
        <v>63214.394495578206</v>
      </c>
      <c r="AH30" s="136">
        <f>AH10/Quarterly!AH10*Quarterly!AH30</f>
        <v>63009.144301156477</v>
      </c>
      <c r="AI30" s="136">
        <f>AI10/Quarterly!AI10*Quarterly!AI30</f>
        <v>62213.965321515425</v>
      </c>
      <c r="AJ30" s="136">
        <f>AJ10/Quarterly!AJ10*Quarterly!AJ30</f>
        <v>61601.25158621146</v>
      </c>
      <c r="AK30" s="136">
        <f>AK10/Quarterly!AK10*Quarterly!AK30</f>
        <v>61255.439027133587</v>
      </c>
      <c r="AL30" s="136">
        <f>AL10/Quarterly!AL10*Quarterly!AL30</f>
        <v>62951.216561810281</v>
      </c>
      <c r="AM30" s="136">
        <f>AM10/Quarterly!AM10*Quarterly!AM30</f>
        <v>64480.495160669758</v>
      </c>
      <c r="AN30" s="136">
        <f>AN10/Quarterly!AN10*Quarterly!AN30</f>
        <v>66020.694182337567</v>
      </c>
      <c r="AO30" s="136">
        <f>AO10/Quarterly!AO10*Quarterly!AO30</f>
        <v>66270.825373053332</v>
      </c>
      <c r="AP30" s="136">
        <f>AP10/Quarterly!AP10*Quarterly!AP30</f>
        <v>66237.123964786369</v>
      </c>
      <c r="AQ30" s="136">
        <f>AQ10/Quarterly!AQ10*Quarterly!AQ30</f>
        <v>68804.033092478567</v>
      </c>
      <c r="AR30" s="136">
        <f>AR10/Quarterly!AR10*Quarterly!AR30</f>
        <v>70380.942198888559</v>
      </c>
      <c r="AS30" s="136">
        <f>AS10/Quarterly!AS10*Quarterly!AS30</f>
        <v>70322.922482490671</v>
      </c>
      <c r="AT30" s="136">
        <f>AT10/Quarterly!AT10*Quarterly!AT30</f>
        <v>71025.710735906774</v>
      </c>
      <c r="AU30" s="136">
        <f>AU10/Quarterly!AU10*Quarterly!AU30</f>
        <v>72382.005424534058</v>
      </c>
      <c r="AV30" s="136">
        <f>AV10/Quarterly!AV10*Quarterly!AV30</f>
        <v>73807.011692151122</v>
      </c>
      <c r="AW30" s="136">
        <f>AW10/Quarterly!AW10*Quarterly!AW30</f>
        <v>75174.723034238923</v>
      </c>
      <c r="AX30" s="136">
        <f>AX10/Quarterly!AX10*Quarterly!AX30</f>
        <v>76356.816704490862</v>
      </c>
      <c r="AY30" s="136">
        <f>AY10/Quarterly!AY10*Quarterly!AY30</f>
        <v>76707.863724830895</v>
      </c>
      <c r="AZ30" s="136">
        <f>AZ10/Quarterly!AZ10*Quarterly!AZ30</f>
        <v>76717.310354288289</v>
      </c>
      <c r="BA30" s="136">
        <f>BA10/Quarterly!BA10*Quarterly!BA30</f>
        <v>78466.69655176629</v>
      </c>
      <c r="BB30" s="136">
        <f>BB10/Quarterly!BB10*Quarterly!BB30</f>
        <v>78246.409745651545</v>
      </c>
      <c r="BC30" s="136">
        <f>BC10/Quarterly!BC10*Quarterly!BC30</f>
        <v>81307.52246580919</v>
      </c>
      <c r="BD30" s="136">
        <f>BD10/Quarterly!BD10*Quarterly!BD30</f>
        <v>79807.942932417718</v>
      </c>
      <c r="BE30" s="136">
        <f>BE10/Quarterly!BE10*Quarterly!BE30</f>
        <v>75783.992459850182</v>
      </c>
      <c r="BF30" s="136">
        <f>BF10/Quarterly!BF10*Quarterly!BF30</f>
        <v>70881.770452713099</v>
      </c>
      <c r="BG30" s="136">
        <f>BG10/Quarterly!BG10*Quarterly!BG30</f>
        <v>68958.361981901035</v>
      </c>
      <c r="BH30" s="136">
        <f>BH10/Quarterly!BH10*Quarterly!BH30</f>
        <v>70341.811343378577</v>
      </c>
      <c r="BI30" s="136">
        <f>BI10/Quarterly!BI10*Quarterly!BI30</f>
        <v>72169.177231233494</v>
      </c>
      <c r="BJ30" s="136">
        <f>BJ10/Quarterly!BJ10*Quarterly!BJ30</f>
        <v>73797.731725968348</v>
      </c>
      <c r="BK30" s="136">
        <f>BK10/Quarterly!BK10*Quarterly!BK30</f>
        <v>75389.772063223238</v>
      </c>
      <c r="BL30" s="136">
        <f>BL10/Quarterly!BL10*Quarterly!BL30</f>
        <v>75046.431270565343</v>
      </c>
      <c r="BM30" s="136">
        <f>BM10/Quarterly!BM10*Quarterly!BM30</f>
        <v>75948.060126781987</v>
      </c>
      <c r="BN30" s="136">
        <f>BN10/Quarterly!BN10*Quarterly!BN30</f>
        <v>77858.818482943825</v>
      </c>
      <c r="BO30" s="136">
        <f>BO10/Quarterly!BO10*Quarterly!BO30</f>
        <v>76805.974558758127</v>
      </c>
      <c r="BP30" s="136">
        <f>BP10/Quarterly!BP10*Quarterly!BP30</f>
        <v>76607.919221239034</v>
      </c>
      <c r="BQ30" s="136">
        <f>BQ10/Quarterly!BQ10*Quarterly!BQ30</f>
        <v>77347.718017774227</v>
      </c>
      <c r="BR30" s="136">
        <f>BR10/Quarterly!BR10*Quarterly!BR30</f>
        <v>78509.726741322127</v>
      </c>
      <c r="BS30" s="136">
        <f>BS10/Quarterly!BS10*Quarterly!BS30</f>
        <v>78275.828397376943</v>
      </c>
      <c r="BT30" s="136">
        <f>BT10/Quarterly!BT10*Quarterly!BT30</f>
        <v>78424.847549891259</v>
      </c>
      <c r="BU30" s="136">
        <f>BU10/Quarterly!BU10*Quarterly!BU30</f>
        <v>79254.010020409827</v>
      </c>
      <c r="BV30" s="136">
        <f>BV10/Quarterly!BV10*Quarterly!BV30</f>
        <v>77778.29853814817</v>
      </c>
      <c r="BW30" s="136">
        <f>BW10/Quarterly!BW10*Quarterly!BW30</f>
        <v>79958.314289382441</v>
      </c>
      <c r="BX30" s="136">
        <f>BX10/Quarterly!BX10*Quarterly!BX30</f>
        <v>78599.259322576938</v>
      </c>
      <c r="BY30" s="136">
        <f>BY10/Quarterly!BY10*Quarterly!BY30</f>
        <v>80917.99721809024</v>
      </c>
      <c r="BZ30" s="136">
        <f>BZ10/Quarterly!BZ10*Quarterly!BZ30</f>
        <v>79707.808364888828</v>
      </c>
      <c r="CA30" s="136">
        <f>CA10/Quarterly!CA10*Quarterly!CA30</f>
        <v>78899.392538675864</v>
      </c>
      <c r="CB30" s="136">
        <f>CB10/Quarterly!CB10*Quarterly!CB30</f>
        <v>78707.597193298207</v>
      </c>
      <c r="CC30" s="136">
        <f>CC10/Quarterly!CC10*Quarterly!CC30</f>
        <v>80512.521487491686</v>
      </c>
    </row>
    <row r="31" spans="1:81" x14ac:dyDescent="0.2">
      <c r="A31" s="154" t="s">
        <v>5</v>
      </c>
      <c r="B31" s="135">
        <f>B11/Quarterly!B11*Quarterly!B31</f>
        <v>8067.110518961149</v>
      </c>
      <c r="C31" s="136">
        <f>C11/Quarterly!C11*Quarterly!C31</f>
        <v>8070.3230838669942</v>
      </c>
      <c r="D31" s="136">
        <f>D11/Quarterly!D11*Quarterly!D31</f>
        <v>8020.9799075554974</v>
      </c>
      <c r="E31" s="136">
        <f>E11/Quarterly!E11*Quarterly!E31</f>
        <v>7917.8395837041899</v>
      </c>
      <c r="F31" s="136">
        <f>F11/Quarterly!F11*Quarterly!F31</f>
        <v>8171.3521580431398</v>
      </c>
      <c r="G31" s="136">
        <f>G11/Quarterly!G11*Quarterly!G31</f>
        <v>8514.0406717839742</v>
      </c>
      <c r="H31" s="136">
        <f>H11/Quarterly!H11*Quarterly!H31</f>
        <v>9026.9772962339357</v>
      </c>
      <c r="I31" s="136">
        <f>I11/Quarterly!I11*Quarterly!I31</f>
        <v>9471.4523299044813</v>
      </c>
      <c r="J31" s="136">
        <f>J11/Quarterly!J11*Quarterly!J31</f>
        <v>9229.9215389274723</v>
      </c>
      <c r="K31" s="136">
        <f>K11/Quarterly!K11*Quarterly!K31</f>
        <v>9254.1727140766779</v>
      </c>
      <c r="L31" s="136">
        <f>L11/Quarterly!L11*Quarterly!L31</f>
        <v>9066.9300044261108</v>
      </c>
      <c r="M31" s="136">
        <f>M11/Quarterly!M11*Quarterly!M31</f>
        <v>8844.5229237319345</v>
      </c>
      <c r="N31" s="136">
        <f>N11/Quarterly!N11*Quarterly!N31</f>
        <v>8694.5270036642451</v>
      </c>
      <c r="O31" s="136">
        <f>O11/Quarterly!O11*Quarterly!O31</f>
        <v>8577.9111933106578</v>
      </c>
      <c r="P31" s="136">
        <f>P11/Quarterly!P11*Quarterly!P31</f>
        <v>8452.6141239246626</v>
      </c>
      <c r="Q31" s="136">
        <f>Q11/Quarterly!Q11*Quarterly!Q31</f>
        <v>8446.1610989658493</v>
      </c>
      <c r="R31" s="136">
        <f>R11/Quarterly!R11*Quarterly!R31</f>
        <v>8408.5732597622755</v>
      </c>
      <c r="S31" s="136">
        <f>S11/Quarterly!S11*Quarterly!S31</f>
        <v>8493.472858239471</v>
      </c>
      <c r="T31" s="136">
        <f>T11/Quarterly!T11*Quarterly!T31</f>
        <v>8535.0959504101847</v>
      </c>
      <c r="U31" s="136">
        <f>U11/Quarterly!U11*Quarterly!U31</f>
        <v>8674.0943732864325</v>
      </c>
      <c r="V31" s="136">
        <f>V11/Quarterly!V11*Quarterly!V31</f>
        <v>8892.0235896233207</v>
      </c>
      <c r="W31" s="136">
        <f>W11/Quarterly!W11*Quarterly!W31</f>
        <v>8956.6758793852532</v>
      </c>
      <c r="X31" s="136">
        <f>X11/Quarterly!X11*Quarterly!X31</f>
        <v>8991.161052570209</v>
      </c>
      <c r="Y31" s="136">
        <f>Y11/Quarterly!Y11*Quarterly!Y31</f>
        <v>8849.2860611434935</v>
      </c>
      <c r="Z31" s="136">
        <f>Z11/Quarterly!Z11*Quarterly!Z31</f>
        <v>8923.0731690158227</v>
      </c>
      <c r="AA31" s="136">
        <f>AA11/Quarterly!AA11*Quarterly!AA31</f>
        <v>8798.0983276852894</v>
      </c>
      <c r="AB31" s="136">
        <f>AB11/Quarterly!AB11*Quarterly!AB31</f>
        <v>8782.3741180215675</v>
      </c>
      <c r="AC31" s="136">
        <f>AC11/Quarterly!AC11*Quarterly!AC31</f>
        <v>8730.8770115150783</v>
      </c>
      <c r="AD31" s="136">
        <f>AD11/Quarterly!AD11*Quarterly!AD31</f>
        <v>8914.4157740038609</v>
      </c>
      <c r="AE31" s="136">
        <f>AE11/Quarterly!AE11*Quarterly!AE31</f>
        <v>9121.8371785572672</v>
      </c>
      <c r="AF31" s="136">
        <f>AF11/Quarterly!AF11*Quarterly!AF31</f>
        <v>9235.6870964948303</v>
      </c>
      <c r="AG31" s="136">
        <f>AG11/Quarterly!AG11*Quarterly!AG31</f>
        <v>9391.3094252901756</v>
      </c>
      <c r="AH31" s="136">
        <f>AH11/Quarterly!AH11*Quarterly!AH31</f>
        <v>9212.6014076621123</v>
      </c>
      <c r="AI31" s="136">
        <f>AI11/Quarterly!AI11*Quarterly!AI31</f>
        <v>9215.4418808607752</v>
      </c>
      <c r="AJ31" s="136">
        <f>AJ11/Quarterly!AJ11*Quarterly!AJ31</f>
        <v>9256.4709381747871</v>
      </c>
      <c r="AK31" s="136">
        <f>AK11/Quarterly!AK11*Quarterly!AK31</f>
        <v>9360.3060139925637</v>
      </c>
      <c r="AL31" s="136">
        <f>AL11/Quarterly!AL11*Quarterly!AL31</f>
        <v>9629.8593462318677</v>
      </c>
      <c r="AM31" s="136">
        <f>AM11/Quarterly!AM11*Quarterly!AM31</f>
        <v>9816.6055761905645</v>
      </c>
      <c r="AN31" s="136">
        <f>AN11/Quarterly!AN11*Quarterly!AN31</f>
        <v>10149.625730297792</v>
      </c>
      <c r="AO31" s="136">
        <f>AO11/Quarterly!AO11*Quarterly!AO31</f>
        <v>10347.207065748975</v>
      </c>
      <c r="AP31" s="136">
        <f>AP11/Quarterly!AP11*Quarterly!AP31</f>
        <v>10465.311726114076</v>
      </c>
      <c r="AQ31" s="136">
        <f>AQ11/Quarterly!AQ11*Quarterly!AQ31</f>
        <v>10563.261562546102</v>
      </c>
      <c r="AR31" s="136">
        <f>AR11/Quarterly!AR11*Quarterly!AR31</f>
        <v>10645.423431921652</v>
      </c>
      <c r="AS31" s="136">
        <f>AS11/Quarterly!AS11*Quarterly!AS31</f>
        <v>10869.999208214824</v>
      </c>
      <c r="AT31" s="136">
        <f>AT11/Quarterly!AT11*Quarterly!AT31</f>
        <v>10976.171412904941</v>
      </c>
      <c r="AU31" s="136">
        <f>AU11/Quarterly!AU11*Quarterly!AU31</f>
        <v>11006.641349397969</v>
      </c>
      <c r="AV31" s="136">
        <f>AV11/Quarterly!AV11*Quarterly!AV31</f>
        <v>11029.32451710143</v>
      </c>
      <c r="AW31" s="136">
        <f>AW11/Quarterly!AW11*Quarterly!AW31</f>
        <v>11101.869595296384</v>
      </c>
      <c r="AX31" s="136">
        <f>AX11/Quarterly!AX11*Quarterly!AX31</f>
        <v>11262.120147714508</v>
      </c>
      <c r="AY31" s="136">
        <f>AY11/Quarterly!AY11*Quarterly!AY31</f>
        <v>11361.913728479016</v>
      </c>
      <c r="AZ31" s="136">
        <f>AZ11/Quarterly!AZ11*Quarterly!AZ31</f>
        <v>11473.78589852611</v>
      </c>
      <c r="BA31" s="136">
        <f>BA11/Quarterly!BA11*Quarterly!BA31</f>
        <v>11486.677845476039</v>
      </c>
      <c r="BB31" s="136">
        <f>BB11/Quarterly!BB11*Quarterly!BB31</f>
        <v>10866.893892791308</v>
      </c>
      <c r="BC31" s="136">
        <f>BC11/Quarterly!BC11*Quarterly!BC31</f>
        <v>10800.871569145396</v>
      </c>
      <c r="BD31" s="136">
        <f>BD11/Quarterly!BD11*Quarterly!BD31</f>
        <v>11138.510945842747</v>
      </c>
      <c r="BE31" s="136">
        <f>BE11/Quarterly!BE11*Quarterly!BE31</f>
        <v>10734.009675384266</v>
      </c>
      <c r="BF31" s="136">
        <f>BF11/Quarterly!BF11*Quarterly!BF31</f>
        <v>10335.945446937911</v>
      </c>
      <c r="BG31" s="136">
        <f>BG11/Quarterly!BG11*Quarterly!BG31</f>
        <v>10380.965193370937</v>
      </c>
      <c r="BH31" s="136">
        <f>BH11/Quarterly!BH11*Quarterly!BH31</f>
        <v>10466.492910214225</v>
      </c>
      <c r="BI31" s="136">
        <f>BI11/Quarterly!BI11*Quarterly!BI31</f>
        <v>10495.706047375445</v>
      </c>
      <c r="BJ31" s="136">
        <f>BJ11/Quarterly!BJ11*Quarterly!BJ31</f>
        <v>10525.250583391491</v>
      </c>
      <c r="BK31" s="136">
        <f>BK11/Quarterly!BK11*Quarterly!BK31</f>
        <v>10519.763502730282</v>
      </c>
      <c r="BL31" s="136">
        <f>BL11/Quarterly!BL11*Quarterly!BL31</f>
        <v>10490.338497261184</v>
      </c>
      <c r="BM31" s="136">
        <f>BM11/Quarterly!BM11*Quarterly!BM31</f>
        <v>10639.867808281384</v>
      </c>
      <c r="BN31" s="136">
        <f>BN11/Quarterly!BN11*Quarterly!BN31</f>
        <v>10658.86598731199</v>
      </c>
      <c r="BO31" s="136">
        <f>BO11/Quarterly!BO11*Quarterly!BO31</f>
        <v>10676.258979295877</v>
      </c>
      <c r="BP31" s="136">
        <f>BP11/Quarterly!BP11*Quarterly!BP31</f>
        <v>10623.567880825012</v>
      </c>
      <c r="BQ31" s="136">
        <f>BQ11/Quarterly!BQ11*Quarterly!BQ31</f>
        <v>10643.345211349417</v>
      </c>
      <c r="BR31" s="136">
        <f>BR11/Quarterly!BR11*Quarterly!BR31</f>
        <v>10704.888700993926</v>
      </c>
      <c r="BS31" s="136">
        <f>BS11/Quarterly!BS11*Quarterly!BS31</f>
        <v>10613.438995377403</v>
      </c>
      <c r="BT31" s="136">
        <f>BT11/Quarterly!BT11*Quarterly!BT31</f>
        <v>10673.779339085739</v>
      </c>
      <c r="BU31" s="136">
        <f>BU11/Quarterly!BU11*Quarterly!BU31</f>
        <v>10691.215346991405</v>
      </c>
      <c r="BV31" s="136">
        <f>BV11/Quarterly!BV11*Quarterly!BV31</f>
        <v>10620.997811834848</v>
      </c>
      <c r="BW31" s="136">
        <f>BW11/Quarterly!BW11*Quarterly!BW31</f>
        <v>10699.781202985014</v>
      </c>
      <c r="BX31" s="136">
        <f>BX11/Quarterly!BX11*Quarterly!BX31</f>
        <v>10750.103927978442</v>
      </c>
      <c r="BY31" s="136">
        <f>BY11/Quarterly!BY11*Quarterly!BY31</f>
        <v>10585.80378377918</v>
      </c>
      <c r="BZ31" s="136">
        <f>BZ11/Quarterly!BZ11*Quarterly!BZ31</f>
        <v>10650.747870254863</v>
      </c>
      <c r="CA31" s="136">
        <f>CA11/Quarterly!CA11*Quarterly!CA31</f>
        <v>10636.646225415156</v>
      </c>
      <c r="CB31" s="136">
        <f>CB11/Quarterly!CB11*Quarterly!CB31</f>
        <v>10607.874150564463</v>
      </c>
      <c r="CC31" s="136">
        <f>CC11/Quarterly!CC11*Quarterly!CC31</f>
        <v>10616.461686143632</v>
      </c>
    </row>
    <row r="32" spans="1:81" x14ac:dyDescent="0.2">
      <c r="A32" s="155" t="s">
        <v>6</v>
      </c>
      <c r="B32" s="138">
        <f>B12/Quarterly!B12*Quarterly!B32</f>
        <v>9668.8713344344214</v>
      </c>
      <c r="C32" s="139">
        <f>C12/Quarterly!C12*Quarterly!C32</f>
        <v>9678.5239267891393</v>
      </c>
      <c r="D32" s="139">
        <f>D12/Quarterly!D12*Quarterly!D32</f>
        <v>9748.7765526361363</v>
      </c>
      <c r="E32" s="139">
        <f>E12/Quarterly!E12*Quarterly!E32</f>
        <v>9788.218895550126</v>
      </c>
      <c r="F32" s="139">
        <f>F12/Quarterly!F12*Quarterly!F32</f>
        <v>9444.790517065192</v>
      </c>
      <c r="G32" s="139">
        <f>G12/Quarterly!G12*Quarterly!G32</f>
        <v>9543.3299973609701</v>
      </c>
      <c r="H32" s="139">
        <f>H12/Quarterly!H12*Quarterly!H32</f>
        <v>9599.737673706908</v>
      </c>
      <c r="I32" s="139">
        <f>I12/Quarterly!I12*Quarterly!I32</f>
        <v>9623.6455392783082</v>
      </c>
      <c r="J32" s="139">
        <f>J12/Quarterly!J12*Quarterly!J32</f>
        <v>9946.3040358412345</v>
      </c>
      <c r="K32" s="139">
        <f>K12/Quarterly!K12*Quarterly!K32</f>
        <v>10070.862776561995</v>
      </c>
      <c r="L32" s="139">
        <f>L12/Quarterly!L12*Quarterly!L32</f>
        <v>10159.838300153748</v>
      </c>
      <c r="M32" s="139">
        <f>M12/Quarterly!M12*Quarterly!M32</f>
        <v>10219.90216239341</v>
      </c>
      <c r="N32" s="139">
        <f>N12/Quarterly!N12*Quarterly!N32</f>
        <v>9145.3652265941582</v>
      </c>
      <c r="O32" s="139">
        <f>O12/Quarterly!O12*Quarterly!O32</f>
        <v>8932.9916476116632</v>
      </c>
      <c r="P32" s="139">
        <f>P12/Quarterly!P12*Quarterly!P32</f>
        <v>8851.5500803766627</v>
      </c>
      <c r="Q32" s="139">
        <f>Q12/Quarterly!Q12*Quarterly!Q32</f>
        <v>8920.520969913543</v>
      </c>
      <c r="R32" s="139">
        <f>R12/Quarterly!R12*Quarterly!R32</f>
        <v>8433.3826272882252</v>
      </c>
      <c r="S32" s="139">
        <f>S12/Quarterly!S12*Quarterly!S32</f>
        <v>8426.3828945024034</v>
      </c>
      <c r="T32" s="139">
        <f>T12/Quarterly!T12*Quarterly!T32</f>
        <v>8452.8372183015199</v>
      </c>
      <c r="U32" s="139">
        <f>U12/Quarterly!U12*Quarterly!U32</f>
        <v>8495.5500873093315</v>
      </c>
      <c r="V32" s="139">
        <f>V12/Quarterly!V12*Quarterly!V32</f>
        <v>8554.9273509920204</v>
      </c>
      <c r="W32" s="139">
        <f>W12/Quarterly!W12*Quarterly!W32</f>
        <v>8749.2833051600664</v>
      </c>
      <c r="X32" s="139">
        <f>X12/Quarterly!X12*Quarterly!X32</f>
        <v>9014.0852058342316</v>
      </c>
      <c r="Y32" s="139">
        <f>Y12/Quarterly!Y12*Quarterly!Y32</f>
        <v>9238.0463317081685</v>
      </c>
      <c r="Z32" s="139">
        <f>Z12/Quarterly!Z12*Quarterly!Z32</f>
        <v>11015.719836745033</v>
      </c>
      <c r="AA32" s="139">
        <f>AA12/Quarterly!AA12*Quarterly!AA32</f>
        <v>11109.202084229033</v>
      </c>
      <c r="AB32" s="139">
        <f>AB12/Quarterly!AB12*Quarterly!AB32</f>
        <v>11143.510240010573</v>
      </c>
      <c r="AC32" s="139">
        <f>AC12/Quarterly!AC12*Quarterly!AC32</f>
        <v>11248.810303242484</v>
      </c>
      <c r="AD32" s="139">
        <f>AD12/Quarterly!AD12*Quarterly!AD32</f>
        <v>8800.5999687893091</v>
      </c>
      <c r="AE32" s="139">
        <f>AE12/Quarterly!AE12*Quarterly!AE32</f>
        <v>8934.7535703515314</v>
      </c>
      <c r="AF32" s="139">
        <f>AF12/Quarterly!AF12*Quarterly!AF32</f>
        <v>9152.2378082336218</v>
      </c>
      <c r="AG32" s="139">
        <f>AG12/Quarterly!AG12*Quarterly!AG32</f>
        <v>9415.7529512656765</v>
      </c>
      <c r="AH32" s="139">
        <f>AH12/Quarterly!AH12*Quarterly!AH32</f>
        <v>9411.3259369722145</v>
      </c>
      <c r="AI32" s="139">
        <f>AI12/Quarterly!AI12*Quarterly!AI32</f>
        <v>9536.8635311609178</v>
      </c>
      <c r="AJ32" s="139">
        <f>AJ12/Quarterly!AJ12*Quarterly!AJ32</f>
        <v>9656.6862515077592</v>
      </c>
      <c r="AK32" s="139">
        <f>AK12/Quarterly!AK12*Quarterly!AK32</f>
        <v>9841.7704934726517</v>
      </c>
      <c r="AL32" s="139">
        <f>AL12/Quarterly!AL12*Quarterly!AL32</f>
        <v>10123.051240183328</v>
      </c>
      <c r="AM32" s="139">
        <f>AM12/Quarterly!AM12*Quarterly!AM32</f>
        <v>10405.828846647064</v>
      </c>
      <c r="AN32" s="139">
        <f>AN12/Quarterly!AN12*Quarterly!AN32</f>
        <v>10691.217540634198</v>
      </c>
      <c r="AO32" s="139">
        <f>AO12/Quarterly!AO12*Quarterly!AO32</f>
        <v>10996.033193029138</v>
      </c>
      <c r="AP32" s="139">
        <f>AP12/Quarterly!AP12*Quarterly!AP32</f>
        <v>11470.647907850393</v>
      </c>
      <c r="AQ32" s="139">
        <f>AQ12/Quarterly!AQ12*Quarterly!AQ32</f>
        <v>11807.898742376363</v>
      </c>
      <c r="AR32" s="139">
        <f>AR12/Quarterly!AR12*Quarterly!AR32</f>
        <v>12181.359144438702</v>
      </c>
      <c r="AS32" s="139">
        <f>AS12/Quarterly!AS12*Quarterly!AS32</f>
        <v>12522.261732162882</v>
      </c>
      <c r="AT32" s="139">
        <f>AT12/Quarterly!AT12*Quarterly!AT32</f>
        <v>12422.436355649423</v>
      </c>
      <c r="AU32" s="139">
        <f>AU12/Quarterly!AU12*Quarterly!AU32</f>
        <v>12759.827897502897</v>
      </c>
      <c r="AV32" s="139">
        <f>AV12/Quarterly!AV12*Quarterly!AV32</f>
        <v>13106.809360394695</v>
      </c>
      <c r="AW32" s="139">
        <f>AW12/Quarterly!AW12*Quarterly!AW32</f>
        <v>13423.855683643938</v>
      </c>
      <c r="AX32" s="139">
        <f>AX12/Quarterly!AX12*Quarterly!AX32</f>
        <v>14067.235256186586</v>
      </c>
      <c r="AY32" s="139">
        <f>AY12/Quarterly!AY12*Quarterly!AY32</f>
        <v>14685.08826131364</v>
      </c>
      <c r="AZ32" s="139">
        <f>AZ12/Quarterly!AZ12*Quarterly!AZ32</f>
        <v>15013.378404450221</v>
      </c>
      <c r="BA32" s="139">
        <f>BA12/Quarterly!BA12*Quarterly!BA32</f>
        <v>15775.109853463742</v>
      </c>
      <c r="BB32" s="139">
        <f>BB12/Quarterly!BB12*Quarterly!BB32</f>
        <v>15860.596135341946</v>
      </c>
      <c r="BC32" s="139">
        <f>BC12/Quarterly!BC12*Quarterly!BC32</f>
        <v>16188.112581804849</v>
      </c>
      <c r="BD32" s="139">
        <f>BD12/Quarterly!BD12*Quarterly!BD32</f>
        <v>16710.737937033904</v>
      </c>
      <c r="BE32" s="139">
        <f>BE12/Quarterly!BE12*Quarterly!BE32</f>
        <v>16819.235271769845</v>
      </c>
      <c r="BF32" s="139">
        <f>BF12/Quarterly!BF12*Quarterly!BF32</f>
        <v>17638.342539639729</v>
      </c>
      <c r="BG32" s="139">
        <f>BG12/Quarterly!BG12*Quarterly!BG32</f>
        <v>17744.233483970322</v>
      </c>
      <c r="BH32" s="139">
        <f>BH12/Quarterly!BH12*Quarterly!BH32</f>
        <v>18121.056262643055</v>
      </c>
      <c r="BI32" s="139">
        <f>BI12/Quarterly!BI12*Quarterly!BI32</f>
        <v>18304.632898876553</v>
      </c>
      <c r="BJ32" s="139">
        <f>BJ12/Quarterly!BJ12*Quarterly!BJ32</f>
        <v>18303.562693922715</v>
      </c>
      <c r="BK32" s="139">
        <f>BK12/Quarterly!BK12*Quarterly!BK32</f>
        <v>18212.551179800575</v>
      </c>
      <c r="BL32" s="139">
        <f>BL12/Quarterly!BL12*Quarterly!BL32</f>
        <v>18270.867381076318</v>
      </c>
      <c r="BM32" s="139">
        <f>BM12/Quarterly!BM12*Quarterly!BM32</f>
        <v>18213.889584420016</v>
      </c>
      <c r="BN32" s="139">
        <f>BN12/Quarterly!BN12*Quarterly!BN32</f>
        <v>18046.150683197557</v>
      </c>
      <c r="BO32" s="139">
        <f>BO12/Quarterly!BO12*Quarterly!BO32</f>
        <v>18231.950046930349</v>
      </c>
      <c r="BP32" s="139">
        <f>BP12/Quarterly!BP12*Quarterly!BP32</f>
        <v>18434.588075965385</v>
      </c>
      <c r="BQ32" s="139">
        <f>BQ12/Quarterly!BQ12*Quarterly!BQ32</f>
        <v>18619.239348882114</v>
      </c>
      <c r="BR32" s="139">
        <f>BR12/Quarterly!BR12*Quarterly!BR32</f>
        <v>18550.203263173418</v>
      </c>
      <c r="BS32" s="139">
        <f>BS12/Quarterly!BS12*Quarterly!BS32</f>
        <v>18606.567280380728</v>
      </c>
      <c r="BT32" s="139">
        <f>BT12/Quarterly!BT12*Quarterly!BT32</f>
        <v>18783.327905772378</v>
      </c>
      <c r="BU32" s="139">
        <f>BU12/Quarterly!BU12*Quarterly!BU32</f>
        <v>19061.321373497878</v>
      </c>
      <c r="BV32" s="139">
        <f>BV12/Quarterly!BV12*Quarterly!BV32</f>
        <v>19103.074979027362</v>
      </c>
      <c r="BW32" s="139">
        <f>BW12/Quarterly!BW12*Quarterly!BW32</f>
        <v>19344.091665583808</v>
      </c>
      <c r="BX32" s="139">
        <f>BX12/Quarterly!BX12*Quarterly!BX32</f>
        <v>19372.582456007414</v>
      </c>
      <c r="BY32" s="139">
        <f>BY12/Quarterly!BY12*Quarterly!BY32</f>
        <v>19542.757177186242</v>
      </c>
      <c r="BZ32" s="139">
        <f>BZ12/Quarterly!BZ12*Quarterly!BZ32</f>
        <v>19802.049963763067</v>
      </c>
      <c r="CA32" s="139">
        <f>CA12/Quarterly!CA12*Quarterly!CA32</f>
        <v>19906.429985828116</v>
      </c>
      <c r="CB32" s="139">
        <f>CB12/Quarterly!CB12*Quarterly!CB32</f>
        <v>20015.835712659264</v>
      </c>
      <c r="CC32" s="139">
        <f>CC12/Quarterly!CC12*Quarterly!CC32</f>
        <v>20190.575601449644</v>
      </c>
    </row>
    <row r="33" spans="1:81" x14ac:dyDescent="0.2">
      <c r="A33" s="156" t="s">
        <v>7</v>
      </c>
      <c r="B33" s="113">
        <f t="shared" ref="B33:H33" si="48">SUM(B34:B38)</f>
        <v>147575.81091784028</v>
      </c>
      <c r="C33" s="114">
        <f t="shared" si="48"/>
        <v>149287.0447760325</v>
      </c>
      <c r="D33" s="114">
        <f t="shared" si="48"/>
        <v>150970.41523763118</v>
      </c>
      <c r="E33" s="114">
        <f t="shared" si="48"/>
        <v>152264.10644646524</v>
      </c>
      <c r="F33" s="114">
        <f t="shared" si="48"/>
        <v>153902.47775462299</v>
      </c>
      <c r="G33" s="114">
        <f t="shared" si="48"/>
        <v>155355.71882754547</v>
      </c>
      <c r="H33" s="114">
        <f t="shared" si="48"/>
        <v>157059.86468607237</v>
      </c>
      <c r="I33" s="114">
        <f t="shared" ref="I33:BC33" si="49">SUM(I34:I38)</f>
        <v>158691.00620848281</v>
      </c>
      <c r="J33" s="114">
        <f t="shared" si="49"/>
        <v>157521.28152990754</v>
      </c>
      <c r="K33" s="114">
        <f t="shared" si="49"/>
        <v>157987.15685986911</v>
      </c>
      <c r="L33" s="114">
        <f t="shared" si="49"/>
        <v>158443.53604786401</v>
      </c>
      <c r="M33" s="114">
        <f t="shared" si="49"/>
        <v>158522.69688274679</v>
      </c>
      <c r="N33" s="114">
        <f t="shared" si="49"/>
        <v>161385.04077616651</v>
      </c>
      <c r="O33" s="114">
        <f t="shared" si="49"/>
        <v>162646.87726612587</v>
      </c>
      <c r="P33" s="114">
        <f t="shared" si="49"/>
        <v>163083.4422748943</v>
      </c>
      <c r="Q33" s="114">
        <f t="shared" si="49"/>
        <v>163479.83849957306</v>
      </c>
      <c r="R33" s="114">
        <f t="shared" si="49"/>
        <v>164628.01186560476</v>
      </c>
      <c r="S33" s="114">
        <f t="shared" si="49"/>
        <v>166516.93537953933</v>
      </c>
      <c r="T33" s="114">
        <f t="shared" si="49"/>
        <v>168464.53487114774</v>
      </c>
      <c r="U33" s="114">
        <f t="shared" si="49"/>
        <v>170052.70203347231</v>
      </c>
      <c r="V33" s="114">
        <f t="shared" si="49"/>
        <v>170962.96596145601</v>
      </c>
      <c r="W33" s="114">
        <f t="shared" si="49"/>
        <v>172630.73301701641</v>
      </c>
      <c r="X33" s="114">
        <f t="shared" si="49"/>
        <v>174177.61959714507</v>
      </c>
      <c r="Y33" s="114">
        <f t="shared" si="49"/>
        <v>175392.89749124489</v>
      </c>
      <c r="Z33" s="114">
        <f t="shared" si="49"/>
        <v>178625.8016571303</v>
      </c>
      <c r="AA33" s="114">
        <f t="shared" si="49"/>
        <v>179861.53016639251</v>
      </c>
      <c r="AB33" s="114">
        <f t="shared" si="49"/>
        <v>181098.91497074111</v>
      </c>
      <c r="AC33" s="114">
        <f t="shared" si="49"/>
        <v>182796.31288548055</v>
      </c>
      <c r="AD33" s="114">
        <f t="shared" si="49"/>
        <v>184830.75676357094</v>
      </c>
      <c r="AE33" s="114">
        <f t="shared" si="49"/>
        <v>186879.08994213567</v>
      </c>
      <c r="AF33" s="114">
        <f t="shared" si="49"/>
        <v>187920.83776406659</v>
      </c>
      <c r="AG33" s="114">
        <f t="shared" si="49"/>
        <v>189664.7195087366</v>
      </c>
      <c r="AH33" s="114">
        <f t="shared" si="49"/>
        <v>193072.86022855382</v>
      </c>
      <c r="AI33" s="114">
        <f t="shared" si="49"/>
        <v>194889.33960254805</v>
      </c>
      <c r="AJ33" s="114">
        <f t="shared" si="49"/>
        <v>196793.98186526954</v>
      </c>
      <c r="AK33" s="114">
        <f t="shared" si="49"/>
        <v>198427.47615522071</v>
      </c>
      <c r="AL33" s="114">
        <f t="shared" si="49"/>
        <v>200461.26602197194</v>
      </c>
      <c r="AM33" s="114">
        <f t="shared" si="49"/>
        <v>202932.62593172953</v>
      </c>
      <c r="AN33" s="114">
        <f t="shared" si="49"/>
        <v>205303.07599509362</v>
      </c>
      <c r="AO33" s="114">
        <f t="shared" si="49"/>
        <v>208427.82467046008</v>
      </c>
      <c r="AP33" s="114">
        <f t="shared" si="49"/>
        <v>213452.88350390253</v>
      </c>
      <c r="AQ33" s="114">
        <f t="shared" si="49"/>
        <v>216696.67991860167</v>
      </c>
      <c r="AR33" s="114">
        <f t="shared" si="49"/>
        <v>219526.20312924648</v>
      </c>
      <c r="AS33" s="114">
        <f t="shared" si="49"/>
        <v>221650.03298686628</v>
      </c>
      <c r="AT33" s="114">
        <f t="shared" si="49"/>
        <v>225145.97721038785</v>
      </c>
      <c r="AU33" s="114">
        <f t="shared" si="49"/>
        <v>228644.61481404092</v>
      </c>
      <c r="AV33" s="114">
        <f t="shared" si="49"/>
        <v>231965.48414084993</v>
      </c>
      <c r="AW33" s="114">
        <f t="shared" si="49"/>
        <v>234616.44201391729</v>
      </c>
      <c r="AX33" s="114">
        <f t="shared" si="49"/>
        <v>239740.3445332789</v>
      </c>
      <c r="AY33" s="114">
        <f t="shared" si="49"/>
        <v>242883.09320553363</v>
      </c>
      <c r="AZ33" s="114">
        <f t="shared" si="49"/>
        <v>246944.66158077164</v>
      </c>
      <c r="BA33" s="114">
        <f t="shared" si="49"/>
        <v>250606.97716255457</v>
      </c>
      <c r="BB33" s="114">
        <f t="shared" si="49"/>
        <v>253494.98384358676</v>
      </c>
      <c r="BC33" s="114">
        <f t="shared" si="49"/>
        <v>254417.82562801492</v>
      </c>
      <c r="BD33" s="114">
        <f t="shared" ref="BD33:CC33" si="50">SUM(BD34:BD38)</f>
        <v>255785.10318233544</v>
      </c>
      <c r="BE33" s="114">
        <f t="shared" si="50"/>
        <v>256958.20322989463</v>
      </c>
      <c r="BF33" s="114">
        <f t="shared" si="50"/>
        <v>258420.90442228358</v>
      </c>
      <c r="BG33" s="114">
        <f t="shared" si="50"/>
        <v>258012.93132673422</v>
      </c>
      <c r="BH33" s="114">
        <f t="shared" si="50"/>
        <v>258187.6545657145</v>
      </c>
      <c r="BI33" s="114">
        <f t="shared" si="50"/>
        <v>258579.27866885686</v>
      </c>
      <c r="BJ33" s="114">
        <f t="shared" si="50"/>
        <v>261200.63616917899</v>
      </c>
      <c r="BK33" s="114">
        <f t="shared" si="50"/>
        <v>264224.65744762175</v>
      </c>
      <c r="BL33" s="114">
        <f t="shared" si="50"/>
        <v>266099.96140207583</v>
      </c>
      <c r="BM33" s="114">
        <f t="shared" si="50"/>
        <v>268371.94153054059</v>
      </c>
      <c r="BN33" s="114">
        <f t="shared" si="50"/>
        <v>271029.76779273828</v>
      </c>
      <c r="BO33" s="114">
        <f t="shared" si="50"/>
        <v>273922.12421080499</v>
      </c>
      <c r="BP33" s="114">
        <f t="shared" si="50"/>
        <v>276411.51854785829</v>
      </c>
      <c r="BQ33" s="114">
        <f t="shared" si="50"/>
        <v>278737.1365271635</v>
      </c>
      <c r="BR33" s="114">
        <f t="shared" si="50"/>
        <v>280230.28646157077</v>
      </c>
      <c r="BS33" s="114">
        <f t="shared" si="50"/>
        <v>282231.20083257265</v>
      </c>
      <c r="BT33" s="114">
        <f t="shared" si="50"/>
        <v>283899.40575403569</v>
      </c>
      <c r="BU33" s="114">
        <f t="shared" si="50"/>
        <v>285636.06763910525</v>
      </c>
      <c r="BV33" s="114">
        <f t="shared" si="50"/>
        <v>287250.4034594376</v>
      </c>
      <c r="BW33" s="114">
        <f t="shared" si="50"/>
        <v>289373.78141559195</v>
      </c>
      <c r="BX33" s="114">
        <f t="shared" si="50"/>
        <v>290841.18918232643</v>
      </c>
      <c r="BY33" s="114">
        <f t="shared" si="50"/>
        <v>292696.45207462477</v>
      </c>
      <c r="BZ33" s="114">
        <f t="shared" si="50"/>
        <v>293934.2680393802</v>
      </c>
      <c r="CA33" s="114">
        <f t="shared" si="50"/>
        <v>295389.79875006404</v>
      </c>
      <c r="CB33" s="114">
        <f t="shared" si="50"/>
        <v>297177.76473548071</v>
      </c>
      <c r="CC33" s="114">
        <f t="shared" si="50"/>
        <v>298447.93506134208</v>
      </c>
    </row>
    <row r="34" spans="1:81" x14ac:dyDescent="0.2">
      <c r="A34" s="157" t="s">
        <v>8</v>
      </c>
      <c r="B34" s="135">
        <f>B14/Quarterly!B14*Quarterly!B34</f>
        <v>31891.828769071719</v>
      </c>
      <c r="C34" s="136">
        <f>C14/Quarterly!C14*Quarterly!C34</f>
        <v>32506.350094924743</v>
      </c>
      <c r="D34" s="136">
        <f>D14/Quarterly!D14*Quarterly!D34</f>
        <v>33186.438689023496</v>
      </c>
      <c r="E34" s="136">
        <f>E14/Quarterly!E14*Quarterly!E34</f>
        <v>33696.754433935566</v>
      </c>
      <c r="F34" s="136">
        <f>F14/Quarterly!F14*Quarterly!F34</f>
        <v>33171.852634055453</v>
      </c>
      <c r="G34" s="136">
        <f>G14/Quarterly!G14*Quarterly!G34</f>
        <v>33379.314727245721</v>
      </c>
      <c r="H34" s="136">
        <f>H14/Quarterly!H14*Quarterly!H34</f>
        <v>33657.567532951325</v>
      </c>
      <c r="I34" s="136">
        <f>I14/Quarterly!I14*Quarterly!I34</f>
        <v>34022.589985665836</v>
      </c>
      <c r="J34" s="136">
        <f>J14/Quarterly!J14*Quarterly!J34</f>
        <v>34172.113710045051</v>
      </c>
      <c r="K34" s="136">
        <f>K14/Quarterly!K14*Quarterly!K34</f>
        <v>33949.071057361369</v>
      </c>
      <c r="L34" s="136">
        <f>L14/Quarterly!L14*Quarterly!L34</f>
        <v>33745.723120146446</v>
      </c>
      <c r="M34" s="136">
        <f>M14/Quarterly!M14*Quarterly!M34</f>
        <v>33108.352890788767</v>
      </c>
      <c r="N34" s="136">
        <f>N14/Quarterly!N14*Quarterly!N34</f>
        <v>33757.688958442995</v>
      </c>
      <c r="O34" s="136">
        <f>O14/Quarterly!O14*Quarterly!O34</f>
        <v>34046.376221647799</v>
      </c>
      <c r="P34" s="136">
        <f>P14/Quarterly!P14*Quarterly!P34</f>
        <v>34175.333267341914</v>
      </c>
      <c r="Q34" s="136">
        <f>Q14/Quarterly!Q14*Quarterly!Q34</f>
        <v>34184.894721300217</v>
      </c>
      <c r="R34" s="136">
        <f>R14/Quarterly!R14*Quarterly!R34</f>
        <v>35231.612342871958</v>
      </c>
      <c r="S34" s="136">
        <f>S14/Quarterly!S14*Quarterly!S34</f>
        <v>36049.565186853055</v>
      </c>
      <c r="T34" s="136">
        <f>T14/Quarterly!T14*Quarterly!T34</f>
        <v>36982.846907428597</v>
      </c>
      <c r="U34" s="136">
        <f>U14/Quarterly!U14*Quarterly!U34</f>
        <v>37855.00197614565</v>
      </c>
      <c r="V34" s="136">
        <f>V14/Quarterly!V14*Quarterly!V34</f>
        <v>38765.69067002432</v>
      </c>
      <c r="W34" s="136">
        <f>W14/Quarterly!W14*Quarterly!W34</f>
        <v>39501.186909623095</v>
      </c>
      <c r="X34" s="136">
        <f>X14/Quarterly!X14*Quarterly!X34</f>
        <v>40012.868297394925</v>
      </c>
      <c r="Y34" s="136">
        <f>Y14/Quarterly!Y14*Quarterly!Y34</f>
        <v>40259.003242021841</v>
      </c>
      <c r="Z34" s="136">
        <f>Z14/Quarterly!Z14*Quarterly!Z34</f>
        <v>42674.307949463975</v>
      </c>
      <c r="AA34" s="136">
        <f>AA14/Quarterly!AA14*Quarterly!AA34</f>
        <v>42718.974442839761</v>
      </c>
      <c r="AB34" s="136">
        <f>AB14/Quarterly!AB14*Quarterly!AB34</f>
        <v>42713.606628001951</v>
      </c>
      <c r="AC34" s="136">
        <f>AC14/Quarterly!AC14*Quarterly!AC34</f>
        <v>42816.315834462301</v>
      </c>
      <c r="AD34" s="136">
        <f>AD14/Quarterly!AD14*Quarterly!AD34</f>
        <v>43201.40184689554</v>
      </c>
      <c r="AE34" s="136">
        <f>AE14/Quarterly!AE14*Quarterly!AE34</f>
        <v>43558.809685432076</v>
      </c>
      <c r="AF34" s="136">
        <f>AF14/Quarterly!AF14*Quarterly!AF34</f>
        <v>43818.865805152127</v>
      </c>
      <c r="AG34" s="136">
        <f>AG14/Quarterly!AG14*Quarterly!AG34</f>
        <v>44530.583909557557</v>
      </c>
      <c r="AH34" s="136">
        <f>AH14/Quarterly!AH14*Quarterly!AH34</f>
        <v>44938.790735530747</v>
      </c>
      <c r="AI34" s="136">
        <f>AI14/Quarterly!AI14*Quarterly!AI34</f>
        <v>45126.950727530559</v>
      </c>
      <c r="AJ34" s="136">
        <f>AJ14/Quarterly!AJ14*Quarterly!AJ34</f>
        <v>45427.010881903501</v>
      </c>
      <c r="AK34" s="136">
        <f>AK14/Quarterly!AK14*Quarterly!AK34</f>
        <v>45691.378291275942</v>
      </c>
      <c r="AL34" s="136">
        <f>AL14/Quarterly!AL14*Quarterly!AL34</f>
        <v>46325.181033653986</v>
      </c>
      <c r="AM34" s="136">
        <f>AM14/Quarterly!AM14*Quarterly!AM34</f>
        <v>47196.332581554372</v>
      </c>
      <c r="AN34" s="136">
        <f>AN14/Quarterly!AN14*Quarterly!AN34</f>
        <v>48179.16350333544</v>
      </c>
      <c r="AO34" s="136">
        <f>AO14/Quarterly!AO14*Quarterly!AO34</f>
        <v>49333.97017456661</v>
      </c>
      <c r="AP34" s="136">
        <f>AP14/Quarterly!AP14*Quarterly!AP34</f>
        <v>49672.045788634619</v>
      </c>
      <c r="AQ34" s="136">
        <f>AQ14/Quarterly!AQ14*Quarterly!AQ34</f>
        <v>50424.808790852112</v>
      </c>
      <c r="AR34" s="136">
        <f>AR14/Quarterly!AR14*Quarterly!AR34</f>
        <v>51145.500490931488</v>
      </c>
      <c r="AS34" s="136">
        <f>AS14/Quarterly!AS14*Quarterly!AS34</f>
        <v>52149.358322084023</v>
      </c>
      <c r="AT34" s="136">
        <f>AT14/Quarterly!AT14*Quarterly!AT34</f>
        <v>52928.171201134755</v>
      </c>
      <c r="AU34" s="136">
        <f>AU14/Quarterly!AU14*Quarterly!AU34</f>
        <v>53713.649203610999</v>
      </c>
      <c r="AV34" s="136">
        <f>AV14/Quarterly!AV14*Quarterly!AV34</f>
        <v>54499.906675437167</v>
      </c>
      <c r="AW34" s="136">
        <f>AW14/Quarterly!AW14*Quarterly!AW34</f>
        <v>55268.620579417431</v>
      </c>
      <c r="AX34" s="136">
        <f>AX14/Quarterly!AX14*Quarterly!AX34</f>
        <v>56329.131704967658</v>
      </c>
      <c r="AY34" s="136">
        <f>AY14/Quarterly!AY14*Quarterly!AY34</f>
        <v>57061.291988538367</v>
      </c>
      <c r="AZ34" s="136">
        <f>AZ14/Quarterly!AZ14*Quarterly!AZ34</f>
        <v>57777.592639412353</v>
      </c>
      <c r="BA34" s="136">
        <f>BA14/Quarterly!BA14*Quarterly!BA34</f>
        <v>58423.712129110769</v>
      </c>
      <c r="BB34" s="136">
        <f>BB14/Quarterly!BB14*Quarterly!BB34</f>
        <v>58815.443644372557</v>
      </c>
      <c r="BC34" s="136">
        <f>BC14/Quarterly!BC14*Quarterly!BC34</f>
        <v>58488.924045858759</v>
      </c>
      <c r="BD34" s="136">
        <f>BD14/Quarterly!BD14*Quarterly!BD34</f>
        <v>57834.545097501075</v>
      </c>
      <c r="BE34" s="136">
        <f>BE14/Quarterly!BE14*Quarterly!BE34</f>
        <v>57811.867988747006</v>
      </c>
      <c r="BF34" s="136">
        <f>BF14/Quarterly!BF14*Quarterly!BF34</f>
        <v>58454.436954784709</v>
      </c>
      <c r="BG34" s="136">
        <f>BG14/Quarterly!BG14*Quarterly!BG34</f>
        <v>58128.859345208948</v>
      </c>
      <c r="BH34" s="136">
        <f>BH14/Quarterly!BH14*Quarterly!BH34</f>
        <v>58328.15853134841</v>
      </c>
      <c r="BI34" s="136">
        <f>BI14/Quarterly!BI14*Quarterly!BI34</f>
        <v>58520.343013934551</v>
      </c>
      <c r="BJ34" s="136">
        <f>BJ14/Quarterly!BJ14*Quarterly!BJ34</f>
        <v>59437.923070104822</v>
      </c>
      <c r="BK34" s="136">
        <f>BK14/Quarterly!BK14*Quarterly!BK34</f>
        <v>60580.570148877356</v>
      </c>
      <c r="BL34" s="136">
        <f>BL14/Quarterly!BL14*Quarterly!BL34</f>
        <v>61458.94345218841</v>
      </c>
      <c r="BM34" s="136">
        <f>BM14/Quarterly!BM14*Quarterly!BM34</f>
        <v>62474.971182566544</v>
      </c>
      <c r="BN34" s="136">
        <f>BN14/Quarterly!BN14*Quarterly!BN34</f>
        <v>63149.071271906243</v>
      </c>
      <c r="BO34" s="136">
        <f>BO14/Quarterly!BO14*Quarterly!BO34</f>
        <v>63630.691953517111</v>
      </c>
      <c r="BP34" s="136">
        <f>BP14/Quarterly!BP14*Quarterly!BP34</f>
        <v>64149.029460731006</v>
      </c>
      <c r="BQ34" s="136">
        <f>BQ14/Quarterly!BQ14*Quarterly!BQ34</f>
        <v>64610.189735273707</v>
      </c>
      <c r="BR34" s="136">
        <f>BR14/Quarterly!BR14*Quarterly!BR34</f>
        <v>65267.443671581947</v>
      </c>
      <c r="BS34" s="136">
        <f>BS14/Quarterly!BS14*Quarterly!BS34</f>
        <v>65906.705312130405</v>
      </c>
      <c r="BT34" s="136">
        <f>BT14/Quarterly!BT14*Quarterly!BT34</f>
        <v>66372.538651817129</v>
      </c>
      <c r="BU34" s="136">
        <f>BU14/Quarterly!BU14*Quarterly!BU34</f>
        <v>66794.349421960374</v>
      </c>
      <c r="BV34" s="136">
        <f>BV14/Quarterly!BV14*Quarterly!BV34</f>
        <v>66688.997374305531</v>
      </c>
      <c r="BW34" s="136">
        <f>BW14/Quarterly!BW14*Quarterly!BW34</f>
        <v>67044.772578725882</v>
      </c>
      <c r="BX34" s="136">
        <f>BX14/Quarterly!BX14*Quarterly!BX34</f>
        <v>67101.47914819236</v>
      </c>
      <c r="BY34" s="136">
        <f>BY14/Quarterly!BY14*Quarterly!BY34</f>
        <v>67407.302966469098</v>
      </c>
      <c r="BZ34" s="136">
        <f>BZ14/Quarterly!BZ14*Quarterly!BZ34</f>
        <v>67409.868545724763</v>
      </c>
      <c r="CA34" s="136">
        <f>CA14/Quarterly!CA14*Quarterly!CA34</f>
        <v>67367.807986560278</v>
      </c>
      <c r="CB34" s="136">
        <f>CB14/Quarterly!CB14*Quarterly!CB34</f>
        <v>67934.783191264927</v>
      </c>
      <c r="CC34" s="136">
        <f>CC14/Quarterly!CC14*Quarterly!CC34</f>
        <v>67882.362575278064</v>
      </c>
    </row>
    <row r="35" spans="1:81" x14ac:dyDescent="0.2">
      <c r="A35" s="157" t="s">
        <v>9</v>
      </c>
      <c r="B35" s="135">
        <f>B15/Quarterly!B15*Quarterly!B35</f>
        <v>22198.815774746919</v>
      </c>
      <c r="C35" s="136">
        <f>C15/Quarterly!C15*Quarterly!C35</f>
        <v>22799.009022991962</v>
      </c>
      <c r="D35" s="136">
        <f>D15/Quarterly!D15*Quarterly!D35</f>
        <v>23369.403677293107</v>
      </c>
      <c r="E35" s="136">
        <f>E15/Quarterly!E15*Quarterly!E35</f>
        <v>23866.399983469437</v>
      </c>
      <c r="F35" s="136">
        <f>F15/Quarterly!F15*Quarterly!F35</f>
        <v>23647.117828301227</v>
      </c>
      <c r="G35" s="136">
        <f>G15/Quarterly!G15*Quarterly!G35</f>
        <v>23962.532346557964</v>
      </c>
      <c r="H35" s="136">
        <f>H15/Quarterly!H15*Quarterly!H35</f>
        <v>24342.582899213703</v>
      </c>
      <c r="I35" s="136">
        <f>I15/Quarterly!I15*Quarterly!I35</f>
        <v>24493.580458950859</v>
      </c>
      <c r="J35" s="136">
        <f>J15/Quarterly!J15*Quarterly!J35</f>
        <v>24653.572566529387</v>
      </c>
      <c r="K35" s="136">
        <f>K15/Quarterly!K15*Quarterly!K35</f>
        <v>25167.912585265338</v>
      </c>
      <c r="L35" s="136">
        <f>L15/Quarterly!L15*Quarterly!L35</f>
        <v>25735.641346817207</v>
      </c>
      <c r="M35" s="136">
        <f>M15/Quarterly!M15*Quarterly!M35</f>
        <v>26335.413782803204</v>
      </c>
      <c r="N35" s="136">
        <f>N15/Quarterly!N15*Quarterly!N35</f>
        <v>26516.346863799823</v>
      </c>
      <c r="O35" s="136">
        <f>O15/Quarterly!O15*Quarterly!O35</f>
        <v>26737.180152871952</v>
      </c>
      <c r="P35" s="136">
        <f>P15/Quarterly!P15*Quarterly!P35</f>
        <v>26611.134927513489</v>
      </c>
      <c r="Q35" s="136">
        <f>Q15/Quarterly!Q15*Quarterly!Q35</f>
        <v>26851.289308707066</v>
      </c>
      <c r="R35" s="136">
        <f>R15/Quarterly!R15*Quarterly!R35</f>
        <v>26756.806478679639</v>
      </c>
      <c r="S35" s="136">
        <f>S15/Quarterly!S15*Quarterly!S35</f>
        <v>27360.893649796821</v>
      </c>
      <c r="T35" s="136">
        <f>T15/Quarterly!T15*Quarterly!T35</f>
        <v>27950.783242577538</v>
      </c>
      <c r="U35" s="136">
        <f>U15/Quarterly!U15*Quarterly!U35</f>
        <v>28489.285000866133</v>
      </c>
      <c r="V35" s="136">
        <f>V15/Quarterly!V15*Quarterly!V35</f>
        <v>28649.814714005832</v>
      </c>
      <c r="W35" s="136">
        <f>W15/Quarterly!W15*Quarterly!W35</f>
        <v>29287.97701531896</v>
      </c>
      <c r="X35" s="136">
        <f>X15/Quarterly!X15*Quarterly!X35</f>
        <v>29719.236553414317</v>
      </c>
      <c r="Y35" s="136">
        <f>Y15/Quarterly!Y15*Quarterly!Y35</f>
        <v>29971.956097239174</v>
      </c>
      <c r="Z35" s="136">
        <f>Z15/Quarterly!Z15*Quarterly!Z35</f>
        <v>29981.96627687004</v>
      </c>
      <c r="AA35" s="136">
        <f>AA15/Quarterly!AA15*Quarterly!AA35</f>
        <v>30433.264418340656</v>
      </c>
      <c r="AB35" s="136">
        <f>AB15/Quarterly!AB15*Quarterly!AB35</f>
        <v>31078.208662599252</v>
      </c>
      <c r="AC35" s="136">
        <f>AC15/Quarterly!AC15*Quarterly!AC35</f>
        <v>31864.492944410766</v>
      </c>
      <c r="AD35" s="136">
        <f>AD15/Quarterly!AD15*Quarterly!AD35</f>
        <v>32745.163278623437</v>
      </c>
      <c r="AE35" s="136">
        <f>AE15/Quarterly!AE15*Quarterly!AE35</f>
        <v>33492.647847188142</v>
      </c>
      <c r="AF35" s="136">
        <f>AF15/Quarterly!AF15*Quarterly!AF35</f>
        <v>34065.700416507978</v>
      </c>
      <c r="AG35" s="136">
        <f>AG15/Quarterly!AG15*Quarterly!AG35</f>
        <v>34594.733187907041</v>
      </c>
      <c r="AH35" s="136">
        <f>AH15/Quarterly!AH15*Quarterly!AH35</f>
        <v>35429.970104428685</v>
      </c>
      <c r="AI35" s="136">
        <f>AI15/Quarterly!AI15*Quarterly!AI35</f>
        <v>35839.40163211849</v>
      </c>
      <c r="AJ35" s="136">
        <f>AJ15/Quarterly!AJ15*Quarterly!AJ35</f>
        <v>36218.832943194597</v>
      </c>
      <c r="AK35" s="136">
        <f>AK15/Quarterly!AK15*Quarterly!AK35</f>
        <v>36840.837434318601</v>
      </c>
      <c r="AL35" s="136">
        <f>AL15/Quarterly!AL15*Quarterly!AL35</f>
        <v>37042.053962975304</v>
      </c>
      <c r="AM35" s="136">
        <f>AM15/Quarterly!AM15*Quarterly!AM35</f>
        <v>37401.508713578347</v>
      </c>
      <c r="AN35" s="136">
        <f>AN15/Quarterly!AN15*Quarterly!AN35</f>
        <v>37926.6029454569</v>
      </c>
      <c r="AO35" s="136">
        <f>AO15/Quarterly!AO15*Quarterly!AO35</f>
        <v>38423.236785363712</v>
      </c>
      <c r="AP35" s="136">
        <f>AP15/Quarterly!AP15*Quarterly!AP35</f>
        <v>39099.226460082784</v>
      </c>
      <c r="AQ35" s="136">
        <f>AQ15/Quarterly!AQ15*Quarterly!AQ35</f>
        <v>39675.180289111537</v>
      </c>
      <c r="AR35" s="136">
        <f>AR15/Quarterly!AR15*Quarterly!AR35</f>
        <v>40211.85527226566</v>
      </c>
      <c r="AS35" s="136">
        <f>AS15/Quarterly!AS15*Quarterly!AS35</f>
        <v>40727.439775693674</v>
      </c>
      <c r="AT35" s="136">
        <f>AT15/Quarterly!AT15*Quarterly!AT35</f>
        <v>41334.174118667768</v>
      </c>
      <c r="AU35" s="136">
        <f>AU15/Quarterly!AU15*Quarterly!AU35</f>
        <v>41846.933103601928</v>
      </c>
      <c r="AV35" s="136">
        <f>AV15/Quarterly!AV15*Quarterly!AV35</f>
        <v>42260.62519539833</v>
      </c>
      <c r="AW35" s="136">
        <f>AW15/Quarterly!AW15*Quarterly!AW35</f>
        <v>42577.443392434201</v>
      </c>
      <c r="AX35" s="136">
        <f>AX15/Quarterly!AX15*Quarterly!AX35</f>
        <v>43976.516487921159</v>
      </c>
      <c r="AY35" s="136">
        <f>AY15/Quarterly!AY15*Quarterly!AY35</f>
        <v>45160.154197785647</v>
      </c>
      <c r="AZ35" s="136">
        <f>AZ15/Quarterly!AZ15*Quarterly!AZ35</f>
        <v>46100.675593489279</v>
      </c>
      <c r="BA35" s="136">
        <f>BA15/Quarterly!BA15*Quarterly!BA35</f>
        <v>46732.544726717584</v>
      </c>
      <c r="BB35" s="136">
        <f>BB15/Quarterly!BB15*Quarterly!BB35</f>
        <v>46927.239082541557</v>
      </c>
      <c r="BC35" s="136">
        <f>BC15/Quarterly!BC15*Quarterly!BC35</f>
        <v>47083.037287901469</v>
      </c>
      <c r="BD35" s="136">
        <f>BD15/Quarterly!BD15*Quarterly!BD35</f>
        <v>47345.52153039955</v>
      </c>
      <c r="BE35" s="136">
        <f>BE15/Quarterly!BE15*Quarterly!BE35</f>
        <v>47388.931774346616</v>
      </c>
      <c r="BF35" s="136">
        <f>BF15/Quarterly!BF15*Quarterly!BF35</f>
        <v>47246.195768965852</v>
      </c>
      <c r="BG35" s="136">
        <f>BG15/Quarterly!BG15*Quarterly!BG35</f>
        <v>47119.283658962406</v>
      </c>
      <c r="BH35" s="136">
        <f>BH15/Quarterly!BH15*Quarterly!BH35</f>
        <v>47209.502199580296</v>
      </c>
      <c r="BI35" s="136">
        <f>BI15/Quarterly!BI15*Quarterly!BI35</f>
        <v>47371.128107981429</v>
      </c>
      <c r="BJ35" s="136">
        <f>BJ15/Quarterly!BJ15*Quarterly!BJ35</f>
        <v>47757.034679586162</v>
      </c>
      <c r="BK35" s="136">
        <f>BK15/Quarterly!BK15*Quarterly!BK35</f>
        <v>48126.028271042669</v>
      </c>
      <c r="BL35" s="136">
        <f>BL15/Quarterly!BL15*Quarterly!BL35</f>
        <v>48430.402778318305</v>
      </c>
      <c r="BM35" s="136">
        <f>BM15/Quarterly!BM15*Quarterly!BM35</f>
        <v>48793.232915582244</v>
      </c>
      <c r="BN35" s="136">
        <f>BN15/Quarterly!BN15*Quarterly!BN35</f>
        <v>49086.585915146024</v>
      </c>
      <c r="BO35" s="136">
        <f>BO15/Quarterly!BO15*Quarterly!BO35</f>
        <v>49555.441274364995</v>
      </c>
      <c r="BP35" s="136">
        <f>BP15/Quarterly!BP15*Quarterly!BP35</f>
        <v>49760.761398157076</v>
      </c>
      <c r="BQ35" s="136">
        <f>BQ15/Quarterly!BQ15*Quarterly!BQ35</f>
        <v>50073.458392962377</v>
      </c>
      <c r="BR35" s="136">
        <f>BR15/Quarterly!BR15*Quarterly!BR35</f>
        <v>50463.971623595062</v>
      </c>
      <c r="BS35" s="136">
        <f>BS15/Quarterly!BS15*Quarterly!BS35</f>
        <v>50800.374503181774</v>
      </c>
      <c r="BT35" s="136">
        <f>BT15/Quarterly!BT15*Quarterly!BT35</f>
        <v>50990.096357562143</v>
      </c>
      <c r="BU35" s="136">
        <f>BU15/Quarterly!BU15*Quarterly!BU35</f>
        <v>51265.450373070089</v>
      </c>
      <c r="BV35" s="136">
        <f>BV15/Quarterly!BV15*Quarterly!BV35</f>
        <v>51654.420381525822</v>
      </c>
      <c r="BW35" s="136">
        <f>BW15/Quarterly!BW15*Quarterly!BW35</f>
        <v>51855.705069195697</v>
      </c>
      <c r="BX35" s="136">
        <f>BX15/Quarterly!BX15*Quarterly!BX35</f>
        <v>52193.995267883496</v>
      </c>
      <c r="BY35" s="136">
        <f>BY15/Quarterly!BY15*Quarterly!BY35</f>
        <v>52400.046195960713</v>
      </c>
      <c r="BZ35" s="136">
        <f>BZ15/Quarterly!BZ15*Quarterly!BZ35</f>
        <v>52718.799751072969</v>
      </c>
      <c r="CA35" s="136">
        <f>CA15/Quarterly!CA15*Quarterly!CA35</f>
        <v>53220.559970765666</v>
      </c>
      <c r="CB35" s="136">
        <f>CB15/Quarterly!CB15*Quarterly!CB35</f>
        <v>53515.491597973538</v>
      </c>
      <c r="CC35" s="136">
        <f>CC15/Quarterly!CC15*Quarterly!CC35</f>
        <v>53893.404625735784</v>
      </c>
    </row>
    <row r="36" spans="1:81" x14ac:dyDescent="0.2">
      <c r="A36" s="157" t="s">
        <v>10</v>
      </c>
      <c r="B36" s="135">
        <f>B16/Quarterly!B16*Quarterly!B36</f>
        <v>32818.954277184952</v>
      </c>
      <c r="C36" s="136">
        <f>C16/Quarterly!C16*Quarterly!C36</f>
        <v>33020.584748707646</v>
      </c>
      <c r="D36" s="136">
        <f>D16/Quarterly!D16*Quarterly!D36</f>
        <v>33291.734230918279</v>
      </c>
      <c r="E36" s="136">
        <f>E16/Quarterly!E16*Quarterly!E36</f>
        <v>33475.730758850281</v>
      </c>
      <c r="F36" s="136">
        <f>F16/Quarterly!F16*Quarterly!F36</f>
        <v>34224.335766339951</v>
      </c>
      <c r="G36" s="136">
        <f>G16/Quarterly!G16*Quarterly!G36</f>
        <v>35034.583280459301</v>
      </c>
      <c r="H36" s="136">
        <f>H16/Quarterly!H16*Quarterly!H36</f>
        <v>35870.803920290535</v>
      </c>
      <c r="I36" s="136">
        <f>I16/Quarterly!I16*Quarterly!I36</f>
        <v>36697.955363078101</v>
      </c>
      <c r="J36" s="136">
        <f>J16/Quarterly!J16*Quarterly!J36</f>
        <v>36686.340691906349</v>
      </c>
      <c r="K36" s="136">
        <f>K16/Quarterly!K16*Quarterly!K36</f>
        <v>36884.426986121558</v>
      </c>
      <c r="L36" s="136">
        <f>L16/Quarterly!L16*Quarterly!L36</f>
        <v>36998.562099606774</v>
      </c>
      <c r="M36" s="136">
        <f>M16/Quarterly!M16*Quarterly!M36</f>
        <v>37148.533009322222</v>
      </c>
      <c r="N36" s="136">
        <f>N16/Quarterly!N16*Quarterly!N36</f>
        <v>37546.629733038033</v>
      </c>
      <c r="O36" s="136">
        <f>O16/Quarterly!O16*Quarterly!O36</f>
        <v>38075.521292349622</v>
      </c>
      <c r="P36" s="136">
        <f>P16/Quarterly!P16*Quarterly!P36</f>
        <v>38354.69203968806</v>
      </c>
      <c r="Q36" s="136">
        <f>Q16/Quarterly!Q16*Quarterly!Q36</f>
        <v>38369.747957873115</v>
      </c>
      <c r="R36" s="136">
        <f>R16/Quarterly!R16*Quarterly!R36</f>
        <v>39808.235117650547</v>
      </c>
      <c r="S36" s="136">
        <f>S16/Quarterly!S16*Quarterly!S36</f>
        <v>40247.552400031695</v>
      </c>
      <c r="T36" s="136">
        <f>T16/Quarterly!T16*Quarterly!T36</f>
        <v>40693.626246316322</v>
      </c>
      <c r="U36" s="136">
        <f>U16/Quarterly!U16*Quarterly!U36</f>
        <v>40955.237463352321</v>
      </c>
      <c r="V36" s="136">
        <f>V16/Quarterly!V16*Quarterly!V36</f>
        <v>40206.020118472698</v>
      </c>
      <c r="W36" s="136">
        <f>W16/Quarterly!W16*Quarterly!W36</f>
        <v>40356.6034751568</v>
      </c>
      <c r="X36" s="136">
        <f>X16/Quarterly!X16*Quarterly!X36</f>
        <v>40844.653417888934</v>
      </c>
      <c r="Y36" s="136">
        <f>Y16/Quarterly!Y16*Quarterly!Y36</f>
        <v>41544.948301838573</v>
      </c>
      <c r="Z36" s="136">
        <f>Z16/Quarterly!Z16*Quarterly!Z36</f>
        <v>41349.94633450923</v>
      </c>
      <c r="AA36" s="136">
        <f>AA16/Quarterly!AA16*Quarterly!AA36</f>
        <v>42280.52396953143</v>
      </c>
      <c r="AB36" s="136">
        <f>AB16/Quarterly!AB16*Quarterly!AB36</f>
        <v>43112.678215849504</v>
      </c>
      <c r="AC36" s="136">
        <f>AC16/Quarterly!AC16*Quarterly!AC36</f>
        <v>43966.513461425449</v>
      </c>
      <c r="AD36" s="136">
        <f>AD16/Quarterly!AD16*Quarterly!AD36</f>
        <v>44447.466191137668</v>
      </c>
      <c r="AE36" s="136">
        <f>AE16/Quarterly!AE16*Quarterly!AE36</f>
        <v>45029.026319965706</v>
      </c>
      <c r="AF36" s="136">
        <f>AF16/Quarterly!AF16*Quarterly!AF36</f>
        <v>44865.85461134732</v>
      </c>
      <c r="AG36" s="136">
        <f>AG16/Quarterly!AG16*Quarterly!AG36</f>
        <v>44992.156340367306</v>
      </c>
      <c r="AH36" s="136">
        <f>AH16/Quarterly!AH16*Quarterly!AH36</f>
        <v>46434.746152058557</v>
      </c>
      <c r="AI36" s="136">
        <f>AI16/Quarterly!AI16*Quarterly!AI36</f>
        <v>47064.648319045118</v>
      </c>
      <c r="AJ36" s="136">
        <f>AJ16/Quarterly!AJ16*Quarterly!AJ36</f>
        <v>47774.686706632448</v>
      </c>
      <c r="AK36" s="136">
        <f>AK16/Quarterly!AK16*Quarterly!AK36</f>
        <v>48190.077756781371</v>
      </c>
      <c r="AL36" s="136">
        <f>AL16/Quarterly!AL16*Quarterly!AL36</f>
        <v>49630.751958117988</v>
      </c>
      <c r="AM36" s="136">
        <f>AM16/Quarterly!AM16*Quarterly!AM36</f>
        <v>50588.867704989054</v>
      </c>
      <c r="AN36" s="136">
        <f>AN16/Quarterly!AN16*Quarterly!AN36</f>
        <v>51097.108373667652</v>
      </c>
      <c r="AO36" s="136">
        <f>AO16/Quarterly!AO16*Quarterly!AO36</f>
        <v>51836.363834551856</v>
      </c>
      <c r="AP36" s="136">
        <f>AP16/Quarterly!AP16*Quarterly!AP36</f>
        <v>54805.341999102522</v>
      </c>
      <c r="AQ36" s="136">
        <f>AQ16/Quarterly!AQ16*Quarterly!AQ36</f>
        <v>55852.238345926344</v>
      </c>
      <c r="AR36" s="136">
        <f>AR16/Quarterly!AR16*Quarterly!AR36</f>
        <v>56876.233204540702</v>
      </c>
      <c r="AS36" s="136">
        <f>AS16/Quarterly!AS16*Quarterly!AS36</f>
        <v>57253.379646475114</v>
      </c>
      <c r="AT36" s="136">
        <f>AT16/Quarterly!AT16*Quarterly!AT36</f>
        <v>58226.779339603752</v>
      </c>
      <c r="AU36" s="136">
        <f>AU16/Quarterly!AU16*Quarterly!AU36</f>
        <v>59904.59537468505</v>
      </c>
      <c r="AV36" s="136">
        <f>AV16/Quarterly!AV16*Quarterly!AV36</f>
        <v>61432.460283400935</v>
      </c>
      <c r="AW36" s="136">
        <f>AW16/Quarterly!AW16*Quarterly!AW36</f>
        <v>62440.274517815087</v>
      </c>
      <c r="AX36" s="136">
        <f>AX16/Quarterly!AX16*Quarterly!AX36</f>
        <v>63667.68218578268</v>
      </c>
      <c r="AY36" s="136">
        <f>AY16/Quarterly!AY16*Quarterly!AY36</f>
        <v>64040.237667606991</v>
      </c>
      <c r="AZ36" s="136">
        <f>AZ16/Quarterly!AZ16*Quarterly!AZ36</f>
        <v>65379.615483960588</v>
      </c>
      <c r="BA36" s="136">
        <f>BA16/Quarterly!BA16*Quarterly!BA36</f>
        <v>66629.365641357086</v>
      </c>
      <c r="BB36" s="136">
        <f>BB16/Quarterly!BB16*Quarterly!BB36</f>
        <v>68081.400091937045</v>
      </c>
      <c r="BC36" s="136">
        <f>BC16/Quarterly!BC16*Quarterly!BC36</f>
        <v>68464.397052750632</v>
      </c>
      <c r="BD36" s="136">
        <f>BD16/Quarterly!BD16*Quarterly!BD36</f>
        <v>68967.449863132017</v>
      </c>
      <c r="BE36" s="136">
        <f>BE16/Quarterly!BE16*Quarterly!BE36</f>
        <v>69361.727239341213</v>
      </c>
      <c r="BF36" s="136">
        <f>BF16/Quarterly!BF16*Quarterly!BF36</f>
        <v>69750.371562921777</v>
      </c>
      <c r="BG36" s="136">
        <f>BG16/Quarterly!BG16*Quarterly!BG36</f>
        <v>69644.203821885967</v>
      </c>
      <c r="BH36" s="136">
        <f>BH16/Quarterly!BH16*Quarterly!BH36</f>
        <v>69795.483397719669</v>
      </c>
      <c r="BI36" s="136">
        <f>BI16/Quarterly!BI16*Quarterly!BI36</f>
        <v>70203.621370129142</v>
      </c>
      <c r="BJ36" s="136">
        <f>BJ16/Quarterly!BJ16*Quarterly!BJ36</f>
        <v>70433.834290582061</v>
      </c>
      <c r="BK36" s="136">
        <f>BK16/Quarterly!BK16*Quarterly!BK36</f>
        <v>70798.792890486628</v>
      </c>
      <c r="BL36" s="136">
        <f>BL16/Quarterly!BL16*Quarterly!BL36</f>
        <v>70792.444609881335</v>
      </c>
      <c r="BM36" s="136">
        <f>BM16/Quarterly!BM16*Quarterly!BM36</f>
        <v>70825.401641108838</v>
      </c>
      <c r="BN36" s="136">
        <f>BN16/Quarterly!BN16*Quarterly!BN36</f>
        <v>72178.222369511888</v>
      </c>
      <c r="BO36" s="136">
        <f>BO16/Quarterly!BO16*Quarterly!BO36</f>
        <v>73174.7030326846</v>
      </c>
      <c r="BP36" s="136">
        <f>BP16/Quarterly!BP16*Quarterly!BP36</f>
        <v>74304.229740523471</v>
      </c>
      <c r="BQ36" s="136">
        <f>BQ16/Quarterly!BQ16*Quarterly!BQ36</f>
        <v>74894.281409143834</v>
      </c>
      <c r="BR36" s="136">
        <f>BR16/Quarterly!BR16*Quarterly!BR36</f>
        <v>74715.41367180305</v>
      </c>
      <c r="BS36" s="136">
        <f>BS16/Quarterly!BS16*Quarterly!BS36</f>
        <v>75048.811975084041</v>
      </c>
      <c r="BT36" s="136">
        <f>BT16/Quarterly!BT16*Quarterly!BT36</f>
        <v>75217.451823391559</v>
      </c>
      <c r="BU36" s="136">
        <f>BU16/Quarterly!BU16*Quarterly!BU36</f>
        <v>75400.407321044288</v>
      </c>
      <c r="BV36" s="136">
        <f>BV16/Quarterly!BV16*Quarterly!BV36</f>
        <v>76396.652902079804</v>
      </c>
      <c r="BW36" s="136">
        <f>BW16/Quarterly!BW16*Quarterly!BW36</f>
        <v>77331.545048393993</v>
      </c>
      <c r="BX36" s="136">
        <f>BX16/Quarterly!BX16*Quarterly!BX36</f>
        <v>77862.575207503876</v>
      </c>
      <c r="BY36" s="136">
        <f>BY16/Quarterly!BY16*Quarterly!BY36</f>
        <v>78372.320195916938</v>
      </c>
      <c r="BZ36" s="136">
        <f>BZ16/Quarterly!BZ16*Quarterly!BZ36</f>
        <v>78752.028720759728</v>
      </c>
      <c r="CA36" s="136">
        <f>CA16/Quarterly!CA16*Quarterly!CA36</f>
        <v>78984.790560412221</v>
      </c>
      <c r="CB36" s="136">
        <f>CB16/Quarterly!CB16*Quarterly!CB36</f>
        <v>79456.086303791599</v>
      </c>
      <c r="CC36" s="136">
        <f>CC16/Quarterly!CC16*Quarterly!CC36</f>
        <v>80146.586247950967</v>
      </c>
    </row>
    <row r="37" spans="1:81" x14ac:dyDescent="0.2">
      <c r="A37" s="157" t="s">
        <v>11</v>
      </c>
      <c r="B37" s="135">
        <f>B17/Quarterly!B17*Quarterly!B37</f>
        <v>15181.238240770168</v>
      </c>
      <c r="C37" s="136">
        <f>C17/Quarterly!C17*Quarterly!C37</f>
        <v>15434.999365202046</v>
      </c>
      <c r="D37" s="136">
        <f>D17/Quarterly!D17*Quarterly!D37</f>
        <v>15564.060289466313</v>
      </c>
      <c r="E37" s="136">
        <f>E17/Quarterly!E17*Quarterly!E37</f>
        <v>15634.329516514077</v>
      </c>
      <c r="F37" s="136">
        <f>F17/Quarterly!F17*Quarterly!F37</f>
        <v>16072.04672423701</v>
      </c>
      <c r="G37" s="136">
        <f>G17/Quarterly!G17*Quarterly!G37</f>
        <v>15823.318464489412</v>
      </c>
      <c r="H37" s="136">
        <f>H17/Quarterly!H17*Quarterly!H37</f>
        <v>15739.240880828675</v>
      </c>
      <c r="I37" s="136">
        <f>I17/Quarterly!I17*Quarterly!I37</f>
        <v>15816.688100845631</v>
      </c>
      <c r="J37" s="136">
        <f>J17/Quarterly!J17*Quarterly!J37</f>
        <v>15784.039118839195</v>
      </c>
      <c r="K37" s="136">
        <f>K17/Quarterly!K17*Quarterly!K37</f>
        <v>15826.620755683598</v>
      </c>
      <c r="L37" s="136">
        <f>L17/Quarterly!L17*Quarterly!L37</f>
        <v>15890.567585604869</v>
      </c>
      <c r="M37" s="136">
        <f>M17/Quarterly!M17*Quarterly!M37</f>
        <v>15906.783932335238</v>
      </c>
      <c r="N37" s="136">
        <f>N17/Quarterly!N17*Quarterly!N37</f>
        <v>16372.564385252132</v>
      </c>
      <c r="O37" s="136">
        <f>O17/Quarterly!O17*Quarterly!O37</f>
        <v>16714.575953160449</v>
      </c>
      <c r="P37" s="136">
        <f>P17/Quarterly!P17*Quarterly!P37</f>
        <v>17021.626729699306</v>
      </c>
      <c r="Q37" s="136">
        <f>Q17/Quarterly!Q17*Quarterly!Q37</f>
        <v>17239.937751176956</v>
      </c>
      <c r="R37" s="136">
        <f>R17/Quarterly!R17*Quarterly!R37</f>
        <v>17269.844375015968</v>
      </c>
      <c r="S37" s="136">
        <f>S17/Quarterly!S17*Quarterly!S37</f>
        <v>17378.422626934105</v>
      </c>
      <c r="T37" s="136">
        <f>T17/Quarterly!T17*Quarterly!T37</f>
        <v>17514.412907924652</v>
      </c>
      <c r="U37" s="136">
        <f>U17/Quarterly!U17*Quarterly!U37</f>
        <v>17647.019255046725</v>
      </c>
      <c r="V37" s="136">
        <f>V17/Quarterly!V17*Quarterly!V37</f>
        <v>17920.789461458276</v>
      </c>
      <c r="W37" s="136">
        <f>W17/Quarterly!W17*Quarterly!W37</f>
        <v>18146.188507877181</v>
      </c>
      <c r="X37" s="136">
        <f>X17/Quarterly!X17*Quarterly!X37</f>
        <v>18410.88409857306</v>
      </c>
      <c r="Y37" s="136">
        <f>Y17/Quarterly!Y17*Quarterly!Y37</f>
        <v>18617.598750354606</v>
      </c>
      <c r="Z37" s="136">
        <f>Z17/Quarterly!Z17*Quarterly!Z37</f>
        <v>18641.240815886002</v>
      </c>
      <c r="AA37" s="136">
        <f>AA17/Quarterly!AA17*Quarterly!AA37</f>
        <v>18648.754278293651</v>
      </c>
      <c r="AB37" s="136">
        <f>AB17/Quarterly!AB17*Quarterly!AB37</f>
        <v>18696.496848808209</v>
      </c>
      <c r="AC37" s="136">
        <f>AC17/Quarterly!AC17*Quarterly!AC37</f>
        <v>18772.554432384833</v>
      </c>
      <c r="AD37" s="136">
        <f>AD17/Quarterly!AD17*Quarterly!AD37</f>
        <v>18852.396765719117</v>
      </c>
      <c r="AE37" s="136">
        <f>AE17/Quarterly!AE17*Quarterly!AE37</f>
        <v>19013.02738283922</v>
      </c>
      <c r="AF37" s="136">
        <f>AF17/Quarterly!AF17*Quarterly!AF37</f>
        <v>19211.446211461833</v>
      </c>
      <c r="AG37" s="136">
        <f>AG17/Quarterly!AG17*Quarterly!AG37</f>
        <v>19484.048027489698</v>
      </c>
      <c r="AH37" s="136">
        <f>AH17/Quarterly!AH17*Quarterly!AH37</f>
        <v>19837.977007101577</v>
      </c>
      <c r="AI37" s="136">
        <f>AI17/Quarterly!AI17*Quarterly!AI37</f>
        <v>20142.5237484803</v>
      </c>
      <c r="AJ37" s="136">
        <f>AJ17/Quarterly!AJ17*Quarterly!AJ37</f>
        <v>20364.121892048828</v>
      </c>
      <c r="AK37" s="136">
        <f>AK17/Quarterly!AK17*Quarterly!AK37</f>
        <v>20439.595470870321</v>
      </c>
      <c r="AL37" s="136">
        <f>AL17/Quarterly!AL17*Quarterly!AL37</f>
        <v>20483.71068573599</v>
      </c>
      <c r="AM37" s="136">
        <f>AM17/Quarterly!AM17*Quarterly!AM37</f>
        <v>20436.93321289212</v>
      </c>
      <c r="AN37" s="136">
        <f>AN17/Quarterly!AN17*Quarterly!AN37</f>
        <v>20558.940435876659</v>
      </c>
      <c r="AO37" s="136">
        <f>AO17/Quarterly!AO17*Quarterly!AO37</f>
        <v>20712.77563007455</v>
      </c>
      <c r="AP37" s="136">
        <f>AP17/Quarterly!AP17*Quarterly!AP37</f>
        <v>20822.589935925786</v>
      </c>
      <c r="AQ37" s="136">
        <f>AQ17/Quarterly!AQ17*Quarterly!AQ37</f>
        <v>21118.78524074475</v>
      </c>
      <c r="AR37" s="136">
        <f>AR17/Quarterly!AR17*Quarterly!AR37</f>
        <v>21380.89408264853</v>
      </c>
      <c r="AS37" s="136">
        <f>AS17/Quarterly!AS17*Quarterly!AS37</f>
        <v>21604.360718618103</v>
      </c>
      <c r="AT37" s="136">
        <f>AT17/Quarterly!AT17*Quarterly!AT37</f>
        <v>22084.80243973613</v>
      </c>
      <c r="AU37" s="136">
        <f>AU17/Quarterly!AU17*Quarterly!AU37</f>
        <v>22301.520806095221</v>
      </c>
      <c r="AV37" s="136">
        <f>AV17/Quarterly!AV17*Quarterly!AV37</f>
        <v>22495.085986397018</v>
      </c>
      <c r="AW37" s="136">
        <f>AW17/Quarterly!AW17*Quarterly!AW37</f>
        <v>22635.311422403483</v>
      </c>
      <c r="AX37" s="136">
        <f>AX17/Quarterly!AX17*Quarterly!AX37</f>
        <v>23044.61394931894</v>
      </c>
      <c r="AY37" s="136">
        <f>AY17/Quarterly!AY17*Quarterly!AY37</f>
        <v>23393.263750766626</v>
      </c>
      <c r="AZ37" s="136">
        <f>AZ17/Quarterly!AZ17*Quarterly!AZ37</f>
        <v>23762.453703923788</v>
      </c>
      <c r="BA37" s="136">
        <f>BA17/Quarterly!BA17*Quarterly!BA37</f>
        <v>24155.764966689498</v>
      </c>
      <c r="BB37" s="136">
        <f>BB17/Quarterly!BB17*Quarterly!BB37</f>
        <v>24220.22710559687</v>
      </c>
      <c r="BC37" s="136">
        <f>BC17/Quarterly!BC17*Quarterly!BC37</f>
        <v>24312.658744785324</v>
      </c>
      <c r="BD37" s="136">
        <f>BD17/Quarterly!BD17*Quarterly!BD37</f>
        <v>24528.918707360204</v>
      </c>
      <c r="BE37" s="136">
        <f>BE17/Quarterly!BE17*Quarterly!BE37</f>
        <v>24660.277427969271</v>
      </c>
      <c r="BF37" s="136">
        <f>BF17/Quarterly!BF17*Quarterly!BF37</f>
        <v>24832.991734510852</v>
      </c>
      <c r="BG37" s="136">
        <f>BG17/Quarterly!BG17*Quarterly!BG37</f>
        <v>24602.806076210381</v>
      </c>
      <c r="BH37" s="136">
        <f>BH17/Quarterly!BH17*Quarterly!BH37</f>
        <v>24312.547433788259</v>
      </c>
      <c r="BI37" s="136">
        <f>BI17/Quarterly!BI17*Quarterly!BI37</f>
        <v>23894.002387560344</v>
      </c>
      <c r="BJ37" s="136">
        <f>BJ17/Quarterly!BJ17*Quarterly!BJ37</f>
        <v>24190.059665020664</v>
      </c>
      <c r="BK37" s="136">
        <f>BK17/Quarterly!BK17*Quarterly!BK37</f>
        <v>24495.531131104814</v>
      </c>
      <c r="BL37" s="136">
        <f>BL17/Quarterly!BL17*Quarterly!BL37</f>
        <v>24683.619367106803</v>
      </c>
      <c r="BM37" s="136">
        <f>BM17/Quarterly!BM17*Quarterly!BM37</f>
        <v>24863.741875618012</v>
      </c>
      <c r="BN37" s="136">
        <f>BN17/Quarterly!BN17*Quarterly!BN37</f>
        <v>25036.391061890026</v>
      </c>
      <c r="BO37" s="136">
        <f>BO17/Quarterly!BO17*Quarterly!BO37</f>
        <v>25174.132485700684</v>
      </c>
      <c r="BP37" s="136">
        <f>BP17/Quarterly!BP17*Quarterly!BP37</f>
        <v>25250.852324691659</v>
      </c>
      <c r="BQ37" s="136">
        <f>BQ17/Quarterly!BQ17*Quarterly!BQ37</f>
        <v>25416.762962562836</v>
      </c>
      <c r="BR37" s="136">
        <f>BR17/Quarterly!BR17*Quarterly!BR37</f>
        <v>25587.344607798124</v>
      </c>
      <c r="BS37" s="136">
        <f>BS17/Quarterly!BS17*Quarterly!BS37</f>
        <v>25721.403911623034</v>
      </c>
      <c r="BT37" s="136">
        <f>BT17/Quarterly!BT17*Quarterly!BT37</f>
        <v>25861.327583338836</v>
      </c>
      <c r="BU37" s="136">
        <f>BU17/Quarterly!BU17*Quarterly!BU37</f>
        <v>26002.62117989784</v>
      </c>
      <c r="BV37" s="136">
        <f>BV17/Quarterly!BV17*Quarterly!BV37</f>
        <v>26119.601469658923</v>
      </c>
      <c r="BW37" s="136">
        <f>BW17/Quarterly!BW17*Quarterly!BW37</f>
        <v>26294.2800629372</v>
      </c>
      <c r="BX37" s="136">
        <f>BX17/Quarterly!BX17*Quarterly!BX37</f>
        <v>26374.44879470548</v>
      </c>
      <c r="BY37" s="136">
        <f>BY17/Quarterly!BY17*Quarterly!BY37</f>
        <v>26453.990064619422</v>
      </c>
      <c r="BZ37" s="136">
        <f>BZ17/Quarterly!BZ17*Quarterly!BZ37</f>
        <v>26593.769297237999</v>
      </c>
      <c r="CA37" s="136">
        <f>CA17/Quarterly!CA17*Quarterly!CA37</f>
        <v>26693.064538429397</v>
      </c>
      <c r="CB37" s="136">
        <f>CB17/Quarterly!CB17*Quarterly!CB37</f>
        <v>26779.031559326646</v>
      </c>
      <c r="CC37" s="136">
        <f>CC17/Quarterly!CC17*Quarterly!CC37</f>
        <v>26833.779681971304</v>
      </c>
    </row>
    <row r="38" spans="1:81" x14ac:dyDescent="0.2">
      <c r="A38" s="155" t="s">
        <v>12</v>
      </c>
      <c r="B38" s="138">
        <f>B18/Quarterly!B18*Quarterly!B38</f>
        <v>45484.973856066543</v>
      </c>
      <c r="C38" s="139">
        <f>C18/Quarterly!C18*Quarterly!C38</f>
        <v>45526.101544206118</v>
      </c>
      <c r="D38" s="139">
        <f>D18/Quarterly!D18*Quarterly!D38</f>
        <v>45558.778350930006</v>
      </c>
      <c r="E38" s="139">
        <f>E18/Quarterly!E18*Quarterly!E38</f>
        <v>45590.891753695883</v>
      </c>
      <c r="F38" s="139">
        <f>F18/Quarterly!F18*Quarterly!F38</f>
        <v>46787.124801689351</v>
      </c>
      <c r="G38" s="139">
        <f>G18/Quarterly!G18*Quarterly!G38</f>
        <v>47155.970008793076</v>
      </c>
      <c r="H38" s="139">
        <f>H18/Quarterly!H18*Quarterly!H38</f>
        <v>47449.669452788141</v>
      </c>
      <c r="I38" s="139">
        <f>I18/Quarterly!I18*Quarterly!I38</f>
        <v>47660.192299942391</v>
      </c>
      <c r="J38" s="139">
        <f>J18/Quarterly!J18*Quarterly!J38</f>
        <v>46225.215442587549</v>
      </c>
      <c r="K38" s="139">
        <f>K18/Quarterly!K18*Quarterly!K38</f>
        <v>46159.125475437235</v>
      </c>
      <c r="L38" s="139">
        <f>L18/Quarterly!L18*Quarterly!L38</f>
        <v>46073.041895688708</v>
      </c>
      <c r="M38" s="139">
        <f>M18/Quarterly!M18*Quarterly!M38</f>
        <v>46023.613267497363</v>
      </c>
      <c r="N38" s="139">
        <f>N18/Quarterly!N18*Quarterly!N38</f>
        <v>47191.810835633536</v>
      </c>
      <c r="O38" s="139">
        <f>O18/Quarterly!O18*Quarterly!O38</f>
        <v>47073.223646096027</v>
      </c>
      <c r="P38" s="139">
        <f>P18/Quarterly!P18*Quarterly!P38</f>
        <v>46920.655310651542</v>
      </c>
      <c r="Q38" s="139">
        <f>Q18/Quarterly!Q18*Quarterly!Q38</f>
        <v>46833.968760515701</v>
      </c>
      <c r="R38" s="139">
        <f>R18/Quarterly!R18*Quarterly!R38</f>
        <v>45561.513551386663</v>
      </c>
      <c r="S38" s="139">
        <f>S18/Quarterly!S18*Quarterly!S38</f>
        <v>45480.501515923665</v>
      </c>
      <c r="T38" s="139">
        <f>T18/Quarterly!T18*Quarterly!T38</f>
        <v>45322.865566900648</v>
      </c>
      <c r="U38" s="139">
        <f>U18/Quarterly!U18*Quarterly!U38</f>
        <v>45106.158338061468</v>
      </c>
      <c r="V38" s="139">
        <f>V18/Quarterly!V18*Quarterly!V38</f>
        <v>45420.650997494857</v>
      </c>
      <c r="W38" s="139">
        <f>W18/Quarterly!W18*Quarterly!W38</f>
        <v>45338.777109040377</v>
      </c>
      <c r="X38" s="139">
        <f>X18/Quarterly!X18*Quarterly!X38</f>
        <v>45189.977229873824</v>
      </c>
      <c r="Y38" s="139">
        <f>Y18/Quarterly!Y18*Quarterly!Y38</f>
        <v>44999.391099790701</v>
      </c>
      <c r="Z38" s="139">
        <f>Z18/Quarterly!Z18*Quarterly!Z38</f>
        <v>45978.340280401055</v>
      </c>
      <c r="AA38" s="139">
        <f>AA18/Quarterly!AA18*Quarterly!AA38</f>
        <v>45780.013057387026</v>
      </c>
      <c r="AB38" s="139">
        <f>AB18/Quarterly!AB18*Quarterly!AB38</f>
        <v>45497.924615482181</v>
      </c>
      <c r="AC38" s="139">
        <f>AC18/Quarterly!AC18*Quarterly!AC38</f>
        <v>45376.436212797213</v>
      </c>
      <c r="AD38" s="139">
        <f>AD18/Quarterly!AD18*Quarterly!AD38</f>
        <v>45584.328681195169</v>
      </c>
      <c r="AE38" s="139">
        <f>AE18/Quarterly!AE18*Quarterly!AE38</f>
        <v>45785.578706710541</v>
      </c>
      <c r="AF38" s="139">
        <f>AF18/Quarterly!AF18*Quarterly!AF38</f>
        <v>45958.970719597346</v>
      </c>
      <c r="AG38" s="139">
        <f>AG18/Quarterly!AG18*Quarterly!AG38</f>
        <v>46063.198043415003</v>
      </c>
      <c r="AH38" s="139">
        <f>AH18/Quarterly!AH18*Quarterly!AH38</f>
        <v>46431.376229434245</v>
      </c>
      <c r="AI38" s="139">
        <f>AI18/Quarterly!AI18*Quarterly!AI38</f>
        <v>46715.815175373573</v>
      </c>
      <c r="AJ38" s="139">
        <f>AJ18/Quarterly!AJ18*Quarterly!AJ38</f>
        <v>47009.329441490183</v>
      </c>
      <c r="AK38" s="139">
        <f>AK18/Quarterly!AK18*Quarterly!AK38</f>
        <v>47265.587201974471</v>
      </c>
      <c r="AL38" s="139">
        <f>AL18/Quarterly!AL18*Quarterly!AL38</f>
        <v>46979.568381488672</v>
      </c>
      <c r="AM38" s="139">
        <f>AM18/Quarterly!AM18*Quarterly!AM38</f>
        <v>47308.98371871563</v>
      </c>
      <c r="AN38" s="139">
        <f>AN18/Quarterly!AN18*Quarterly!AN38</f>
        <v>47541.260736756951</v>
      </c>
      <c r="AO38" s="139">
        <f>AO18/Quarterly!AO18*Quarterly!AO38</f>
        <v>48121.478245903338</v>
      </c>
      <c r="AP38" s="139">
        <f>AP18/Quarterly!AP18*Quarterly!AP38</f>
        <v>49053.679320156822</v>
      </c>
      <c r="AQ38" s="139">
        <f>AQ18/Quarterly!AQ18*Quarterly!AQ38</f>
        <v>49625.667251966916</v>
      </c>
      <c r="AR38" s="139">
        <f>AR18/Quarterly!AR18*Quarterly!AR38</f>
        <v>49911.720078860075</v>
      </c>
      <c r="AS38" s="139">
        <f>AS18/Quarterly!AS18*Quarterly!AS38</f>
        <v>49915.494523995359</v>
      </c>
      <c r="AT38" s="139">
        <f>AT18/Quarterly!AT18*Quarterly!AT38</f>
        <v>50572.050111245451</v>
      </c>
      <c r="AU38" s="139">
        <f>AU18/Quarterly!AU18*Quarterly!AU38</f>
        <v>50877.916326047729</v>
      </c>
      <c r="AV38" s="139">
        <f>AV18/Quarterly!AV18*Quarterly!AV38</f>
        <v>51277.406000216484</v>
      </c>
      <c r="AW38" s="139">
        <f>AW18/Quarterly!AW18*Quarterly!AW38</f>
        <v>51694.792101847059</v>
      </c>
      <c r="AX38" s="139">
        <f>AX18/Quarterly!AX18*Quarterly!AX38</f>
        <v>52722.400205288446</v>
      </c>
      <c r="AY38" s="139">
        <f>AY18/Quarterly!AY18*Quarterly!AY38</f>
        <v>53228.145600836011</v>
      </c>
      <c r="AZ38" s="139">
        <f>AZ18/Quarterly!AZ18*Quarterly!AZ38</f>
        <v>53924.324159985619</v>
      </c>
      <c r="BA38" s="139">
        <f>BA18/Quarterly!BA18*Quarterly!BA38</f>
        <v>54665.589698679651</v>
      </c>
      <c r="BB38" s="139">
        <f>BB18/Quarterly!BB18*Quarterly!BB38</f>
        <v>55450.673919138739</v>
      </c>
      <c r="BC38" s="139">
        <f>BC18/Quarterly!BC18*Quarterly!BC38</f>
        <v>56068.808496718717</v>
      </c>
      <c r="BD38" s="139">
        <f>BD18/Quarterly!BD18*Quarterly!BD38</f>
        <v>57108.667983942592</v>
      </c>
      <c r="BE38" s="139">
        <f>BE18/Quarterly!BE18*Quarterly!BE38</f>
        <v>57735.398799490533</v>
      </c>
      <c r="BF38" s="139">
        <f>BF18/Quarterly!BF18*Quarterly!BF38</f>
        <v>58136.908401100402</v>
      </c>
      <c r="BG38" s="139">
        <f>BG18/Quarterly!BG18*Quarterly!BG38</f>
        <v>58517.778424466545</v>
      </c>
      <c r="BH38" s="139">
        <f>BH18/Quarterly!BH18*Quarterly!BH38</f>
        <v>58541.963003277866</v>
      </c>
      <c r="BI38" s="139">
        <f>BI18/Quarterly!BI18*Quarterly!BI38</f>
        <v>58590.183789251379</v>
      </c>
      <c r="BJ38" s="139">
        <f>BJ18/Quarterly!BJ18*Quarterly!BJ38</f>
        <v>59381.784463885306</v>
      </c>
      <c r="BK38" s="139">
        <f>BK18/Quarterly!BK18*Quarterly!BK38</f>
        <v>60223.735006110277</v>
      </c>
      <c r="BL38" s="139">
        <f>BL18/Quarterly!BL18*Quarterly!BL38</f>
        <v>60734.551194580985</v>
      </c>
      <c r="BM38" s="139">
        <f>BM18/Quarterly!BM18*Quarterly!BM38</f>
        <v>61414.593915664947</v>
      </c>
      <c r="BN38" s="139">
        <f>BN18/Quarterly!BN18*Quarterly!BN38</f>
        <v>61579.497174284086</v>
      </c>
      <c r="BO38" s="139">
        <f>BO18/Quarterly!BO18*Quarterly!BO38</f>
        <v>62387.155464537595</v>
      </c>
      <c r="BP38" s="139">
        <f>BP18/Quarterly!BP18*Quarterly!BP38</f>
        <v>62946.645623755052</v>
      </c>
      <c r="BQ38" s="139">
        <f>BQ18/Quarterly!BQ18*Quarterly!BQ38</f>
        <v>63742.444027220692</v>
      </c>
      <c r="BR38" s="139">
        <f>BR18/Quarterly!BR18*Quarterly!BR38</f>
        <v>64196.112886792602</v>
      </c>
      <c r="BS38" s="139">
        <f>BS18/Quarterly!BS18*Quarterly!BS38</f>
        <v>64753.905130553423</v>
      </c>
      <c r="BT38" s="139">
        <f>BT18/Quarterly!BT18*Quarterly!BT38</f>
        <v>65457.99133792604</v>
      </c>
      <c r="BU38" s="139">
        <f>BU18/Quarterly!BU18*Quarterly!BU38</f>
        <v>66173.239343132693</v>
      </c>
      <c r="BV38" s="139">
        <f>BV18/Quarterly!BV18*Quarterly!BV38</f>
        <v>66390.731331867501</v>
      </c>
      <c r="BW38" s="139">
        <f>BW18/Quarterly!BW18*Quarterly!BW38</f>
        <v>66847.478656339139</v>
      </c>
      <c r="BX38" s="139">
        <f>BX18/Quarterly!BX18*Quarterly!BX38</f>
        <v>67308.69076404121</v>
      </c>
      <c r="BY38" s="139">
        <f>BY18/Quarterly!BY18*Quarterly!BY38</f>
        <v>68062.792651658601</v>
      </c>
      <c r="BZ38" s="139">
        <f>BZ18/Quarterly!BZ18*Quarterly!BZ38</f>
        <v>68459.801724584759</v>
      </c>
      <c r="CA38" s="139">
        <f>CA18/Quarterly!CA18*Quarterly!CA38</f>
        <v>69123.575693896491</v>
      </c>
      <c r="CB38" s="139">
        <f>CB18/Quarterly!CB18*Quarterly!CB38</f>
        <v>69492.372083123963</v>
      </c>
      <c r="CC38" s="139">
        <f>CC18/Quarterly!CC18*Quarterly!CC38</f>
        <v>69691.801930405956</v>
      </c>
    </row>
    <row r="39" spans="1:81" x14ac:dyDescent="0.2">
      <c r="A39" s="156" t="s">
        <v>13</v>
      </c>
      <c r="B39" s="113">
        <f t="shared" ref="B39:H39" si="51">B33+B29+B26</f>
        <v>238676.83954138673</v>
      </c>
      <c r="C39" s="114">
        <f t="shared" si="51"/>
        <v>238809.80977486246</v>
      </c>
      <c r="D39" s="114">
        <f t="shared" si="51"/>
        <v>239808.61090152262</v>
      </c>
      <c r="E39" s="114">
        <f t="shared" si="51"/>
        <v>240615.24197124047</v>
      </c>
      <c r="F39" s="114">
        <f t="shared" si="51"/>
        <v>244166.30386925512</v>
      </c>
      <c r="G39" s="114">
        <f t="shared" si="51"/>
        <v>247676.21296796517</v>
      </c>
      <c r="H39" s="114">
        <f t="shared" si="51"/>
        <v>251073.638360221</v>
      </c>
      <c r="I39" s="114">
        <f t="shared" ref="I39:BC39" si="52">I33+I29+I26</f>
        <v>253742.61871783852</v>
      </c>
      <c r="J39" s="114">
        <f t="shared" si="52"/>
        <v>251914.55093381534</v>
      </c>
      <c r="K39" s="114">
        <f t="shared" si="52"/>
        <v>253672.87080804812</v>
      </c>
      <c r="L39" s="114">
        <f t="shared" si="52"/>
        <v>253978.61968184815</v>
      </c>
      <c r="M39" s="114">
        <f t="shared" si="52"/>
        <v>253663.81907982868</v>
      </c>
      <c r="N39" s="114">
        <f t="shared" si="52"/>
        <v>255771.19113584416</v>
      </c>
      <c r="O39" s="114">
        <f t="shared" si="52"/>
        <v>256256.59137143759</v>
      </c>
      <c r="P39" s="114">
        <f t="shared" si="52"/>
        <v>255679.72536356951</v>
      </c>
      <c r="Q39" s="114">
        <f t="shared" si="52"/>
        <v>256126.20947448775</v>
      </c>
      <c r="R39" s="114">
        <f t="shared" si="52"/>
        <v>255861.98366893968</v>
      </c>
      <c r="S39" s="114">
        <f t="shared" si="52"/>
        <v>258329.61133882636</v>
      </c>
      <c r="T39" s="114">
        <f t="shared" si="52"/>
        <v>261437.90135271946</v>
      </c>
      <c r="U39" s="114">
        <f t="shared" si="52"/>
        <v>264698.6210521505</v>
      </c>
      <c r="V39" s="114">
        <f t="shared" si="52"/>
        <v>267599.00670741487</v>
      </c>
      <c r="W39" s="114">
        <f t="shared" si="52"/>
        <v>270538.41403100587</v>
      </c>
      <c r="X39" s="114">
        <f t="shared" si="52"/>
        <v>273558.27541738446</v>
      </c>
      <c r="Y39" s="114">
        <f t="shared" si="52"/>
        <v>275881.23847814137</v>
      </c>
      <c r="Z39" s="114">
        <f t="shared" si="52"/>
        <v>281506.20081005467</v>
      </c>
      <c r="AA39" s="114">
        <f t="shared" si="52"/>
        <v>282666.80100743251</v>
      </c>
      <c r="AB39" s="114">
        <f t="shared" si="52"/>
        <v>283178.0013609085</v>
      </c>
      <c r="AC39" s="114">
        <f t="shared" si="52"/>
        <v>285366.30997114559</v>
      </c>
      <c r="AD39" s="114">
        <f t="shared" si="52"/>
        <v>285615.78010313434</v>
      </c>
      <c r="AE39" s="114">
        <f t="shared" si="52"/>
        <v>289589.68839846033</v>
      </c>
      <c r="AF39" s="114">
        <f t="shared" si="52"/>
        <v>292035.80402697396</v>
      </c>
      <c r="AG39" s="114">
        <f t="shared" si="52"/>
        <v>294461.75115931628</v>
      </c>
      <c r="AH39" s="114">
        <f t="shared" si="52"/>
        <v>298503.12921046186</v>
      </c>
      <c r="AI39" s="114">
        <f t="shared" si="52"/>
        <v>299614.86055090441</v>
      </c>
      <c r="AJ39" s="114">
        <f t="shared" si="52"/>
        <v>300744.56710459467</v>
      </c>
      <c r="AK39" s="114">
        <f t="shared" si="52"/>
        <v>302267.90160038811</v>
      </c>
      <c r="AL39" s="114">
        <f t="shared" si="52"/>
        <v>306648.94483811414</v>
      </c>
      <c r="AM39" s="114">
        <f t="shared" si="52"/>
        <v>311149.41329490201</v>
      </c>
      <c r="AN39" s="114">
        <f t="shared" si="52"/>
        <v>316235.21888669737</v>
      </c>
      <c r="AO39" s="114">
        <f t="shared" si="52"/>
        <v>320282.80626290245</v>
      </c>
      <c r="AP39" s="114">
        <f t="shared" si="52"/>
        <v>324048.32376683789</v>
      </c>
      <c r="AQ39" s="114">
        <f t="shared" si="52"/>
        <v>330203.27958708582</v>
      </c>
      <c r="AR39" s="114">
        <f t="shared" si="52"/>
        <v>335037.54049294838</v>
      </c>
      <c r="AS39" s="114">
        <f t="shared" si="52"/>
        <v>337672.46216407884</v>
      </c>
      <c r="AT39" s="114">
        <f t="shared" si="52"/>
        <v>342794.34534065984</v>
      </c>
      <c r="AU39" s="114">
        <f t="shared" si="52"/>
        <v>346881.09808514453</v>
      </c>
      <c r="AV39" s="114">
        <f t="shared" si="52"/>
        <v>351617.83664794138</v>
      </c>
      <c r="AW39" s="114">
        <f t="shared" si="52"/>
        <v>356036.10355419677</v>
      </c>
      <c r="AX39" s="114">
        <f t="shared" si="52"/>
        <v>364146.7202153941</v>
      </c>
      <c r="AY39" s="114">
        <f t="shared" si="52"/>
        <v>368617.21279896522</v>
      </c>
      <c r="AZ39" s="114">
        <f t="shared" si="52"/>
        <v>373317.1339315885</v>
      </c>
      <c r="BA39" s="114">
        <f t="shared" si="52"/>
        <v>380035.67488971294</v>
      </c>
      <c r="BB39" s="114">
        <f t="shared" si="52"/>
        <v>383013.02290305292</v>
      </c>
      <c r="BC39" s="114">
        <f t="shared" si="52"/>
        <v>388141.09336733975</v>
      </c>
      <c r="BD39" s="114">
        <f t="shared" ref="BD39:CC39" si="53">BD33+BD29+BD26</f>
        <v>389902.32804947946</v>
      </c>
      <c r="BE39" s="114">
        <f t="shared" si="53"/>
        <v>387217.57519333815</v>
      </c>
      <c r="BF39" s="114">
        <f t="shared" si="53"/>
        <v>383243.49927151098</v>
      </c>
      <c r="BG39" s="114">
        <f t="shared" si="53"/>
        <v>380421.98788713146</v>
      </c>
      <c r="BH39" s="114">
        <f t="shared" si="53"/>
        <v>381693.04619101528</v>
      </c>
      <c r="BI39" s="114">
        <f t="shared" si="53"/>
        <v>383764.44589540624</v>
      </c>
      <c r="BJ39" s="114">
        <f t="shared" si="53"/>
        <v>388826.9801348882</v>
      </c>
      <c r="BK39" s="114">
        <f t="shared" si="53"/>
        <v>393304.18030976882</v>
      </c>
      <c r="BL39" s="114">
        <f t="shared" si="53"/>
        <v>395958.1448960494</v>
      </c>
      <c r="BM39" s="114">
        <f t="shared" si="53"/>
        <v>399870.32655037369</v>
      </c>
      <c r="BN39" s="114">
        <f t="shared" si="53"/>
        <v>405460.21276409656</v>
      </c>
      <c r="BO39" s="114">
        <f t="shared" si="53"/>
        <v>407046.20113441214</v>
      </c>
      <c r="BP39" s="114">
        <f t="shared" si="53"/>
        <v>408951.78615044034</v>
      </c>
      <c r="BQ39" s="114">
        <f t="shared" si="53"/>
        <v>412111.66949710099</v>
      </c>
      <c r="BR39" s="114">
        <f t="shared" si="53"/>
        <v>415096.4783171459</v>
      </c>
      <c r="BS39" s="114">
        <f t="shared" si="53"/>
        <v>417518.5664221975</v>
      </c>
      <c r="BT39" s="114">
        <f t="shared" si="53"/>
        <v>419510.01270923682</v>
      </c>
      <c r="BU39" s="114">
        <f t="shared" si="53"/>
        <v>422496.40317796805</v>
      </c>
      <c r="BV39" s="114">
        <f t="shared" si="53"/>
        <v>422799.26664277248</v>
      </c>
      <c r="BW39" s="114">
        <f t="shared" si="53"/>
        <v>427273.27793439722</v>
      </c>
      <c r="BX39" s="114">
        <f t="shared" si="53"/>
        <v>427875.22466160194</v>
      </c>
      <c r="BY39" s="114">
        <f t="shared" si="53"/>
        <v>432727.72313474125</v>
      </c>
      <c r="BZ39" s="114">
        <f t="shared" si="53"/>
        <v>432837.25499301328</v>
      </c>
      <c r="CA39" s="114">
        <f t="shared" si="53"/>
        <v>433794.60309270147</v>
      </c>
      <c r="CB39" s="114">
        <f t="shared" si="53"/>
        <v>436026.96624826192</v>
      </c>
      <c r="CC39" s="114">
        <f t="shared" si="53"/>
        <v>439970.68632454291</v>
      </c>
    </row>
    <row r="40" spans="1:81" x14ac:dyDescent="0.2">
      <c r="A40" s="141" t="s">
        <v>14</v>
      </c>
      <c r="B40" s="135">
        <f>B20/Quarterly!B20*Quarterly!B40</f>
        <v>26020.967087900332</v>
      </c>
      <c r="C40" s="136">
        <f>C20/Quarterly!C20*Quarterly!C40</f>
        <v>26024.254810998435</v>
      </c>
      <c r="D40" s="136">
        <f>D20/Quarterly!D20*Quarterly!D40</f>
        <v>26252.246045812262</v>
      </c>
      <c r="E40" s="136">
        <f>E20/Quarterly!E20*Quarterly!E40</f>
        <v>26358.441286899797</v>
      </c>
      <c r="F40" s="136">
        <f>F20/Quarterly!F20*Quarterly!F40</f>
        <v>26707.130956900826</v>
      </c>
      <c r="G40" s="136">
        <f>G20/Quarterly!G20*Quarterly!G40</f>
        <v>27503.118307981451</v>
      </c>
      <c r="H40" s="136">
        <f>H20/Quarterly!H20*Quarterly!H40</f>
        <v>27801.841814539181</v>
      </c>
      <c r="I40" s="136">
        <f>I20/Quarterly!I20*Quarterly!I40</f>
        <v>28141.295538935734</v>
      </c>
      <c r="J40" s="136">
        <f>J20/Quarterly!J20*Quarterly!J40</f>
        <v>28193.290016559888</v>
      </c>
      <c r="K40" s="136">
        <f>K20/Quarterly!K20*Quarterly!K40</f>
        <v>28282.180319503899</v>
      </c>
      <c r="L40" s="136">
        <f>L20/Quarterly!L20*Quarterly!L40</f>
        <v>28336.500653705614</v>
      </c>
      <c r="M40" s="136">
        <f>M20/Quarterly!M20*Quarterly!M40</f>
        <v>28380.828625523598</v>
      </c>
      <c r="N40" s="136">
        <f>N20/Quarterly!N20*Quarterly!N40</f>
        <v>28351.650455056388</v>
      </c>
      <c r="O40" s="136">
        <f>O20/Quarterly!O20*Quarterly!O40</f>
        <v>28096.150262790579</v>
      </c>
      <c r="P40" s="136">
        <f>P20/Quarterly!P20*Quarterly!P40</f>
        <v>27966.30106050579</v>
      </c>
      <c r="Q40" s="136">
        <f>Q20/Quarterly!Q20*Quarterly!Q40</f>
        <v>27971.877400212426</v>
      </c>
      <c r="R40" s="136">
        <f>R20/Quarterly!R20*Quarterly!R40</f>
        <v>27445.214122017271</v>
      </c>
      <c r="S40" s="136">
        <f>S20/Quarterly!S20*Quarterly!S40</f>
        <v>27421.838971891397</v>
      </c>
      <c r="T40" s="136">
        <f>T20/Quarterly!T20*Quarterly!T40</f>
        <v>27611.846259350943</v>
      </c>
      <c r="U40" s="136">
        <f>U20/Quarterly!U20*Quarterly!U40</f>
        <v>27794.865490658096</v>
      </c>
      <c r="V40" s="136">
        <f>V20/Quarterly!V20*Quarterly!V40</f>
        <v>28166.823820748992</v>
      </c>
      <c r="W40" s="136">
        <f>W20/Quarterly!W20*Quarterly!W40</f>
        <v>28237.155288752248</v>
      </c>
      <c r="X40" s="136">
        <f>X20/Quarterly!X20*Quarterly!X40</f>
        <v>28458.728007311558</v>
      </c>
      <c r="Y40" s="136">
        <f>Y20/Quarterly!Y20*Quarterly!Y40</f>
        <v>28632.082050500005</v>
      </c>
      <c r="Z40" s="136">
        <f>Z20/Quarterly!Z20*Quarterly!Z40</f>
        <v>29976.019503642179</v>
      </c>
      <c r="AA40" s="136">
        <f>AA20/Quarterly!AA20*Quarterly!AA40</f>
        <v>30031.721136306624</v>
      </c>
      <c r="AB40" s="136">
        <f>AB20/Quarterly!AB20*Quarterly!AB40</f>
        <v>30164.378146540119</v>
      </c>
      <c r="AC40" s="136">
        <f>AC20/Quarterly!AC20*Quarterly!AC40</f>
        <v>30391.276336558403</v>
      </c>
      <c r="AD40" s="136">
        <f>AD20/Quarterly!AD20*Quarterly!AD40</f>
        <v>29657.201515837223</v>
      </c>
      <c r="AE40" s="136">
        <f>AE20/Quarterly!AE20*Quarterly!AE40</f>
        <v>29816.022659263701</v>
      </c>
      <c r="AF40" s="136">
        <f>AF20/Quarterly!AF20*Quarterly!AF40</f>
        <v>30277.303187781603</v>
      </c>
      <c r="AG40" s="136">
        <f>AG20/Quarterly!AG20*Quarterly!AG40</f>
        <v>30246.338059189016</v>
      </c>
      <c r="AH40" s="136">
        <f>AH20/Quarterly!AH20*Quarterly!AH40</f>
        <v>30264.095196300786</v>
      </c>
      <c r="AI40" s="136">
        <f>AI20/Quarterly!AI20*Quarterly!AI40</f>
        <v>30380.185976883487</v>
      </c>
      <c r="AJ40" s="136">
        <f>AJ20/Quarterly!AJ20*Quarterly!AJ40</f>
        <v>30519.218036082188</v>
      </c>
      <c r="AK40" s="136">
        <f>AK20/Quarterly!AK20*Quarterly!AK40</f>
        <v>30815.279192014561</v>
      </c>
      <c r="AL40" s="136">
        <f>AL20/Quarterly!AL20*Quarterly!AL40</f>
        <v>31101.089208072353</v>
      </c>
      <c r="AM40" s="136">
        <f>AM20/Quarterly!AM20*Quarterly!AM40</f>
        <v>31705.413350834591</v>
      </c>
      <c r="AN40" s="136">
        <f>AN20/Quarterly!AN20*Quarterly!AN40</f>
        <v>32301.253674419961</v>
      </c>
      <c r="AO40" s="136">
        <f>AO20/Quarterly!AO20*Quarterly!AO40</f>
        <v>32694.074232121435</v>
      </c>
      <c r="AP40" s="136">
        <f>AP20/Quarterly!AP20*Quarterly!AP40</f>
        <v>32614.09842790159</v>
      </c>
      <c r="AQ40" s="136">
        <f>AQ20/Quarterly!AQ20*Quarterly!AQ40</f>
        <v>33286.43133830162</v>
      </c>
      <c r="AR40" s="136">
        <f>AR20/Quarterly!AR20*Quarterly!AR40</f>
        <v>33745.446786891596</v>
      </c>
      <c r="AS40" s="136">
        <f>AS20/Quarterly!AS20*Quarterly!AS40</f>
        <v>33926.146064898778</v>
      </c>
      <c r="AT40" s="136">
        <f>AT20/Quarterly!AT20*Quarterly!AT40</f>
        <v>34795.272126452117</v>
      </c>
      <c r="AU40" s="136">
        <f>AU20/Quarterly!AU20*Quarterly!AU40</f>
        <v>35377.757875381845</v>
      </c>
      <c r="AV40" s="136">
        <f>AV20/Quarterly!AV20*Quarterly!AV40</f>
        <v>35613.074783396485</v>
      </c>
      <c r="AW40" s="136">
        <f>AW20/Quarterly!AW20*Quarterly!AW40</f>
        <v>36344.696442860157</v>
      </c>
      <c r="AX40" s="136">
        <f>AX20/Quarterly!AX20*Quarterly!AX40</f>
        <v>36557.083089005442</v>
      </c>
      <c r="AY40" s="136">
        <f>AY20/Quarterly!AY20*Quarterly!AY40</f>
        <v>36967.816290125476</v>
      </c>
      <c r="AZ40" s="136">
        <f>AZ20/Quarterly!AZ20*Quarterly!AZ40</f>
        <v>37345.946781661056</v>
      </c>
      <c r="BA40" s="136">
        <f>BA20/Quarterly!BA20*Quarterly!BA40</f>
        <v>37737.788693115326</v>
      </c>
      <c r="BB40" s="136">
        <f>BB20/Quarterly!BB20*Quarterly!BB40</f>
        <v>37911.982641274932</v>
      </c>
      <c r="BC40" s="136">
        <f>BC20/Quarterly!BC20*Quarterly!BC40</f>
        <v>38210.114342844026</v>
      </c>
      <c r="BD40" s="136">
        <f>BD20/Quarterly!BD20*Quarterly!BD40</f>
        <v>38272.943120872915</v>
      </c>
      <c r="BE40" s="136">
        <f>BE20/Quarterly!BE20*Quarterly!BE40</f>
        <v>37713.431502940926</v>
      </c>
      <c r="BF40" s="136">
        <f>BF20/Quarterly!BF20*Quarterly!BF40</f>
        <v>37153.440443279862</v>
      </c>
      <c r="BG40" s="136">
        <f>BG20/Quarterly!BG20*Quarterly!BG40</f>
        <v>36857.222752769456</v>
      </c>
      <c r="BH40" s="136">
        <f>BH20/Quarterly!BH20*Quarterly!BH40</f>
        <v>37027.670328817287</v>
      </c>
      <c r="BI40" s="136">
        <f>BI20/Quarterly!BI20*Quarterly!BI40</f>
        <v>37613.373489599231</v>
      </c>
      <c r="BJ40" s="136">
        <f>BJ20/Quarterly!BJ20*Quarterly!BJ40</f>
        <v>38665.406424835128</v>
      </c>
      <c r="BK40" s="136">
        <f>BK20/Quarterly!BK20*Quarterly!BK40</f>
        <v>39073.505513177151</v>
      </c>
      <c r="BL40" s="136">
        <f>BL20/Quarterly!BL20*Quarterly!BL40</f>
        <v>39655.571412892408</v>
      </c>
      <c r="BM40" s="136">
        <f>BM20/Quarterly!BM20*Quarterly!BM40</f>
        <v>40029.467910973384</v>
      </c>
      <c r="BN40" s="136">
        <f>BN20/Quarterly!BN20*Quarterly!BN40</f>
        <v>40091.311867089302</v>
      </c>
      <c r="BO40" s="136">
        <f>BO20/Quarterly!BO20*Quarterly!BO40</f>
        <v>40577.810767786388</v>
      </c>
      <c r="BP40" s="136">
        <f>BP20/Quarterly!BP20*Quarterly!BP40</f>
        <v>41010.952713726911</v>
      </c>
      <c r="BQ40" s="136">
        <f>BQ20/Quarterly!BQ20*Quarterly!BQ40</f>
        <v>41559.088096642787</v>
      </c>
      <c r="BR40" s="136">
        <f>BR20/Quarterly!BR20*Quarterly!BR40</f>
        <v>41817.226706596339</v>
      </c>
      <c r="BS40" s="136">
        <f>BS20/Quarterly!BS20*Quarterly!BS40</f>
        <v>42056.177005648147</v>
      </c>
      <c r="BT40" s="136">
        <f>BT20/Quarterly!BT20*Quarterly!BT40</f>
        <v>42141.219278424804</v>
      </c>
      <c r="BU40" s="136">
        <f>BU20/Quarterly!BU20*Quarterly!BU40</f>
        <v>42072.045400749586</v>
      </c>
      <c r="BV40" s="136">
        <f>BV20/Quarterly!BV20*Quarterly!BV40</f>
        <v>42318.308692224608</v>
      </c>
      <c r="BW40" s="136">
        <f>BW20/Quarterly!BW20*Quarterly!BW40</f>
        <v>42799.905907003573</v>
      </c>
      <c r="BX40" s="136">
        <f>BX20/Quarterly!BX20*Quarterly!BX40</f>
        <v>42519.875198089445</v>
      </c>
      <c r="BY40" s="136">
        <f>BY20/Quarterly!BY20*Quarterly!BY40</f>
        <v>43050.589768320526</v>
      </c>
      <c r="BZ40" s="136">
        <f>BZ20/Quarterly!BZ20*Quarterly!BZ40</f>
        <v>43197.386090744534</v>
      </c>
      <c r="CA40" s="136">
        <f>CA20/Quarterly!CA20*Quarterly!CA40</f>
        <v>43015.899433212959</v>
      </c>
      <c r="CB40" s="136">
        <f>CB20/Quarterly!CB20*Quarterly!CB40</f>
        <v>43148.607680230503</v>
      </c>
      <c r="CC40" s="136">
        <f>CC20/Quarterly!CC20*Quarterly!CC40</f>
        <v>43684.086231206791</v>
      </c>
    </row>
    <row r="41" spans="1:81" ht="13.5" thickBot="1" x14ac:dyDescent="0.25">
      <c r="A41" s="161" t="s">
        <v>440</v>
      </c>
      <c r="B41" s="97">
        <f t="shared" ref="B41:H41" si="54">B39+B40</f>
        <v>264697.80662928708</v>
      </c>
      <c r="C41" s="98">
        <f t="shared" si="54"/>
        <v>264834.06458586088</v>
      </c>
      <c r="D41" s="98">
        <f t="shared" si="54"/>
        <v>266060.85694733489</v>
      </c>
      <c r="E41" s="98">
        <f t="shared" si="54"/>
        <v>266973.68325814029</v>
      </c>
      <c r="F41" s="98">
        <f t="shared" si="54"/>
        <v>270873.43482615595</v>
      </c>
      <c r="G41" s="98">
        <f t="shared" si="54"/>
        <v>275179.33127594664</v>
      </c>
      <c r="H41" s="98">
        <f t="shared" si="54"/>
        <v>278875.48017476016</v>
      </c>
      <c r="I41" s="98">
        <f t="shared" ref="I41:BC41" si="55">I39+I40</f>
        <v>281883.91425677424</v>
      </c>
      <c r="J41" s="98">
        <f t="shared" si="55"/>
        <v>280107.84095037525</v>
      </c>
      <c r="K41" s="98">
        <f t="shared" si="55"/>
        <v>281955.051127552</v>
      </c>
      <c r="L41" s="98">
        <f t="shared" si="55"/>
        <v>282315.12033555377</v>
      </c>
      <c r="M41" s="98">
        <f t="shared" si="55"/>
        <v>282044.64770535228</v>
      </c>
      <c r="N41" s="98">
        <f t="shared" si="55"/>
        <v>284122.84159090056</v>
      </c>
      <c r="O41" s="98">
        <f t="shared" si="55"/>
        <v>284352.74163422815</v>
      </c>
      <c r="P41" s="98">
        <f t="shared" si="55"/>
        <v>283646.0264240753</v>
      </c>
      <c r="Q41" s="98">
        <f t="shared" si="55"/>
        <v>284098.08687470015</v>
      </c>
      <c r="R41" s="98">
        <f t="shared" si="55"/>
        <v>283307.19779095694</v>
      </c>
      <c r="S41" s="98">
        <f t="shared" si="55"/>
        <v>285751.45031071774</v>
      </c>
      <c r="T41" s="98">
        <f t="shared" si="55"/>
        <v>289049.74761207041</v>
      </c>
      <c r="U41" s="98">
        <f t="shared" si="55"/>
        <v>292493.48654280859</v>
      </c>
      <c r="V41" s="98">
        <f t="shared" si="55"/>
        <v>295765.83052816387</v>
      </c>
      <c r="W41" s="98">
        <f t="shared" si="55"/>
        <v>298775.5693197581</v>
      </c>
      <c r="X41" s="98">
        <f t="shared" si="55"/>
        <v>302017.00342469604</v>
      </c>
      <c r="Y41" s="98">
        <f t="shared" si="55"/>
        <v>304513.3205286414</v>
      </c>
      <c r="Z41" s="98">
        <f t="shared" si="55"/>
        <v>311482.22031369683</v>
      </c>
      <c r="AA41" s="98">
        <f t="shared" si="55"/>
        <v>312698.52214373916</v>
      </c>
      <c r="AB41" s="98">
        <f t="shared" si="55"/>
        <v>313342.37950744864</v>
      </c>
      <c r="AC41" s="98">
        <f t="shared" si="55"/>
        <v>315757.58630770398</v>
      </c>
      <c r="AD41" s="98">
        <f t="shared" si="55"/>
        <v>315272.98161897156</v>
      </c>
      <c r="AE41" s="98">
        <f t="shared" si="55"/>
        <v>319405.71105772402</v>
      </c>
      <c r="AF41" s="98">
        <f t="shared" si="55"/>
        <v>322313.10721475555</v>
      </c>
      <c r="AG41" s="98">
        <f t="shared" si="55"/>
        <v>324708.08921850531</v>
      </c>
      <c r="AH41" s="98">
        <f t="shared" si="55"/>
        <v>328767.22440676263</v>
      </c>
      <c r="AI41" s="98">
        <f t="shared" si="55"/>
        <v>329995.04652778793</v>
      </c>
      <c r="AJ41" s="98">
        <f t="shared" si="55"/>
        <v>331263.78514067683</v>
      </c>
      <c r="AK41" s="98">
        <f t="shared" si="55"/>
        <v>333083.18079240265</v>
      </c>
      <c r="AL41" s="98">
        <f t="shared" si="55"/>
        <v>337750.03404618648</v>
      </c>
      <c r="AM41" s="98">
        <f t="shared" si="55"/>
        <v>342854.82664573658</v>
      </c>
      <c r="AN41" s="98">
        <f t="shared" si="55"/>
        <v>348536.47256111732</v>
      </c>
      <c r="AO41" s="98">
        <f t="shared" si="55"/>
        <v>352976.88049502391</v>
      </c>
      <c r="AP41" s="98">
        <f t="shared" si="55"/>
        <v>356662.42219473945</v>
      </c>
      <c r="AQ41" s="98">
        <f t="shared" si="55"/>
        <v>363489.71092538745</v>
      </c>
      <c r="AR41" s="98">
        <f t="shared" si="55"/>
        <v>368782.98727983999</v>
      </c>
      <c r="AS41" s="98">
        <f t="shared" si="55"/>
        <v>371598.60822897759</v>
      </c>
      <c r="AT41" s="98">
        <f t="shared" si="55"/>
        <v>377589.61746711197</v>
      </c>
      <c r="AU41" s="98">
        <f t="shared" si="55"/>
        <v>382258.85596052639</v>
      </c>
      <c r="AV41" s="98">
        <f t="shared" si="55"/>
        <v>387230.91143133788</v>
      </c>
      <c r="AW41" s="98">
        <f t="shared" si="55"/>
        <v>392380.79999705695</v>
      </c>
      <c r="AX41" s="98">
        <f t="shared" si="55"/>
        <v>400703.80330439954</v>
      </c>
      <c r="AY41" s="98">
        <f t="shared" si="55"/>
        <v>405585.02908909071</v>
      </c>
      <c r="AZ41" s="98">
        <f t="shared" si="55"/>
        <v>410663.08071324957</v>
      </c>
      <c r="BA41" s="98">
        <f t="shared" si="55"/>
        <v>417773.46358282829</v>
      </c>
      <c r="BB41" s="98">
        <f t="shared" si="55"/>
        <v>420925.00554432784</v>
      </c>
      <c r="BC41" s="98">
        <f t="shared" si="55"/>
        <v>426351.20771018381</v>
      </c>
      <c r="BD41" s="98">
        <f t="shared" ref="BD41:CC41" si="56">BD39+BD40</f>
        <v>428175.27117035235</v>
      </c>
      <c r="BE41" s="98">
        <f t="shared" si="56"/>
        <v>424931.0066962791</v>
      </c>
      <c r="BF41" s="98">
        <f t="shared" si="56"/>
        <v>420396.93971479085</v>
      </c>
      <c r="BG41" s="98">
        <f t="shared" si="56"/>
        <v>417279.21063990094</v>
      </c>
      <c r="BH41" s="98">
        <f t="shared" si="56"/>
        <v>418720.71651983255</v>
      </c>
      <c r="BI41" s="98">
        <f t="shared" si="56"/>
        <v>421377.81938500545</v>
      </c>
      <c r="BJ41" s="98">
        <f t="shared" si="56"/>
        <v>427492.38655972335</v>
      </c>
      <c r="BK41" s="98">
        <f t="shared" si="56"/>
        <v>432377.68582294596</v>
      </c>
      <c r="BL41" s="98">
        <f t="shared" si="56"/>
        <v>435613.71630894183</v>
      </c>
      <c r="BM41" s="98">
        <f t="shared" si="56"/>
        <v>439899.79446134705</v>
      </c>
      <c r="BN41" s="98">
        <f t="shared" si="56"/>
        <v>445551.52463118586</v>
      </c>
      <c r="BO41" s="98">
        <f t="shared" si="56"/>
        <v>447624.01190219854</v>
      </c>
      <c r="BP41" s="98">
        <f t="shared" si="56"/>
        <v>449962.73886416724</v>
      </c>
      <c r="BQ41" s="98">
        <f t="shared" si="56"/>
        <v>453670.75759374379</v>
      </c>
      <c r="BR41" s="98">
        <f t="shared" si="56"/>
        <v>456913.70502374222</v>
      </c>
      <c r="BS41" s="98">
        <f t="shared" si="56"/>
        <v>459574.74342784565</v>
      </c>
      <c r="BT41" s="98">
        <f t="shared" si="56"/>
        <v>461651.23198766162</v>
      </c>
      <c r="BU41" s="98">
        <f t="shared" si="56"/>
        <v>464568.44857871765</v>
      </c>
      <c r="BV41" s="98">
        <f t="shared" si="56"/>
        <v>465117.57533499709</v>
      </c>
      <c r="BW41" s="98">
        <f t="shared" si="56"/>
        <v>470073.18384140078</v>
      </c>
      <c r="BX41" s="98">
        <f t="shared" si="56"/>
        <v>470395.0998596914</v>
      </c>
      <c r="BY41" s="98">
        <f t="shared" si="56"/>
        <v>475778.31290306174</v>
      </c>
      <c r="BZ41" s="98">
        <f t="shared" si="56"/>
        <v>476034.6410837578</v>
      </c>
      <c r="CA41" s="98">
        <f t="shared" si="56"/>
        <v>476810.5025259144</v>
      </c>
      <c r="CB41" s="98">
        <f t="shared" si="56"/>
        <v>479175.57392849243</v>
      </c>
      <c r="CC41" s="98">
        <f t="shared" si="56"/>
        <v>483654.77255574969</v>
      </c>
    </row>
    <row r="42" spans="1:81" x14ac:dyDescent="0.2">
      <c r="BD42" s="251">
        <f>BD41-BD27</f>
        <v>409311.80266248254</v>
      </c>
      <c r="BE42" s="251">
        <f>BE41-BE27</f>
        <v>405594.63241406938</v>
      </c>
      <c r="BF42" s="251">
        <f>BF41-BF27</f>
        <v>401711.35184157651</v>
      </c>
      <c r="BG42" s="251">
        <f>BG41-BG27</f>
        <v>399458.80627516325</v>
      </c>
      <c r="BH42" s="251">
        <f>BH41-BH27</f>
        <v>401553.12906480319</v>
      </c>
      <c r="BI42" s="252">
        <f>(BH42-BD42)/BD42*100</f>
        <v>-1.8955411369061204</v>
      </c>
      <c r="BJ42" s="252">
        <f>(BH42-BD42)/BD42*100</f>
        <v>-1.8955411369061204</v>
      </c>
      <c r="BK42" s="252">
        <f>(BI42-BE42)/BE42*100</f>
        <v>-100.00046734867412</v>
      </c>
      <c r="BL42" s="252">
        <f>(BJ42-BF42)/BF42*100</f>
        <v>-100.0004718664604</v>
      </c>
      <c r="BM42" s="252">
        <f>(BK42-BG42)/BG42*100</f>
        <v>-100.02503398742944</v>
      </c>
      <c r="BN42" s="252">
        <f>(BK42-BG42)/BG42*100</f>
        <v>-100.02503398742944</v>
      </c>
      <c r="BO42" s="252">
        <f>(BL42-BH42)/BH42*100</f>
        <v>-100.02490342239379</v>
      </c>
      <c r="BP42" s="252">
        <f>(BM42-BI42)/BI42*100</f>
        <v>5176.8590477909174</v>
      </c>
      <c r="BQ42" s="252">
        <f>(BM42-BI42)/BI42*100</f>
        <v>5176.8590477909174</v>
      </c>
      <c r="BR42" s="252">
        <f>(BM42-BI42)/BI42*100</f>
        <v>5176.8590477909174</v>
      </c>
      <c r="BS42" s="252">
        <f>(BN42-BJ42)/BJ42*100</f>
        <v>5176.8590477909174</v>
      </c>
      <c r="BT42" s="252">
        <f>(BN42-BJ42)/BJ42*100</f>
        <v>5176.8590477909174</v>
      </c>
      <c r="BU42" s="252"/>
      <c r="BV42" s="252">
        <f>(BN42-BJ42)/BJ42*100</f>
        <v>5176.8590477909174</v>
      </c>
      <c r="BW42" s="252"/>
      <c r="BX42" s="252">
        <f>(BO42-BK42)/BK42*100</f>
        <v>2.4435959518537234E-2</v>
      </c>
      <c r="BY42" s="252">
        <f t="shared" ref="BY42:CC42" si="57">(BP42-BL42)/BL42*100</f>
        <v>-5276.8346200446349</v>
      </c>
      <c r="BZ42" s="252">
        <f t="shared" si="57"/>
        <v>-5275.5633979004842</v>
      </c>
      <c r="CA42" s="252">
        <f t="shared" si="57"/>
        <v>-5275.5633979004842</v>
      </c>
      <c r="CB42" s="252">
        <f t="shared" si="57"/>
        <v>-5275.5701536942552</v>
      </c>
      <c r="CC42" s="252">
        <f t="shared" si="57"/>
        <v>0</v>
      </c>
    </row>
    <row r="43" spans="1:81" ht="18" x14ac:dyDescent="0.25">
      <c r="A43" s="416" t="s">
        <v>211</v>
      </c>
      <c r="B43" s="416"/>
      <c r="C43" s="416"/>
      <c r="D43" s="416"/>
      <c r="E43" s="416"/>
      <c r="F43" s="41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16"/>
      <c r="T43" s="416"/>
      <c r="U43" s="416"/>
      <c r="V43" s="416"/>
      <c r="W43" s="416"/>
      <c r="X43" s="416"/>
      <c r="Y43" s="416"/>
      <c r="Z43" s="417"/>
      <c r="AA43" s="417"/>
      <c r="AB43" s="417"/>
      <c r="AC43" s="417"/>
      <c r="AD43" s="417"/>
      <c r="AE43" s="417"/>
      <c r="AF43" s="417"/>
      <c r="AG43" s="417"/>
      <c r="AH43" s="417"/>
      <c r="AI43" s="417"/>
      <c r="AJ43" s="417"/>
      <c r="AK43" s="417"/>
      <c r="AL43" s="417"/>
      <c r="AM43" s="417"/>
      <c r="AN43" s="417"/>
      <c r="AO43" s="417"/>
      <c r="AP43" s="417"/>
      <c r="AQ43" s="417"/>
      <c r="AR43" s="417"/>
      <c r="AS43" s="417"/>
      <c r="AT43" s="417"/>
      <c r="AU43" s="417"/>
      <c r="AV43" s="417"/>
      <c r="AW43" s="417"/>
      <c r="AX43" s="417"/>
      <c r="AY43" s="417"/>
      <c r="AZ43" s="417"/>
      <c r="BA43" s="417"/>
      <c r="BB43" s="417"/>
      <c r="BC43" s="417"/>
      <c r="BD43" s="417"/>
      <c r="BE43" s="417"/>
      <c r="BF43" s="417"/>
      <c r="BG43" s="417"/>
      <c r="BH43" s="417"/>
    </row>
    <row r="44" spans="1:81" ht="13.5" thickBot="1" x14ac:dyDescent="0.25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81" ht="13.5" thickBot="1" x14ac:dyDescent="0.25">
      <c r="A45" s="99" t="s">
        <v>166</v>
      </c>
      <c r="B45" s="234" t="s">
        <v>282</v>
      </c>
      <c r="C45" s="233" t="s">
        <v>283</v>
      </c>
      <c r="D45" s="233" t="s">
        <v>284</v>
      </c>
      <c r="E45" s="233" t="s">
        <v>285</v>
      </c>
      <c r="F45" s="233" t="s">
        <v>281</v>
      </c>
      <c r="G45" s="233" t="s">
        <v>286</v>
      </c>
      <c r="H45" s="233" t="s">
        <v>287</v>
      </c>
      <c r="I45" s="233" t="s">
        <v>288</v>
      </c>
      <c r="J45" s="233" t="s">
        <v>289</v>
      </c>
      <c r="K45" s="233" t="s">
        <v>290</v>
      </c>
      <c r="L45" s="233" t="s">
        <v>291</v>
      </c>
      <c r="M45" s="233" t="s">
        <v>292</v>
      </c>
      <c r="N45" s="233" t="s">
        <v>293</v>
      </c>
      <c r="O45" s="233" t="s">
        <v>294</v>
      </c>
      <c r="P45" s="233" t="s">
        <v>295</v>
      </c>
      <c r="Q45" s="233" t="s">
        <v>296</v>
      </c>
      <c r="R45" s="233" t="s">
        <v>297</v>
      </c>
      <c r="S45" s="233" t="s">
        <v>298</v>
      </c>
      <c r="T45" s="233" t="s">
        <v>299</v>
      </c>
      <c r="U45" s="233" t="s">
        <v>300</v>
      </c>
      <c r="V45" s="233" t="s">
        <v>329</v>
      </c>
      <c r="W45" s="233" t="s">
        <v>330</v>
      </c>
      <c r="X45" s="233" t="s">
        <v>331</v>
      </c>
      <c r="Y45" s="233" t="s">
        <v>332</v>
      </c>
      <c r="Z45" s="233" t="s">
        <v>301</v>
      </c>
      <c r="AA45" s="233" t="s">
        <v>302</v>
      </c>
      <c r="AB45" s="233" t="s">
        <v>303</v>
      </c>
      <c r="AC45" s="233" t="s">
        <v>304</v>
      </c>
      <c r="AD45" s="233" t="s">
        <v>305</v>
      </c>
      <c r="AE45" s="233" t="s">
        <v>306</v>
      </c>
      <c r="AF45" s="233" t="s">
        <v>307</v>
      </c>
      <c r="AG45" s="233" t="s">
        <v>308</v>
      </c>
      <c r="AH45" s="233" t="s">
        <v>309</v>
      </c>
      <c r="AI45" s="233" t="s">
        <v>310</v>
      </c>
      <c r="AJ45" s="233" t="s">
        <v>311</v>
      </c>
      <c r="AK45" s="233" t="s">
        <v>312</v>
      </c>
      <c r="AL45" s="233" t="s">
        <v>313</v>
      </c>
      <c r="AM45" s="233" t="s">
        <v>314</v>
      </c>
      <c r="AN45" s="233" t="s">
        <v>315</v>
      </c>
      <c r="AO45" s="233" t="s">
        <v>316</v>
      </c>
      <c r="AP45" s="233" t="s">
        <v>317</v>
      </c>
      <c r="AQ45" s="233" t="s">
        <v>318</v>
      </c>
      <c r="AR45" s="233" t="s">
        <v>319</v>
      </c>
      <c r="AS45" s="233" t="s">
        <v>320</v>
      </c>
      <c r="AT45" s="233" t="s">
        <v>321</v>
      </c>
      <c r="AU45" s="233" t="s">
        <v>322</v>
      </c>
      <c r="AV45" s="233" t="s">
        <v>323</v>
      </c>
      <c r="AW45" s="233" t="s">
        <v>324</v>
      </c>
      <c r="AX45" s="233" t="s">
        <v>325</v>
      </c>
      <c r="AY45" s="233" t="s">
        <v>326</v>
      </c>
      <c r="AZ45" s="233" t="s">
        <v>327</v>
      </c>
      <c r="BA45" s="233" t="s">
        <v>328</v>
      </c>
      <c r="BB45" s="233" t="s">
        <v>227</v>
      </c>
      <c r="BC45" s="233" t="s">
        <v>228</v>
      </c>
      <c r="BD45" s="233" t="s">
        <v>229</v>
      </c>
      <c r="BE45" s="233" t="s">
        <v>230</v>
      </c>
      <c r="BF45" s="233" t="s">
        <v>224</v>
      </c>
      <c r="BG45" s="233" t="s">
        <v>225</v>
      </c>
      <c r="BH45" s="233" t="s">
        <v>226</v>
      </c>
      <c r="BI45" s="233" t="s">
        <v>343</v>
      </c>
      <c r="BJ45" s="233" t="str">
        <f>BJ25</f>
        <v>2010q1</v>
      </c>
      <c r="BK45" s="233" t="str">
        <f>BK25</f>
        <v>2010q2</v>
      </c>
      <c r="BL45" s="233" t="str">
        <f>BL25</f>
        <v>2010q3</v>
      </c>
      <c r="BM45" s="233" t="str">
        <f t="shared" ref="BM45" si="58">BM25</f>
        <v>2010q4</v>
      </c>
      <c r="BN45" s="233" t="str">
        <f t="shared" ref="BN45:BQ45" si="59">BN25</f>
        <v>2011q1</v>
      </c>
      <c r="BO45" s="233" t="str">
        <f t="shared" si="59"/>
        <v>2011q2</v>
      </c>
      <c r="BP45" s="233" t="str">
        <f t="shared" si="59"/>
        <v>2011q3</v>
      </c>
      <c r="BQ45" s="233" t="str">
        <f t="shared" si="59"/>
        <v>2011q4</v>
      </c>
      <c r="BR45" s="233" t="str">
        <f t="shared" ref="BR45" si="60">BR25</f>
        <v>2012q1</v>
      </c>
      <c r="BS45" s="233" t="str">
        <f t="shared" ref="BS45:BT45" si="61">BS25</f>
        <v>2012q2</v>
      </c>
      <c r="BT45" s="233" t="str">
        <f t="shared" si="61"/>
        <v>2012q3</v>
      </c>
      <c r="BU45" s="233" t="str">
        <f t="shared" ref="BU45" si="62">BU25</f>
        <v>2012q4</v>
      </c>
      <c r="BV45" s="233" t="str">
        <f t="shared" ref="BV45:BX45" si="63">BV25</f>
        <v>2013q1</v>
      </c>
      <c r="BW45" s="233" t="str">
        <f t="shared" si="63"/>
        <v>2013q2</v>
      </c>
      <c r="BX45" s="233" t="str">
        <f t="shared" si="63"/>
        <v>2013q3</v>
      </c>
      <c r="BY45" s="233" t="str">
        <f t="shared" ref="BY45:CC45" si="64">BY25</f>
        <v>2013q4</v>
      </c>
      <c r="BZ45" s="233" t="str">
        <f t="shared" si="64"/>
        <v>2014q1</v>
      </c>
      <c r="CA45" s="233" t="str">
        <f t="shared" si="64"/>
        <v>2014q2</v>
      </c>
      <c r="CB45" s="233" t="str">
        <f t="shared" si="64"/>
        <v>2014q3</v>
      </c>
      <c r="CC45" s="233" t="str">
        <f t="shared" si="64"/>
        <v>2014q4</v>
      </c>
    </row>
    <row r="46" spans="1:81" ht="13.5" thickTop="1" x14ac:dyDescent="0.2">
      <c r="A46" s="2" t="s">
        <v>0</v>
      </c>
      <c r="B46" s="235"/>
      <c r="C46" s="142">
        <f t="shared" ref="C46:Z56" si="65">(C6-B6)/B6*100</f>
        <v>-3.7114173050313775</v>
      </c>
      <c r="D46" s="142">
        <f t="shared" si="65"/>
        <v>-1.5974438475154742</v>
      </c>
      <c r="E46" s="142">
        <f t="shared" si="65"/>
        <v>-0.53404573654991017</v>
      </c>
      <c r="F46" s="142">
        <f t="shared" si="65"/>
        <v>3.3298500997607645</v>
      </c>
      <c r="G46" s="142">
        <f t="shared" si="65"/>
        <v>1.3870442778069629</v>
      </c>
      <c r="H46" s="142">
        <f t="shared" si="65"/>
        <v>1.1801156141438804</v>
      </c>
      <c r="I46" s="142">
        <f t="shared" si="65"/>
        <v>0.42366833429246031</v>
      </c>
      <c r="J46" s="142">
        <f t="shared" si="65"/>
        <v>-0.78384228088081032</v>
      </c>
      <c r="K46" s="142">
        <f t="shared" si="65"/>
        <v>1.0809042716898329</v>
      </c>
      <c r="L46" s="142">
        <f t="shared" si="65"/>
        <v>0.58809864326641692</v>
      </c>
      <c r="M46" s="142">
        <f t="shared" si="65"/>
        <v>-4.3516073845332424E-2</v>
      </c>
      <c r="N46" s="142">
        <f t="shared" si="65"/>
        <v>-0.29817854525994869</v>
      </c>
      <c r="O46" s="142">
        <f t="shared" si="65"/>
        <v>-1.1916269052128727</v>
      </c>
      <c r="P46" s="142">
        <f t="shared" si="65"/>
        <v>-0.7884229324716252</v>
      </c>
      <c r="Q46" s="142">
        <f t="shared" si="65"/>
        <v>0.14727668889610335</v>
      </c>
      <c r="R46" s="142">
        <f t="shared" si="65"/>
        <v>0.39012556067531073</v>
      </c>
      <c r="S46" s="142">
        <f t="shared" si="65"/>
        <v>-0.36170769658748148</v>
      </c>
      <c r="T46" s="142">
        <f t="shared" si="65"/>
        <v>0.34936294113410399</v>
      </c>
      <c r="U46" s="142">
        <f t="shared" si="65"/>
        <v>0.73726978611109761</v>
      </c>
      <c r="V46" s="142">
        <f t="shared" si="65"/>
        <v>-0.27741019728590155</v>
      </c>
      <c r="W46" s="142">
        <f t="shared" si="65"/>
        <v>-0.1253578671166907</v>
      </c>
      <c r="X46" s="142">
        <f t="shared" si="65"/>
        <v>-0.65517335143619215</v>
      </c>
      <c r="Y46" s="142">
        <f t="shared" si="65"/>
        <v>4.4991899702717629E-2</v>
      </c>
      <c r="Z46" s="142">
        <f t="shared" si="65"/>
        <v>-0.13128977095915634</v>
      </c>
      <c r="AA46" s="142">
        <f t="shared" ref="AA46:BH53" si="66">(AA6-Z6)/Z6*100</f>
        <v>0.27874787339568102</v>
      </c>
      <c r="AB46" s="142">
        <f t="shared" si="66"/>
        <v>-0.5968829373060156</v>
      </c>
      <c r="AC46" s="142">
        <f t="shared" si="66"/>
        <v>-0.6333503405270674</v>
      </c>
      <c r="AD46" s="142">
        <f t="shared" si="66"/>
        <v>1.000953017665045</v>
      </c>
      <c r="AE46" s="142">
        <f t="shared" si="66"/>
        <v>1.2261532512226225</v>
      </c>
      <c r="AF46" s="142">
        <f t="shared" si="66"/>
        <v>1.1516416919281169</v>
      </c>
      <c r="AG46" s="142">
        <f t="shared" si="66"/>
        <v>0.83870670533283975</v>
      </c>
      <c r="AH46" s="142">
        <f t="shared" si="66"/>
        <v>0.48887279842527565</v>
      </c>
      <c r="AI46" s="142">
        <f t="shared" si="66"/>
        <v>0.72985518818025796</v>
      </c>
      <c r="AJ46" s="142">
        <f t="shared" si="66"/>
        <v>0.47863501551659149</v>
      </c>
      <c r="AK46" s="142">
        <f t="shared" si="66"/>
        <v>0.25987465164807777</v>
      </c>
      <c r="AL46" s="142">
        <f t="shared" si="66"/>
        <v>0.51433804475857325</v>
      </c>
      <c r="AM46" s="142">
        <f t="shared" si="66"/>
        <v>-0.82964964769152494</v>
      </c>
      <c r="AN46" s="142">
        <f t="shared" si="66"/>
        <v>2.5828947292190687</v>
      </c>
      <c r="AO46" s="142">
        <f t="shared" si="66"/>
        <v>-1.5993895234122508</v>
      </c>
      <c r="AP46" s="142">
        <f t="shared" si="66"/>
        <v>2.4108142934208106</v>
      </c>
      <c r="AQ46" s="142">
        <f t="shared" si="66"/>
        <v>-0.67862038278729175</v>
      </c>
      <c r="AR46" s="142">
        <f t="shared" si="66"/>
        <v>-0.55701038650356516</v>
      </c>
      <c r="AS46" s="142">
        <f t="shared" si="66"/>
        <v>-0.38733831206085612</v>
      </c>
      <c r="AT46" s="142">
        <f t="shared" si="66"/>
        <v>-1.1323565908436444</v>
      </c>
      <c r="AU46" s="142">
        <f t="shared" si="66"/>
        <v>-0.30777348395973658</v>
      </c>
      <c r="AV46" s="142">
        <f t="shared" si="66"/>
        <v>0.55277996659712803</v>
      </c>
      <c r="AW46" s="142">
        <f t="shared" si="66"/>
        <v>1.2378449067600923</v>
      </c>
      <c r="AX46" s="142">
        <f t="shared" si="66"/>
        <v>0.46918581573429297</v>
      </c>
      <c r="AY46" s="142">
        <f t="shared" si="66"/>
        <v>-1.8433653923187052</v>
      </c>
      <c r="AZ46" s="142">
        <f t="shared" si="66"/>
        <v>-9.7897510274143992E-2</v>
      </c>
      <c r="BA46" s="142">
        <f t="shared" si="66"/>
        <v>-0.5022328043009916</v>
      </c>
      <c r="BB46" s="142">
        <f t="shared" si="66"/>
        <v>-1.9053619792413521</v>
      </c>
      <c r="BC46" s="142">
        <f t="shared" si="66"/>
        <v>2.8962885423444824</v>
      </c>
      <c r="BD46" s="142">
        <f t="shared" si="66"/>
        <v>-0.29713135058884232</v>
      </c>
      <c r="BE46" s="142">
        <f t="shared" si="66"/>
        <v>0.47345330374665656</v>
      </c>
      <c r="BF46" s="142">
        <f t="shared" si="66"/>
        <v>-5.3340532024646583</v>
      </c>
      <c r="BG46" s="142">
        <f t="shared" si="66"/>
        <v>1.1845664005261445</v>
      </c>
      <c r="BH46" s="142">
        <f t="shared" si="66"/>
        <v>-1.8378625993877618</v>
      </c>
      <c r="BI46" s="142">
        <f t="shared" ref="BI46:BL61" si="67">(BI6-BH6)/BH6*100</f>
        <v>0.4469679863611315</v>
      </c>
      <c r="BJ46" s="142">
        <f t="shared" si="67"/>
        <v>3.6414809556658887</v>
      </c>
      <c r="BK46" s="142">
        <f>(BK6-BJ6)/BJ6*100</f>
        <v>-4.0762832181949387</v>
      </c>
      <c r="BL46" s="142">
        <f t="shared" si="67"/>
        <v>6.0532491078634676</v>
      </c>
      <c r="BM46" s="142">
        <f t="shared" ref="BM46:BM61" si="68">(BM6-BL6)/BL6*100</f>
        <v>3.0702546556031849</v>
      </c>
      <c r="BN46" s="142">
        <f t="shared" ref="BN46:BN61" si="69">(BN6-BM6)/BM6*100</f>
        <v>-1.527616607391483</v>
      </c>
      <c r="BO46" s="142">
        <f t="shared" ref="BO46:BO61" si="70">(BO6-BN6)/BN6*100</f>
        <v>-1.0196025774558783</v>
      </c>
      <c r="BP46" s="142">
        <f t="shared" ref="BP46:BP61" si="71">(BP6-BO6)/BO6*100</f>
        <v>-3.952417320884515</v>
      </c>
      <c r="BQ46" s="142">
        <f t="shared" ref="BQ46:BQ61" si="72">(BQ6-BP6)/BP6*100</f>
        <v>-0.42185646383487369</v>
      </c>
      <c r="BR46" s="142">
        <f t="shared" ref="BR46:BR61" si="73">(BR6-BQ6)/BQ6*100</f>
        <v>-2.0264556525092203</v>
      </c>
      <c r="BS46" s="142">
        <f t="shared" ref="BS46:BS61" si="74">(BS6-BR6)/BR6*100</f>
        <v>4.8147757547615866</v>
      </c>
      <c r="BT46" s="142">
        <f t="shared" ref="BT46:BT61" si="75">(BT6-BS6)/BS6*100</f>
        <v>-1.5109147704852397</v>
      </c>
      <c r="BU46" s="142">
        <f t="shared" ref="BU46:BU61" si="76">(BU6-BT6)/BT6*100</f>
        <v>-1.0503701073524914</v>
      </c>
      <c r="BV46" s="142">
        <f t="shared" ref="BV46:BV61" si="77">(BV6-BU6)/BU6*100</f>
        <v>2.4242918103320177</v>
      </c>
      <c r="BW46" s="142">
        <f t="shared" ref="BW46:BW61" si="78">(BW6-BV6)/BV6*100</f>
        <v>-0.95080407115991306</v>
      </c>
      <c r="BX46" s="142">
        <f t="shared" ref="BX46:BX61" si="79">(BX6-BW6)/BW6*100</f>
        <v>2.4612952257825991</v>
      </c>
      <c r="BY46" s="142">
        <f t="shared" ref="BY46:BY61" si="80">(BY6-BX6)/BX6*100</f>
        <v>3.5051169098358481</v>
      </c>
      <c r="BZ46" s="142">
        <f t="shared" ref="BZ46:BZ61" si="81">(BZ6-BY6)/BY6*100</f>
        <v>-4.6176566342012197</v>
      </c>
      <c r="CA46" s="142">
        <f t="shared" ref="CA46:CA61" si="82">(CA6-BZ6)/BZ6*100</f>
        <v>-0.25878877481094986</v>
      </c>
      <c r="CB46" s="142">
        <f t="shared" ref="CB46:CB61" si="83">(CB6-CA6)/CA6*100</f>
        <v>1.2808090480805732</v>
      </c>
      <c r="CC46" s="142">
        <f t="shared" ref="CC46:CC61" si="84">(CC6-CB6)/CB6*100</f>
        <v>3.1633145195661414</v>
      </c>
    </row>
    <row r="47" spans="1:81" x14ac:dyDescent="0.2">
      <c r="A47" s="3" t="s">
        <v>1</v>
      </c>
      <c r="B47" s="236"/>
      <c r="C47" s="144">
        <f t="shared" si="65"/>
        <v>-15.445704661738723</v>
      </c>
      <c r="D47" s="144">
        <f t="shared" si="65"/>
        <v>-9.5586178745020209</v>
      </c>
      <c r="E47" s="144">
        <f t="shared" si="65"/>
        <v>5.9342716726270159E-2</v>
      </c>
      <c r="F47" s="144">
        <f t="shared" si="65"/>
        <v>18.072114950978889</v>
      </c>
      <c r="G47" s="144">
        <f t="shared" si="65"/>
        <v>16.041006287211712</v>
      </c>
      <c r="H47" s="144">
        <f t="shared" si="65"/>
        <v>5.9198653855533419</v>
      </c>
      <c r="I47" s="144">
        <f t="shared" si="65"/>
        <v>1.1540631079696444</v>
      </c>
      <c r="J47" s="144">
        <f t="shared" si="65"/>
        <v>-5.9087070936483874</v>
      </c>
      <c r="K47" s="144">
        <f t="shared" si="65"/>
        <v>0.32073565808179477</v>
      </c>
      <c r="L47" s="144">
        <f t="shared" si="65"/>
        <v>-0.26551454633301486</v>
      </c>
      <c r="M47" s="144">
        <f t="shared" si="65"/>
        <v>-0.84006769621325605</v>
      </c>
      <c r="N47" s="144">
        <f t="shared" si="65"/>
        <v>-3.3309547181585137</v>
      </c>
      <c r="O47" s="144">
        <f t="shared" si="65"/>
        <v>-2.3456929214368998</v>
      </c>
      <c r="P47" s="144">
        <f t="shared" si="65"/>
        <v>-0.28746597964103882</v>
      </c>
      <c r="Q47" s="144">
        <f t="shared" si="65"/>
        <v>2.2080578765266918</v>
      </c>
      <c r="R47" s="144">
        <f t="shared" si="65"/>
        <v>2.6451845338948989</v>
      </c>
      <c r="S47" s="144">
        <f t="shared" si="65"/>
        <v>1.3210102049234447</v>
      </c>
      <c r="T47" s="144">
        <f t="shared" si="65"/>
        <v>1.7484585772916874</v>
      </c>
      <c r="U47" s="144">
        <f t="shared" si="65"/>
        <v>2.5835167440623952</v>
      </c>
      <c r="V47" s="144">
        <f t="shared" si="65"/>
        <v>1.2750240676682254</v>
      </c>
      <c r="W47" s="144">
        <f t="shared" si="65"/>
        <v>0.71420161656440295</v>
      </c>
      <c r="X47" s="144">
        <f t="shared" si="65"/>
        <v>0.13203879050752007</v>
      </c>
      <c r="Y47" s="144">
        <f t="shared" si="65"/>
        <v>-1.4347962740728013</v>
      </c>
      <c r="Z47" s="144">
        <f t="shared" si="65"/>
        <v>-1.8920246928253659</v>
      </c>
      <c r="AA47" s="144">
        <f t="shared" si="66"/>
        <v>-0.60868984533959314</v>
      </c>
      <c r="AB47" s="144">
        <f t="shared" si="66"/>
        <v>-0.26750161577160125</v>
      </c>
      <c r="AC47" s="144">
        <f t="shared" si="66"/>
        <v>-5.0734487528013024E-2</v>
      </c>
      <c r="AD47" s="144">
        <f t="shared" si="66"/>
        <v>2.8155530331182144</v>
      </c>
      <c r="AE47" s="144">
        <f t="shared" si="66"/>
        <v>3.3155190658300242</v>
      </c>
      <c r="AF47" s="144">
        <f t="shared" si="66"/>
        <v>2.1085575412356654</v>
      </c>
      <c r="AG47" s="144">
        <f t="shared" si="66"/>
        <v>1.3088614382050203</v>
      </c>
      <c r="AH47" s="144">
        <f t="shared" si="66"/>
        <v>0.1105735330279396</v>
      </c>
      <c r="AI47" s="144">
        <f t="shared" si="66"/>
        <v>-0.86485021011251162</v>
      </c>
      <c r="AJ47" s="144">
        <f t="shared" si="66"/>
        <v>-2.8414374008641938</v>
      </c>
      <c r="AK47" s="144">
        <f t="shared" si="66"/>
        <v>-0.63332113603737439</v>
      </c>
      <c r="AL47" s="144">
        <f t="shared" si="66"/>
        <v>0.54671123449095749</v>
      </c>
      <c r="AM47" s="144">
        <f t="shared" si="66"/>
        <v>0.94379490069023153</v>
      </c>
      <c r="AN47" s="144">
        <f t="shared" si="66"/>
        <v>2.188110521909032</v>
      </c>
      <c r="AO47" s="144">
        <f t="shared" si="66"/>
        <v>2.641066258808098</v>
      </c>
      <c r="AP47" s="144">
        <f t="shared" si="66"/>
        <v>-0.55132741019720333</v>
      </c>
      <c r="AQ47" s="144">
        <f t="shared" si="66"/>
        <v>-0.17520796080032283</v>
      </c>
      <c r="AR47" s="144">
        <f t="shared" si="66"/>
        <v>0.23878167480098433</v>
      </c>
      <c r="AS47" s="144">
        <f t="shared" si="66"/>
        <v>0.35255226832662895</v>
      </c>
      <c r="AT47" s="144">
        <f t="shared" si="66"/>
        <v>2.3440628709539704</v>
      </c>
      <c r="AU47" s="144">
        <f t="shared" si="66"/>
        <v>-8.1833048070519787</v>
      </c>
      <c r="AV47" s="144">
        <f t="shared" si="66"/>
        <v>-3.4830924072910574</v>
      </c>
      <c r="AW47" s="144">
        <f t="shared" si="66"/>
        <v>-0.92195367818515839</v>
      </c>
      <c r="AX47" s="144">
        <f t="shared" si="66"/>
        <v>3.186646795698783</v>
      </c>
      <c r="AY47" s="144">
        <f t="shared" si="66"/>
        <v>3.574559104252121</v>
      </c>
      <c r="AZ47" s="144">
        <f t="shared" si="66"/>
        <v>1.5321925184628975</v>
      </c>
      <c r="BA47" s="144">
        <f t="shared" si="66"/>
        <v>4.4271292447284436</v>
      </c>
      <c r="BB47" s="144">
        <f t="shared" si="66"/>
        <v>6.0386986611136972</v>
      </c>
      <c r="BC47" s="144">
        <f t="shared" si="66"/>
        <v>4.0491832484078216</v>
      </c>
      <c r="BD47" s="144">
        <f t="shared" si="66"/>
        <v>6.856218051949603</v>
      </c>
      <c r="BE47" s="144">
        <f t="shared" si="66"/>
        <v>2.5069926781632281</v>
      </c>
      <c r="BF47" s="144">
        <f t="shared" si="66"/>
        <v>-1.9076335098653152</v>
      </c>
      <c r="BG47" s="144">
        <f t="shared" si="66"/>
        <v>-4.6302182962994305</v>
      </c>
      <c r="BH47" s="144">
        <f t="shared" si="66"/>
        <v>-3.6633114285559807</v>
      </c>
      <c r="BI47" s="144">
        <f t="shared" si="67"/>
        <v>-2.690225190760521</v>
      </c>
      <c r="BJ47" s="144">
        <f t="shared" si="67"/>
        <v>0.84145067635722071</v>
      </c>
      <c r="BK47" s="144">
        <f t="shared" si="67"/>
        <v>2.50810055943953</v>
      </c>
      <c r="BL47" s="144">
        <f t="shared" si="67"/>
        <v>3.306728080333412</v>
      </c>
      <c r="BM47" s="144">
        <f>(BM7-BL7)/BL7*100</f>
        <v>2.091181817522334</v>
      </c>
      <c r="BN47" s="144">
        <f t="shared" si="69"/>
        <v>-0.46387499552220468</v>
      </c>
      <c r="BO47" s="144">
        <f t="shared" si="70"/>
        <v>-2.012275392593736</v>
      </c>
      <c r="BP47" s="144">
        <f t="shared" si="71"/>
        <v>-0.73779922121561425</v>
      </c>
      <c r="BQ47" s="144">
        <f t="shared" si="72"/>
        <v>-0.40170057936138304</v>
      </c>
      <c r="BR47" s="144">
        <f t="shared" si="73"/>
        <v>0.27302591090805656</v>
      </c>
      <c r="BS47" s="144">
        <f t="shared" si="74"/>
        <v>1.172345353343804</v>
      </c>
      <c r="BT47" s="144">
        <f t="shared" si="75"/>
        <v>0.58010973770552277</v>
      </c>
      <c r="BU47" s="144">
        <f t="shared" si="76"/>
        <v>1.3742608556556537</v>
      </c>
      <c r="BV47" s="144">
        <f t="shared" si="77"/>
        <v>-0.73782342589820171</v>
      </c>
      <c r="BW47" s="144">
        <f t="shared" si="78"/>
        <v>-0.27255308571908488</v>
      </c>
      <c r="BX47" s="144">
        <f t="shared" si="79"/>
        <v>0.88756117160905135</v>
      </c>
      <c r="BY47" s="144">
        <f t="shared" si="80"/>
        <v>1.6704143723244496</v>
      </c>
      <c r="BZ47" s="144">
        <f t="shared" si="81"/>
        <v>1.1764426188062811</v>
      </c>
      <c r="CA47" s="144">
        <f t="shared" si="82"/>
        <v>1.3791789441517515</v>
      </c>
      <c r="CB47" s="144">
        <f t="shared" si="83"/>
        <v>2.2941584278839211</v>
      </c>
      <c r="CC47" s="144">
        <f t="shared" si="84"/>
        <v>1.8301224869333228</v>
      </c>
    </row>
    <row r="48" spans="1:81" x14ac:dyDescent="0.2">
      <c r="A48" s="158" t="s">
        <v>2</v>
      </c>
      <c r="B48" s="237"/>
      <c r="C48" s="145">
        <f t="shared" si="65"/>
        <v>-1.327465088987807</v>
      </c>
      <c r="D48" s="145">
        <f t="shared" si="65"/>
        <v>-0.21146266641515837</v>
      </c>
      <c r="E48" s="145">
        <f t="shared" si="65"/>
        <v>-0.62767375688959115</v>
      </c>
      <c r="F48" s="145">
        <f t="shared" si="65"/>
        <v>0.98765456819023134</v>
      </c>
      <c r="G48" s="145">
        <f t="shared" si="65"/>
        <v>-1.3349866593680129</v>
      </c>
      <c r="H48" s="145">
        <f t="shared" si="65"/>
        <v>0.14463560899830896</v>
      </c>
      <c r="I48" s="145">
        <f t="shared" si="65"/>
        <v>0.2548989409227419</v>
      </c>
      <c r="J48" s="145">
        <f t="shared" si="65"/>
        <v>0.41096036204389319</v>
      </c>
      <c r="K48" s="145">
        <f t="shared" si="65"/>
        <v>1.2469745870576794</v>
      </c>
      <c r="L48" s="145">
        <f t="shared" si="65"/>
        <v>0.77287731746571253</v>
      </c>
      <c r="M48" s="145">
        <f t="shared" si="65"/>
        <v>0.1271339481985056</v>
      </c>
      <c r="N48" s="145">
        <f t="shared" si="65"/>
        <v>0.34527502975667068</v>
      </c>
      <c r="O48" s="145">
        <f t="shared" si="65"/>
        <v>-0.95574316079722588</v>
      </c>
      <c r="P48" s="145">
        <f t="shared" si="65"/>
        <v>-0.88937840695246306</v>
      </c>
      <c r="Q48" s="145">
        <f t="shared" si="65"/>
        <v>-0.27054492293702309</v>
      </c>
      <c r="R48" s="145">
        <f t="shared" si="65"/>
        <v>-7.8448898721082724E-2</v>
      </c>
      <c r="S48" s="145">
        <f t="shared" si="65"/>
        <v>-0.72088710988763871</v>
      </c>
      <c r="T48" s="145">
        <f t="shared" si="65"/>
        <v>4.4581058686501106E-2</v>
      </c>
      <c r="U48" s="145">
        <f t="shared" si="65"/>
        <v>0.32822976083259442</v>
      </c>
      <c r="V48" s="145">
        <f t="shared" si="65"/>
        <v>-0.62908695565441475</v>
      </c>
      <c r="W48" s="145">
        <f t="shared" si="65"/>
        <v>-0.31918965175103686</v>
      </c>
      <c r="X48" s="145">
        <f t="shared" si="65"/>
        <v>-0.83880370104347302</v>
      </c>
      <c r="Y48" s="145">
        <f t="shared" si="65"/>
        <v>0.39355670218250011</v>
      </c>
      <c r="Z48" s="145">
        <f t="shared" si="65"/>
        <v>0.27589895015413329</v>
      </c>
      <c r="AA48" s="145">
        <f t="shared" si="66"/>
        <v>0.47954033061039186</v>
      </c>
      <c r="AB48" s="145">
        <f t="shared" si="66"/>
        <v>-0.67060190658418761</v>
      </c>
      <c r="AC48" s="145">
        <f t="shared" si="66"/>
        <v>-0.76427500788721991</v>
      </c>
      <c r="AD48" s="145">
        <f t="shared" si="66"/>
        <v>0.59024644609617039</v>
      </c>
      <c r="AE48" s="145">
        <f t="shared" si="66"/>
        <v>0.74279607582869112</v>
      </c>
      <c r="AF48" s="145">
        <f t="shared" si="66"/>
        <v>0.92461391590174868</v>
      </c>
      <c r="AG48" s="145">
        <f t="shared" si="66"/>
        <v>0.72585422629272389</v>
      </c>
      <c r="AH48" s="145">
        <f t="shared" si="66"/>
        <v>0.58020254754763279</v>
      </c>
      <c r="AI48" s="145">
        <f t="shared" si="66"/>
        <v>1.1130544595962117</v>
      </c>
      <c r="AJ48" s="145">
        <f t="shared" si="66"/>
        <v>1.2608249158445699</v>
      </c>
      <c r="AK48" s="145">
        <f t="shared" si="66"/>
        <v>0.46178144610494604</v>
      </c>
      <c r="AL48" s="145">
        <f t="shared" si="66"/>
        <v>0.50709986008018404</v>
      </c>
      <c r="AM48" s="145">
        <f t="shared" si="66"/>
        <v>-1.2263228927865755</v>
      </c>
      <c r="AN48" s="145">
        <f t="shared" si="66"/>
        <v>2.673137718421557</v>
      </c>
      <c r="AO48" s="145">
        <f t="shared" si="66"/>
        <v>-2.5641283889213171</v>
      </c>
      <c r="AP48" s="145">
        <f t="shared" si="66"/>
        <v>3.1207276495903482</v>
      </c>
      <c r="AQ48" s="145">
        <f t="shared" si="66"/>
        <v>-0.79497308288322066</v>
      </c>
      <c r="AR48" s="145">
        <f t="shared" si="66"/>
        <v>-0.74208927192860097</v>
      </c>
      <c r="AS48" s="145">
        <f t="shared" si="66"/>
        <v>-0.56111656283129208</v>
      </c>
      <c r="AT48" s="145">
        <f t="shared" si="66"/>
        <v>-1.9563662049354953</v>
      </c>
      <c r="AU48" s="145">
        <f t="shared" si="66"/>
        <v>1.6408288749840783</v>
      </c>
      <c r="AV48" s="145">
        <f t="shared" si="66"/>
        <v>1.4548375124692499</v>
      </c>
      <c r="AW48" s="145">
        <f t="shared" si="66"/>
        <v>1.6970859670683232</v>
      </c>
      <c r="AX48" s="145">
        <f t="shared" si="66"/>
        <v>-9.3751063235214968E-2</v>
      </c>
      <c r="AY48" s="145">
        <f t="shared" si="66"/>
        <v>-3.0025702142229895</v>
      </c>
      <c r="AZ48" s="145">
        <f t="shared" si="66"/>
        <v>-0.47031638886378774</v>
      </c>
      <c r="BA48" s="145">
        <f t="shared" si="66"/>
        <v>-1.651079171799398</v>
      </c>
      <c r="BB48" s="145">
        <f t="shared" si="66"/>
        <v>-3.8712443552780638</v>
      </c>
      <c r="BC48" s="145">
        <f t="shared" si="66"/>
        <v>2.5815748108383949</v>
      </c>
      <c r="BD48" s="145">
        <f t="shared" si="66"/>
        <v>-2.2777679475148251</v>
      </c>
      <c r="BE48" s="145">
        <f t="shared" si="66"/>
        <v>-0.14222573490674245</v>
      </c>
      <c r="BF48" s="145">
        <f t="shared" si="66"/>
        <v>-6.3989657644892723</v>
      </c>
      <c r="BG48" s="145">
        <f t="shared" si="66"/>
        <v>3.078486251680816</v>
      </c>
      <c r="BH48" s="145">
        <f t="shared" si="66"/>
        <v>-1.2877642053097664</v>
      </c>
      <c r="BI48" s="145">
        <f t="shared" si="67"/>
        <v>1.3696088827610216</v>
      </c>
      <c r="BJ48" s="145">
        <f t="shared" si="67"/>
        <v>4.4319827564781828</v>
      </c>
      <c r="BK48" s="145">
        <f t="shared" si="67"/>
        <v>-5.871268257117328</v>
      </c>
      <c r="BL48" s="145">
        <f t="shared" si="67"/>
        <v>6.8686376497141906</v>
      </c>
      <c r="BM48" s="145">
        <f t="shared" si="68"/>
        <v>3.3512343992962879</v>
      </c>
      <c r="BN48" s="145">
        <f t="shared" si="69"/>
        <v>-1.8291731263461279</v>
      </c>
      <c r="BO48" s="145">
        <f t="shared" si="70"/>
        <v>-0.73427944589882466</v>
      </c>
      <c r="BP48" s="145">
        <f t="shared" si="71"/>
        <v>-4.8644966484514969</v>
      </c>
      <c r="BQ48" s="145">
        <f t="shared" si="72"/>
        <v>-0.42782333096152514</v>
      </c>
      <c r="BR48" s="145">
        <f t="shared" si="73"/>
        <v>-2.7073635328727135</v>
      </c>
      <c r="BS48" s="145">
        <f t="shared" si="74"/>
        <v>5.9263893233239493</v>
      </c>
      <c r="BT48" s="145">
        <f t="shared" si="75"/>
        <v>-2.1204226846292324</v>
      </c>
      <c r="BU48" s="145">
        <f t="shared" si="76"/>
        <v>-1.7766196849461093</v>
      </c>
      <c r="BV48" s="145">
        <f t="shared" si="77"/>
        <v>3.4018233154126345</v>
      </c>
      <c r="BW48" s="145">
        <f t="shared" si="78"/>
        <v>-1.1520833654212166</v>
      </c>
      <c r="BX48" s="145">
        <f t="shared" si="79"/>
        <v>2.932475597947668</v>
      </c>
      <c r="BY48" s="145">
        <f t="shared" si="80"/>
        <v>4.0435189730525778</v>
      </c>
      <c r="BZ48" s="145">
        <f t="shared" si="81"/>
        <v>-6.2791803528738335</v>
      </c>
      <c r="CA48" s="145">
        <f t="shared" si="82"/>
        <v>-0.76586036709925387</v>
      </c>
      <c r="CB48" s="145">
        <f t="shared" si="83"/>
        <v>0.96032175922702212</v>
      </c>
      <c r="CC48" s="145">
        <f t="shared" si="84"/>
        <v>3.5905274810509806</v>
      </c>
    </row>
    <row r="49" spans="1:82" x14ac:dyDescent="0.2">
      <c r="A49" s="2" t="s">
        <v>3</v>
      </c>
      <c r="B49" s="238"/>
      <c r="C49" s="147">
        <f t="shared" si="65"/>
        <v>0.94395903010093007</v>
      </c>
      <c r="D49" s="147">
        <f t="shared" si="65"/>
        <v>0.59523169361707673</v>
      </c>
      <c r="E49" s="147">
        <f t="shared" si="65"/>
        <v>-0.6715632045655342</v>
      </c>
      <c r="F49" s="147">
        <f t="shared" si="65"/>
        <v>1.3086948200240969</v>
      </c>
      <c r="G49" s="147">
        <f t="shared" si="65"/>
        <v>0.59002258139615515</v>
      </c>
      <c r="H49" s="147">
        <f t="shared" si="65"/>
        <v>1.4559434402047631</v>
      </c>
      <c r="I49" s="147">
        <f t="shared" si="65"/>
        <v>1.360877200142188</v>
      </c>
      <c r="J49" s="147">
        <f t="shared" si="65"/>
        <v>0.21898302504791733</v>
      </c>
      <c r="K49" s="147">
        <f t="shared" si="65"/>
        <v>1.5275689028639901</v>
      </c>
      <c r="L49" s="147">
        <f t="shared" si="65"/>
        <v>-0.33926958587771389</v>
      </c>
      <c r="M49" s="147">
        <f t="shared" si="65"/>
        <v>-0.49789189600052991</v>
      </c>
      <c r="N49" s="147">
        <f t="shared" si="65"/>
        <v>-0.60558243902521824</v>
      </c>
      <c r="O49" s="147">
        <f t="shared" si="65"/>
        <v>-0.53417464769233369</v>
      </c>
      <c r="P49" s="147">
        <f t="shared" si="65"/>
        <v>-1.2653329096527042</v>
      </c>
      <c r="Q49" s="147">
        <f t="shared" si="65"/>
        <v>-0.31208987302787272</v>
      </c>
      <c r="R49" s="147">
        <f t="shared" si="65"/>
        <v>-0.3917269158392192</v>
      </c>
      <c r="S49" s="147">
        <f t="shared" si="65"/>
        <v>0.68078665621504064</v>
      </c>
      <c r="T49" s="147">
        <f t="shared" si="65"/>
        <v>1.2838678684299905</v>
      </c>
      <c r="U49" s="147">
        <f t="shared" si="65"/>
        <v>1.8147861757763724</v>
      </c>
      <c r="V49" s="147">
        <f t="shared" si="65"/>
        <v>2.1724191625218801</v>
      </c>
      <c r="W49" s="147">
        <f t="shared" si="65"/>
        <v>1.5684772316871871</v>
      </c>
      <c r="X49" s="147">
        <f t="shared" si="65"/>
        <v>1.9385173394824557</v>
      </c>
      <c r="Y49" s="147">
        <f t="shared" si="65"/>
        <v>1.5194512638645226</v>
      </c>
      <c r="Z49" s="147">
        <f t="shared" si="65"/>
        <v>0.19013660263420318</v>
      </c>
      <c r="AA49" s="147">
        <f t="shared" si="66"/>
        <v>-0.10082818192117014</v>
      </c>
      <c r="AB49" s="147">
        <f t="shared" si="66"/>
        <v>-0.78859852630024951</v>
      </c>
      <c r="AC49" s="147">
        <f t="shared" si="66"/>
        <v>0.65001938502130996</v>
      </c>
      <c r="AD49" s="147">
        <f t="shared" si="66"/>
        <v>0.99207818822805183</v>
      </c>
      <c r="AE49" s="147">
        <f t="shared" si="66"/>
        <v>1.8019178113560501</v>
      </c>
      <c r="AF49" s="147">
        <f t="shared" si="66"/>
        <v>1.2919152690798603</v>
      </c>
      <c r="AG49" s="147">
        <f t="shared" si="66"/>
        <v>0.58979522745342716</v>
      </c>
      <c r="AH49" s="147">
        <f t="shared" si="66"/>
        <v>-0.50079143535749437</v>
      </c>
      <c r="AI49" s="147">
        <f t="shared" si="66"/>
        <v>-0.76215559326803473</v>
      </c>
      <c r="AJ49" s="147">
        <f t="shared" si="66"/>
        <v>-0.50148225220662279</v>
      </c>
      <c r="AK49" s="147">
        <f t="shared" si="66"/>
        <v>-4.6574007205039047E-3</v>
      </c>
      <c r="AL49" s="147">
        <f t="shared" si="66"/>
        <v>2.7107225018748933</v>
      </c>
      <c r="AM49" s="147">
        <f t="shared" si="66"/>
        <v>2.4053728459724431</v>
      </c>
      <c r="AN49" s="147">
        <f t="shared" si="66"/>
        <v>2.5786662694469817</v>
      </c>
      <c r="AO49" s="147">
        <f t="shared" si="66"/>
        <v>0.9258883104822766</v>
      </c>
      <c r="AP49" s="147">
        <f t="shared" si="66"/>
        <v>0.35133117128053776</v>
      </c>
      <c r="AQ49" s="147">
        <f t="shared" si="66"/>
        <v>3.3202065946173684</v>
      </c>
      <c r="AR49" s="147">
        <f t="shared" si="66"/>
        <v>2.1931387903240362</v>
      </c>
      <c r="AS49" s="147">
        <f t="shared" si="66"/>
        <v>0.61674525384164502</v>
      </c>
      <c r="AT49" s="147">
        <f t="shared" si="66"/>
        <v>1.3242242316141348</v>
      </c>
      <c r="AU49" s="147">
        <f t="shared" si="66"/>
        <v>1.7903412555148941</v>
      </c>
      <c r="AV49" s="147">
        <f t="shared" si="66"/>
        <v>1.8278606173302723</v>
      </c>
      <c r="AW49" s="147">
        <f t="shared" si="66"/>
        <v>1.7688933137550416</v>
      </c>
      <c r="AX49" s="147">
        <f t="shared" si="66"/>
        <v>2.0245394174711042</v>
      </c>
      <c r="AY49" s="147">
        <f t="shared" si="66"/>
        <v>1.0949784580264375</v>
      </c>
      <c r="AZ49" s="147">
        <f t="shared" si="66"/>
        <v>0.48077197290389234</v>
      </c>
      <c r="BA49" s="147">
        <f t="shared" si="66"/>
        <v>2.4171441629563719</v>
      </c>
      <c r="BB49" s="147">
        <f t="shared" si="66"/>
        <v>-0.68981303682877182</v>
      </c>
      <c r="BC49" s="147">
        <f t="shared" si="66"/>
        <v>3.0400367450594801</v>
      </c>
      <c r="BD49" s="147">
        <f t="shared" si="66"/>
        <v>-0.42911345629970665</v>
      </c>
      <c r="BE49" s="147">
        <f t="shared" si="66"/>
        <v>-3.9277646350694488</v>
      </c>
      <c r="BF49" s="147">
        <f t="shared" si="66"/>
        <v>-4.1599455118648789</v>
      </c>
      <c r="BG49" s="147">
        <f t="shared" si="66"/>
        <v>-1.6799851385356606</v>
      </c>
      <c r="BH49" s="147">
        <f t="shared" si="66"/>
        <v>1.8693617323071301</v>
      </c>
      <c r="BI49" s="147">
        <f t="shared" si="67"/>
        <v>1.9854029053460163</v>
      </c>
      <c r="BJ49" s="147">
        <f t="shared" si="67"/>
        <v>1.2878420130821073</v>
      </c>
      <c r="BK49" s="147">
        <f t="shared" si="67"/>
        <v>1.3748648022197203</v>
      </c>
      <c r="BL49" s="147">
        <f t="shared" si="67"/>
        <v>-0.29150492774524212</v>
      </c>
      <c r="BM49" s="147">
        <f t="shared" si="68"/>
        <v>0.95333799272055963</v>
      </c>
      <c r="BN49" s="147">
        <f t="shared" si="69"/>
        <v>1.7159783114900387</v>
      </c>
      <c r="BO49" s="147">
        <f t="shared" si="70"/>
        <v>-0.73811992272666138</v>
      </c>
      <c r="BP49" s="147">
        <f t="shared" si="71"/>
        <v>-4.3173661798266087E-2</v>
      </c>
      <c r="BQ49" s="147">
        <f t="shared" si="72"/>
        <v>0.87148000112636725</v>
      </c>
      <c r="BR49" s="147">
        <f t="shared" si="73"/>
        <v>0.94661509971814639</v>
      </c>
      <c r="BS49" s="147">
        <f t="shared" si="74"/>
        <v>-0.26130126478693683</v>
      </c>
      <c r="BT49" s="147">
        <f t="shared" si="75"/>
        <v>0.37482805482049802</v>
      </c>
      <c r="BU49" s="147">
        <f t="shared" si="76"/>
        <v>1.0201820000652717</v>
      </c>
      <c r="BV49" s="147">
        <f t="shared" si="77"/>
        <v>-1.5716937288724147</v>
      </c>
      <c r="BW49" s="147">
        <f t="shared" si="78"/>
        <v>2.2586417928669653</v>
      </c>
      <c r="BX49" s="147">
        <f t="shared" si="79"/>
        <v>-1.0928000200267292</v>
      </c>
      <c r="BY49" s="147">
        <f t="shared" si="80"/>
        <v>2.0013024267647466</v>
      </c>
      <c r="BZ49" s="147">
        <f t="shared" si="81"/>
        <v>-0.962000267762392</v>
      </c>
      <c r="CA49" s="147">
        <f t="shared" si="82"/>
        <v>-0.61870995073992729</v>
      </c>
      <c r="CB49" s="147">
        <f t="shared" si="83"/>
        <v>-9.7309596908512749E-2</v>
      </c>
      <c r="CC49" s="147">
        <f t="shared" si="84"/>
        <v>1.7505087487603705</v>
      </c>
    </row>
    <row r="50" spans="1:82" x14ac:dyDescent="0.2">
      <c r="A50" s="3" t="s">
        <v>4</v>
      </c>
      <c r="B50" s="236"/>
      <c r="C50" s="144">
        <f t="shared" si="65"/>
        <v>1.2712781253711483</v>
      </c>
      <c r="D50" s="144">
        <f t="shared" si="65"/>
        <v>0.82153563744701164</v>
      </c>
      <c r="E50" s="144">
        <f t="shared" si="65"/>
        <v>-0.72287405435910079</v>
      </c>
      <c r="F50" s="144">
        <f t="shared" si="65"/>
        <v>0.90530945927201834</v>
      </c>
      <c r="G50" s="144">
        <f t="shared" si="65"/>
        <v>-0.23320111209705532</v>
      </c>
      <c r="H50" s="144">
        <f t="shared" si="65"/>
        <v>0.60781035731726862</v>
      </c>
      <c r="I50" s="144">
        <f t="shared" si="65"/>
        <v>0.73033318647425738</v>
      </c>
      <c r="J50" s="144">
        <f t="shared" si="65"/>
        <v>0.62644190301515057</v>
      </c>
      <c r="K50" s="144">
        <f t="shared" si="65"/>
        <v>1.8663686200841272</v>
      </c>
      <c r="L50" s="144">
        <f t="shared" si="65"/>
        <v>-0.15677813129218965</v>
      </c>
      <c r="M50" s="144">
        <f t="shared" si="65"/>
        <v>-0.24174692681642124</v>
      </c>
      <c r="N50" s="144">
        <f t="shared" si="65"/>
        <v>0.43300462308872334</v>
      </c>
      <c r="O50" s="144">
        <f t="shared" si="65"/>
        <v>-7.7754534987836479E-2</v>
      </c>
      <c r="P50" s="144">
        <f t="shared" si="65"/>
        <v>-1.2789713384100778</v>
      </c>
      <c r="Q50" s="144">
        <f t="shared" si="65"/>
        <v>-0.53175136533463552</v>
      </c>
      <c r="R50" s="144">
        <f t="shared" si="65"/>
        <v>-0.19847027224514616</v>
      </c>
      <c r="S50" s="144">
        <f t="shared" si="65"/>
        <v>0.73100149871562248</v>
      </c>
      <c r="T50" s="144">
        <f t="shared" si="65"/>
        <v>1.601853623379665</v>
      </c>
      <c r="U50" s="144">
        <f t="shared" si="65"/>
        <v>2.0542042244306926</v>
      </c>
      <c r="V50" s="144">
        <f t="shared" si="65"/>
        <v>2.5656685092976574</v>
      </c>
      <c r="W50" s="144">
        <f t="shared" si="65"/>
        <v>1.6361148062143105</v>
      </c>
      <c r="X50" s="144">
        <f t="shared" si="65"/>
        <v>2.0908744808839681</v>
      </c>
      <c r="Y50" s="144">
        <f t="shared" si="65"/>
        <v>1.9916496683150116</v>
      </c>
      <c r="Z50" s="144">
        <f t="shared" si="65"/>
        <v>0.58247133018904163</v>
      </c>
      <c r="AA50" s="144">
        <f t="shared" si="66"/>
        <v>7.0108638798100417E-4</v>
      </c>
      <c r="AB50" s="144">
        <f t="shared" si="66"/>
        <v>-1.068708399322664</v>
      </c>
      <c r="AC50" s="144">
        <f t="shared" si="66"/>
        <v>0.83612359314636409</v>
      </c>
      <c r="AD50" s="144">
        <f t="shared" si="66"/>
        <v>0.80764867832738896</v>
      </c>
      <c r="AE50" s="144">
        <f t="shared" si="66"/>
        <v>1.7474116678790124</v>
      </c>
      <c r="AF50" s="144">
        <f t="shared" si="66"/>
        <v>1.122954485916873</v>
      </c>
      <c r="AG50" s="144">
        <f t="shared" si="66"/>
        <v>2.4936726616577764E-2</v>
      </c>
      <c r="AH50" s="144">
        <f t="shared" si="66"/>
        <v>-0.9322115192251007</v>
      </c>
      <c r="AI50" s="144">
        <f t="shared" si="66"/>
        <v>-1.2620056794303462</v>
      </c>
      <c r="AJ50" s="144">
        <f t="shared" si="66"/>
        <v>-0.98484919284202543</v>
      </c>
      <c r="AK50" s="144">
        <f t="shared" si="66"/>
        <v>-0.56137261853179266</v>
      </c>
      <c r="AL50" s="144">
        <f t="shared" si="66"/>
        <v>2.9658862065208416</v>
      </c>
      <c r="AM50" s="144">
        <f t="shared" si="66"/>
        <v>2.42930745803443</v>
      </c>
      <c r="AN50" s="144">
        <f t="shared" si="66"/>
        <v>2.3886277824480442</v>
      </c>
      <c r="AO50" s="144">
        <f t="shared" si="66"/>
        <v>0.37886785925779654</v>
      </c>
      <c r="AP50" s="144">
        <f t="shared" si="66"/>
        <v>-1.7549366807427417E-2</v>
      </c>
      <c r="AQ50" s="144">
        <f t="shared" si="66"/>
        <v>3.8753330066940141</v>
      </c>
      <c r="AR50" s="144">
        <f t="shared" si="66"/>
        <v>2.2918846985183223</v>
      </c>
      <c r="AS50" s="144">
        <f t="shared" si="66"/>
        <v>-8.2436686104525564E-2</v>
      </c>
      <c r="AT50" s="144">
        <f t="shared" si="66"/>
        <v>1.3822926512944758</v>
      </c>
      <c r="AU50" s="144">
        <f t="shared" si="66"/>
        <v>1.909582705437969</v>
      </c>
      <c r="AV50" s="144">
        <f t="shared" si="66"/>
        <v>1.968730016886278</v>
      </c>
      <c r="AW50" s="144">
        <f t="shared" si="66"/>
        <v>1.853091340146015</v>
      </c>
      <c r="AX50" s="144">
        <f t="shared" si="66"/>
        <v>1.5033994038113285</v>
      </c>
      <c r="AY50" s="144">
        <f t="shared" si="66"/>
        <v>0.45974548899626255</v>
      </c>
      <c r="AZ50" s="144">
        <f t="shared" si="66"/>
        <v>1.2315073055972698E-2</v>
      </c>
      <c r="BA50" s="144">
        <f t="shared" si="66"/>
        <v>2.2803017850849403</v>
      </c>
      <c r="BB50" s="144">
        <f t="shared" si="66"/>
        <v>-0.2051238234322964</v>
      </c>
      <c r="BC50" s="144">
        <f t="shared" si="66"/>
        <v>3.9121446339941954</v>
      </c>
      <c r="BD50" s="144">
        <f t="shared" si="66"/>
        <v>-1.8443306202351171</v>
      </c>
      <c r="BE50" s="144">
        <f t="shared" si="66"/>
        <v>-5.0420425896393084</v>
      </c>
      <c r="BF50" s="144">
        <f t="shared" si="66"/>
        <v>-6.6991338671452656</v>
      </c>
      <c r="BG50" s="144">
        <f t="shared" si="66"/>
        <v>-2.7135446230074378</v>
      </c>
      <c r="BH50" s="144">
        <f t="shared" si="66"/>
        <v>2.0062097209336978</v>
      </c>
      <c r="BI50" s="144">
        <f t="shared" si="67"/>
        <v>2.5978374070216868</v>
      </c>
      <c r="BJ50" s="144">
        <f t="shared" si="67"/>
        <v>1.8643379120046111</v>
      </c>
      <c r="BK50" s="144">
        <f t="shared" si="67"/>
        <v>2.1573025349431894</v>
      </c>
      <c r="BL50" s="144">
        <f t="shared" si="67"/>
        <v>-0.45542091886147479</v>
      </c>
      <c r="BM50" s="144">
        <f t="shared" si="68"/>
        <v>1.2014280238936441</v>
      </c>
      <c r="BN50" s="144">
        <f t="shared" si="69"/>
        <v>2.6487889412998711</v>
      </c>
      <c r="BO50" s="144">
        <f t="shared" si="70"/>
        <v>-1.3522474970723417</v>
      </c>
      <c r="BP50" s="144">
        <f t="shared" si="71"/>
        <v>-0.25786449381952165</v>
      </c>
      <c r="BQ50" s="144">
        <f t="shared" si="72"/>
        <v>0.9656949360531587</v>
      </c>
      <c r="BR50" s="144">
        <f t="shared" si="73"/>
        <v>1.4681316138351177</v>
      </c>
      <c r="BS50" s="144">
        <f t="shared" si="74"/>
        <v>-0.29792275894148834</v>
      </c>
      <c r="BT50" s="144">
        <f t="shared" si="75"/>
        <v>0.19037697277095497</v>
      </c>
      <c r="BU50" s="144">
        <f t="shared" si="76"/>
        <v>1.0572701081644855</v>
      </c>
      <c r="BV50" s="144">
        <f t="shared" si="77"/>
        <v>-1.9989821129062402</v>
      </c>
      <c r="BW50" s="144">
        <f t="shared" si="78"/>
        <v>2.8028586279307999</v>
      </c>
      <c r="BX50" s="144">
        <f t="shared" si="79"/>
        <v>-1.6997043758162196</v>
      </c>
      <c r="BY50" s="144">
        <f t="shared" si="80"/>
        <v>2.9500760127993653</v>
      </c>
      <c r="BZ50" s="144">
        <f t="shared" si="81"/>
        <v>-1.6328740386081861</v>
      </c>
      <c r="CA50" s="144">
        <f t="shared" si="82"/>
        <v>-1.014224130353925</v>
      </c>
      <c r="CB50" s="144">
        <f t="shared" si="83"/>
        <v>-0.24308849435519353</v>
      </c>
      <c r="CC50" s="144">
        <f t="shared" si="84"/>
        <v>2.2932021285832933</v>
      </c>
    </row>
    <row r="51" spans="1:82" x14ac:dyDescent="0.2">
      <c r="A51" s="3" t="s">
        <v>5</v>
      </c>
      <c r="B51" s="236"/>
      <c r="C51" s="144">
        <f t="shared" si="65"/>
        <v>3.9822993602146861E-2</v>
      </c>
      <c r="D51" s="144">
        <f t="shared" si="65"/>
        <v>-0.61141512921750607</v>
      </c>
      <c r="E51" s="144">
        <f t="shared" si="65"/>
        <v>-1.2858818378806041</v>
      </c>
      <c r="F51" s="144">
        <f t="shared" si="65"/>
        <v>4.2479804005655817</v>
      </c>
      <c r="G51" s="144">
        <f t="shared" si="65"/>
        <v>4.1937797700166692</v>
      </c>
      <c r="H51" s="144">
        <f t="shared" si="65"/>
        <v>6.0245968303847039</v>
      </c>
      <c r="I51" s="144">
        <f t="shared" si="65"/>
        <v>4.923852349290601</v>
      </c>
      <c r="J51" s="144">
        <f t="shared" si="65"/>
        <v>-2.1205020607870853</v>
      </c>
      <c r="K51" s="144">
        <f t="shared" si="65"/>
        <v>0.26274519286997849</v>
      </c>
      <c r="L51" s="144">
        <f t="shared" si="65"/>
        <v>-2.0233327757731145</v>
      </c>
      <c r="M51" s="144">
        <f t="shared" si="65"/>
        <v>-2.4529480274536852</v>
      </c>
      <c r="N51" s="144">
        <f t="shared" si="65"/>
        <v>-1.8932223483534696</v>
      </c>
      <c r="O51" s="144">
        <f t="shared" si="65"/>
        <v>-1.3412553702397145</v>
      </c>
      <c r="P51" s="144">
        <f t="shared" si="65"/>
        <v>-1.4606944110555373</v>
      </c>
      <c r="Q51" s="144">
        <f t="shared" si="65"/>
        <v>-7.6343541349503802E-2</v>
      </c>
      <c r="R51" s="144">
        <f t="shared" si="65"/>
        <v>-0.76863808510142184</v>
      </c>
      <c r="S51" s="144">
        <f t="shared" si="65"/>
        <v>1.0096790008771852</v>
      </c>
      <c r="T51" s="144">
        <f t="shared" si="65"/>
        <v>0.49005975371235255</v>
      </c>
      <c r="U51" s="144">
        <f t="shared" si="65"/>
        <v>1.6285513799006373</v>
      </c>
      <c r="V51" s="144">
        <f t="shared" si="65"/>
        <v>1.0174547300084504</v>
      </c>
      <c r="W51" s="144">
        <f t="shared" si="65"/>
        <v>0.72708185162013561</v>
      </c>
      <c r="X51" s="144">
        <f t="shared" si="65"/>
        <v>0.38502200648263651</v>
      </c>
      <c r="Y51" s="144">
        <f t="shared" si="65"/>
        <v>-1.57793849534213</v>
      </c>
      <c r="Z51" s="144">
        <f t="shared" si="65"/>
        <v>-1.6438525204269632</v>
      </c>
      <c r="AA51" s="144">
        <f t="shared" si="66"/>
        <v>-1.4005807076029686</v>
      </c>
      <c r="AB51" s="144">
        <f t="shared" si="66"/>
        <v>-0.17872282256998701</v>
      </c>
      <c r="AC51" s="144">
        <f t="shared" si="66"/>
        <v>-0.58636885441735864</v>
      </c>
      <c r="AD51" s="144">
        <f t="shared" si="66"/>
        <v>1.5574008320596613</v>
      </c>
      <c r="AE51" s="144">
        <f t="shared" si="66"/>
        <v>2.3268087310700172</v>
      </c>
      <c r="AF51" s="144">
        <f t="shared" si="66"/>
        <v>1.248102939232371</v>
      </c>
      <c r="AG51" s="144">
        <f t="shared" si="66"/>
        <v>1.6850108407679687</v>
      </c>
      <c r="AH51" s="144">
        <f t="shared" si="66"/>
        <v>-4.872581814347262E-2</v>
      </c>
      <c r="AI51" s="144">
        <f t="shared" si="66"/>
        <v>3.0832476875646921E-2</v>
      </c>
      <c r="AJ51" s="144">
        <f t="shared" si="66"/>
        <v>0.44522072673720348</v>
      </c>
      <c r="AK51" s="144">
        <f t="shared" si="66"/>
        <v>1.1217566231375169</v>
      </c>
      <c r="AL51" s="144">
        <f t="shared" si="66"/>
        <v>1.8881920561062779</v>
      </c>
      <c r="AM51" s="144">
        <f t="shared" si="66"/>
        <v>1.9392415116817834</v>
      </c>
      <c r="AN51" s="144">
        <f t="shared" si="66"/>
        <v>3.3924165692767043</v>
      </c>
      <c r="AO51" s="144">
        <f t="shared" si="66"/>
        <v>1.9466859242048464</v>
      </c>
      <c r="AP51" s="144">
        <f t="shared" si="66"/>
        <v>3.5264406048837509E-2</v>
      </c>
      <c r="AQ51" s="144">
        <f t="shared" si="66"/>
        <v>0.93594762387835206</v>
      </c>
      <c r="AR51" s="144">
        <f t="shared" si="66"/>
        <v>0.77780777167223336</v>
      </c>
      <c r="AS51" s="144">
        <f t="shared" si="66"/>
        <v>2.1095992820703948</v>
      </c>
      <c r="AT51" s="144">
        <f t="shared" si="66"/>
        <v>0.71305636150342599</v>
      </c>
      <c r="AU51" s="144">
        <f t="shared" si="66"/>
        <v>0.27760077122341092</v>
      </c>
      <c r="AV51" s="144">
        <f t="shared" si="66"/>
        <v>0.20608618908711485</v>
      </c>
      <c r="AW51" s="144">
        <f t="shared" si="66"/>
        <v>0.65774724537726192</v>
      </c>
      <c r="AX51" s="144">
        <f t="shared" si="66"/>
        <v>1.5235916042582105</v>
      </c>
      <c r="AY51" s="144">
        <f t="shared" si="66"/>
        <v>0.88609941516882784</v>
      </c>
      <c r="AZ51" s="144">
        <f t="shared" si="66"/>
        <v>0.98462435748550114</v>
      </c>
      <c r="BA51" s="144">
        <f t="shared" si="66"/>
        <v>0.11236000971209263</v>
      </c>
      <c r="BB51" s="144">
        <f t="shared" si="66"/>
        <v>-4.460244610609803</v>
      </c>
      <c r="BC51" s="144">
        <f t="shared" si="66"/>
        <v>-0.60755469131532969</v>
      </c>
      <c r="BD51" s="144">
        <f t="shared" si="66"/>
        <v>3.1260382510415146</v>
      </c>
      <c r="BE51" s="144">
        <f t="shared" si="66"/>
        <v>-3.6315560708718913</v>
      </c>
      <c r="BF51" s="144">
        <f t="shared" si="66"/>
        <v>-1.1739111681356891</v>
      </c>
      <c r="BG51" s="144">
        <f t="shared" si="66"/>
        <v>0.43556486113580606</v>
      </c>
      <c r="BH51" s="144">
        <f t="shared" si="66"/>
        <v>0.82388983346079847</v>
      </c>
      <c r="BI51" s="144">
        <f t="shared" si="67"/>
        <v>0.27911103950312754</v>
      </c>
      <c r="BJ51" s="144">
        <f t="shared" si="67"/>
        <v>1.495124332995587</v>
      </c>
      <c r="BK51" s="144">
        <f t="shared" si="67"/>
        <v>-5.2132541812049897E-2</v>
      </c>
      <c r="BL51" s="144">
        <f t="shared" si="67"/>
        <v>-0.27971166330364405</v>
      </c>
      <c r="BM51" s="144">
        <f t="shared" si="68"/>
        <v>1.425400248611985</v>
      </c>
      <c r="BN51" s="144">
        <f t="shared" si="69"/>
        <v>0.54707562854097869</v>
      </c>
      <c r="BO51" s="144">
        <f t="shared" si="70"/>
        <v>0.16317863461827004</v>
      </c>
      <c r="BP51" s="144">
        <f t="shared" si="71"/>
        <v>-0.49353522215082507</v>
      </c>
      <c r="BQ51" s="144">
        <f t="shared" si="72"/>
        <v>0.1861646741119867</v>
      </c>
      <c r="BR51" s="144">
        <f t="shared" si="73"/>
        <v>0.27301571399208158</v>
      </c>
      <c r="BS51" s="144">
        <f t="shared" si="74"/>
        <v>-0.85427983579161526</v>
      </c>
      <c r="BT51" s="144">
        <f t="shared" si="75"/>
        <v>0.56852772918013594</v>
      </c>
      <c r="BU51" s="144">
        <f t="shared" si="76"/>
        <v>0.16335364777326436</v>
      </c>
      <c r="BV51" s="144">
        <f t="shared" si="77"/>
        <v>-1.2102401957905777</v>
      </c>
      <c r="BW51" s="144">
        <f t="shared" si="78"/>
        <v>0.74177014764448401</v>
      </c>
      <c r="BX51" s="144">
        <f t="shared" si="79"/>
        <v>0.47031545822068904</v>
      </c>
      <c r="BY51" s="144">
        <f t="shared" si="80"/>
        <v>-1.5283586586698168</v>
      </c>
      <c r="BZ51" s="144">
        <f t="shared" si="81"/>
        <v>5.6067948686506844E-2</v>
      </c>
      <c r="CA51" s="144">
        <f t="shared" si="82"/>
        <v>-0.13240051319860724</v>
      </c>
      <c r="CB51" s="144">
        <f t="shared" si="83"/>
        <v>-0.27049949994523093</v>
      </c>
      <c r="CC51" s="144">
        <f t="shared" si="84"/>
        <v>8.095435011085278E-2</v>
      </c>
    </row>
    <row r="52" spans="1:82" x14ac:dyDescent="0.2">
      <c r="A52" s="158" t="s">
        <v>6</v>
      </c>
      <c r="B52" s="237"/>
      <c r="C52" s="145">
        <f t="shared" si="65"/>
        <v>9.9831635160349111E-2</v>
      </c>
      <c r="D52" s="145">
        <f t="shared" si="65"/>
        <v>0.72586095130215422</v>
      </c>
      <c r="E52" s="145">
        <f t="shared" si="65"/>
        <v>0.40458761877483146</v>
      </c>
      <c r="F52" s="145">
        <f t="shared" si="65"/>
        <v>0.17009034111111082</v>
      </c>
      <c r="G52" s="145">
        <f t="shared" si="65"/>
        <v>1.0433209727387041</v>
      </c>
      <c r="H52" s="145">
        <f t="shared" si="65"/>
        <v>0.59106911698050202</v>
      </c>
      <c r="I52" s="145">
        <f t="shared" si="65"/>
        <v>0.2490470717432588</v>
      </c>
      <c r="J52" s="145">
        <f t="shared" si="65"/>
        <v>1.127216249641054</v>
      </c>
      <c r="K52" s="145">
        <f t="shared" si="65"/>
        <v>1.2523118162476632</v>
      </c>
      <c r="L52" s="145">
        <f t="shared" si="65"/>
        <v>0.88349454824096763</v>
      </c>
      <c r="M52" s="145">
        <f t="shared" si="65"/>
        <v>0.59118915542930406</v>
      </c>
      <c r="N52" s="145">
        <f t="shared" si="65"/>
        <v>-5.109304172760889</v>
      </c>
      <c r="O52" s="145">
        <f t="shared" si="65"/>
        <v>-2.322198990642014</v>
      </c>
      <c r="P52" s="145">
        <f t="shared" si="65"/>
        <v>-0.91169420556631486</v>
      </c>
      <c r="Q52" s="145">
        <f t="shared" si="65"/>
        <v>0.77919560879831684</v>
      </c>
      <c r="R52" s="145">
        <f t="shared" si="65"/>
        <v>-1.1107192755810047</v>
      </c>
      <c r="S52" s="145">
        <f t="shared" si="65"/>
        <v>-8.3000298873817491E-2</v>
      </c>
      <c r="T52" s="145">
        <f t="shared" si="65"/>
        <v>0.31394637687752358</v>
      </c>
      <c r="U52" s="145">
        <f t="shared" si="65"/>
        <v>0.50530807472942196</v>
      </c>
      <c r="V52" s="145">
        <f t="shared" si="65"/>
        <v>1.1569234927196019</v>
      </c>
      <c r="W52" s="145">
        <f t="shared" si="65"/>
        <v>2.2718597855247551</v>
      </c>
      <c r="X52" s="145">
        <f t="shared" si="65"/>
        <v>3.0265553353152406</v>
      </c>
      <c r="Y52" s="145">
        <f t="shared" si="65"/>
        <v>2.4845685475546708</v>
      </c>
      <c r="Z52" s="145">
        <f t="shared" si="65"/>
        <v>-6.8318078132010934E-2</v>
      </c>
      <c r="AA52" s="145">
        <f t="shared" si="66"/>
        <v>0.84862586258022521</v>
      </c>
      <c r="AB52" s="145">
        <f t="shared" si="66"/>
        <v>0.30882646225552096</v>
      </c>
      <c r="AC52" s="145">
        <f t="shared" si="66"/>
        <v>0.94494518301633246</v>
      </c>
      <c r="AD52" s="145">
        <f t="shared" si="66"/>
        <v>1.5105673800354544</v>
      </c>
      <c r="AE52" s="145">
        <f t="shared" si="66"/>
        <v>1.5243688161942093</v>
      </c>
      <c r="AF52" s="145">
        <f t="shared" si="66"/>
        <v>2.4341380673752044</v>
      </c>
      <c r="AG52" s="145">
        <f t="shared" si="66"/>
        <v>2.8792427442716462</v>
      </c>
      <c r="AH52" s="145">
        <f t="shared" si="66"/>
        <v>1.6362418757615527</v>
      </c>
      <c r="AI52" s="145">
        <f t="shared" si="66"/>
        <v>1.3338991235605957</v>
      </c>
      <c r="AJ52" s="145">
        <f t="shared" si="66"/>
        <v>1.2564164303634195</v>
      </c>
      <c r="AK52" s="145">
        <f t="shared" si="66"/>
        <v>1.9166434234724528</v>
      </c>
      <c r="AL52" s="145">
        <f t="shared" si="66"/>
        <v>2.2060529903611048</v>
      </c>
      <c r="AM52" s="145">
        <f t="shared" si="66"/>
        <v>2.7934028955741659</v>
      </c>
      <c r="AN52" s="145">
        <f t="shared" si="66"/>
        <v>2.7425849318969764</v>
      </c>
      <c r="AO52" s="145">
        <f t="shared" si="66"/>
        <v>2.8510845582968023</v>
      </c>
      <c r="AP52" s="145">
        <f t="shared" si="66"/>
        <v>2.7219309791894526</v>
      </c>
      <c r="AQ52" s="145">
        <f t="shared" si="66"/>
        <v>2.9401201853223879</v>
      </c>
      <c r="AR52" s="145">
        <f t="shared" si="66"/>
        <v>3.16280152981038</v>
      </c>
      <c r="AS52" s="145">
        <f t="shared" si="66"/>
        <v>2.7985595341371643</v>
      </c>
      <c r="AT52" s="145">
        <f t="shared" si="66"/>
        <v>1.6520699629282682</v>
      </c>
      <c r="AU52" s="145">
        <f t="shared" si="66"/>
        <v>2.7159852720842261</v>
      </c>
      <c r="AV52" s="145">
        <f t="shared" si="66"/>
        <v>2.7193271388848457</v>
      </c>
      <c r="AW52" s="145">
        <f t="shared" si="66"/>
        <v>2.4189435775824597</v>
      </c>
      <c r="AX52" s="145">
        <f t="shared" si="66"/>
        <v>5.1408638649691945</v>
      </c>
      <c r="AY52" s="145">
        <f t="shared" si="66"/>
        <v>4.3921424066276868</v>
      </c>
      <c r="AZ52" s="145">
        <f t="shared" si="66"/>
        <v>2.2355340144698133</v>
      </c>
      <c r="BA52" s="145">
        <f t="shared" si="66"/>
        <v>5.0736844732277664</v>
      </c>
      <c r="BB52" s="145">
        <f t="shared" si="66"/>
        <v>0.29862834748531131</v>
      </c>
      <c r="BC52" s="145">
        <f t="shared" si="66"/>
        <v>2.0649693344949571</v>
      </c>
      <c r="BD52" s="145">
        <f t="shared" si="66"/>
        <v>3.2284514490989813</v>
      </c>
      <c r="BE52" s="145">
        <f t="shared" si="66"/>
        <v>0.64926716668502804</v>
      </c>
      <c r="BF52" s="145">
        <f t="shared" si="66"/>
        <v>3.9547955731693527</v>
      </c>
      <c r="BG52" s="145">
        <f t="shared" si="66"/>
        <v>0.60034520869873043</v>
      </c>
      <c r="BH52" s="145">
        <f t="shared" si="66"/>
        <v>2.123635146106158</v>
      </c>
      <c r="BI52" s="145">
        <f t="shared" si="67"/>
        <v>1.013057040234151</v>
      </c>
      <c r="BJ52" s="145">
        <f t="shared" si="67"/>
        <v>-0.92163036917377417</v>
      </c>
      <c r="BK52" s="145">
        <f t="shared" si="67"/>
        <v>-0.49723387541575437</v>
      </c>
      <c r="BL52" s="145">
        <f t="shared" si="67"/>
        <v>0.32019787178647313</v>
      </c>
      <c r="BM52" s="145">
        <f t="shared" si="68"/>
        <v>-0.31185052941336522</v>
      </c>
      <c r="BN52" s="145">
        <f t="shared" si="69"/>
        <v>-0.99747429682367272</v>
      </c>
      <c r="BO52" s="145">
        <f t="shared" si="70"/>
        <v>1.0295789223669924</v>
      </c>
      <c r="BP52" s="145">
        <f t="shared" si="71"/>
        <v>1.1114446261284994</v>
      </c>
      <c r="BQ52" s="145">
        <f t="shared" si="72"/>
        <v>1.0016566258807313</v>
      </c>
      <c r="BR52" s="145">
        <f t="shared" si="73"/>
        <v>-0.56091439940639309</v>
      </c>
      <c r="BS52" s="145">
        <f t="shared" si="74"/>
        <v>0.30384581994964838</v>
      </c>
      <c r="BT52" s="145">
        <f t="shared" si="75"/>
        <v>0.94999052070196244</v>
      </c>
      <c r="BU52" s="145">
        <f t="shared" si="76"/>
        <v>1.4800011431417552</v>
      </c>
      <c r="BV52" s="145">
        <f t="shared" si="77"/>
        <v>-0.19274706202544878</v>
      </c>
      <c r="BW52" s="145">
        <f t="shared" si="78"/>
        <v>1.2616643489126711</v>
      </c>
      <c r="BX52" s="145">
        <f t="shared" si="79"/>
        <v>0.14728419879386184</v>
      </c>
      <c r="BY52" s="145">
        <f t="shared" si="80"/>
        <v>0.87843074905101659</v>
      </c>
      <c r="BZ52" s="145">
        <f t="shared" si="81"/>
        <v>0.91215350972241371</v>
      </c>
      <c r="CA52" s="145">
        <f t="shared" si="82"/>
        <v>0.52711725430479084</v>
      </c>
      <c r="CB52" s="145">
        <f t="shared" si="83"/>
        <v>0.54959993785442396</v>
      </c>
      <c r="CC52" s="145">
        <f t="shared" si="84"/>
        <v>0.87300820859488182</v>
      </c>
    </row>
    <row r="53" spans="1:82" x14ac:dyDescent="0.2">
      <c r="A53" s="2" t="s">
        <v>7</v>
      </c>
      <c r="B53" s="238"/>
      <c r="C53" s="147">
        <f t="shared" si="65"/>
        <v>1.05467049768396</v>
      </c>
      <c r="D53" s="147">
        <f t="shared" si="65"/>
        <v>1.0426903294734071</v>
      </c>
      <c r="E53" s="147">
        <f t="shared" si="65"/>
        <v>0.78036322957851689</v>
      </c>
      <c r="F53" s="147">
        <f t="shared" si="65"/>
        <v>1.0704528913083275</v>
      </c>
      <c r="G53" s="147">
        <f t="shared" si="65"/>
        <v>0.98439394858967733</v>
      </c>
      <c r="H53" s="147">
        <f t="shared" si="65"/>
        <v>1.1206292231166144</v>
      </c>
      <c r="I53" s="147">
        <f t="shared" si="65"/>
        <v>1.0965372912467084</v>
      </c>
      <c r="J53" s="147">
        <f t="shared" si="65"/>
        <v>0.51095000331990892</v>
      </c>
      <c r="K53" s="147">
        <f t="shared" si="65"/>
        <v>0.21517248645546161</v>
      </c>
      <c r="L53" s="147">
        <f t="shared" si="65"/>
        <v>0.19039499998007756</v>
      </c>
      <c r="M53" s="147">
        <f t="shared" si="65"/>
        <v>-5.1168793380374701E-2</v>
      </c>
      <c r="N53" s="147">
        <f t="shared" si="65"/>
        <v>0.9748710208713377</v>
      </c>
      <c r="O53" s="147">
        <f t="shared" si="65"/>
        <v>0.78143987258952941</v>
      </c>
      <c r="P53" s="147">
        <f t="shared" si="65"/>
        <v>0.30129869764731859</v>
      </c>
      <c r="Q53" s="147">
        <f t="shared" si="65"/>
        <v>0.19526374457786153</v>
      </c>
      <c r="R53" s="147">
        <f t="shared" si="65"/>
        <v>1.6125504426002004</v>
      </c>
      <c r="S53" s="147">
        <f t="shared" si="65"/>
        <v>1.086284812745705</v>
      </c>
      <c r="T53" s="147">
        <f t="shared" si="65"/>
        <v>1.110414858525455</v>
      </c>
      <c r="U53" s="147">
        <f t="shared" si="65"/>
        <v>0.87684705398597473</v>
      </c>
      <c r="V53" s="147">
        <f t="shared" si="65"/>
        <v>1.0701964938573614</v>
      </c>
      <c r="W53" s="147">
        <f t="shared" si="65"/>
        <v>0.88880760389155566</v>
      </c>
      <c r="X53" s="147">
        <f t="shared" si="65"/>
        <v>0.8640354544602491</v>
      </c>
      <c r="Y53" s="147">
        <f t="shared" si="65"/>
        <v>0.70830192270199521</v>
      </c>
      <c r="Z53" s="147">
        <f t="shared" si="65"/>
        <v>1.0105299262499123</v>
      </c>
      <c r="AA53" s="147">
        <f t="shared" si="66"/>
        <v>0.72570113401363201</v>
      </c>
      <c r="AB53" s="147">
        <f t="shared" si="66"/>
        <v>0.68313300972347901</v>
      </c>
      <c r="AC53" s="147">
        <f t="shared" si="66"/>
        <v>0.91656281640489756</v>
      </c>
      <c r="AD53" s="147">
        <f t="shared" si="66"/>
        <v>1.3851907390410745</v>
      </c>
      <c r="AE53" s="147">
        <f t="shared" si="66"/>
        <v>1.0650325009638171</v>
      </c>
      <c r="AF53" s="147">
        <f t="shared" si="66"/>
        <v>0.45752559350587418</v>
      </c>
      <c r="AG53" s="147">
        <f t="shared" si="66"/>
        <v>0.85388555431984237</v>
      </c>
      <c r="AH53" s="147">
        <f t="shared" si="66"/>
        <v>1.4813987706253493</v>
      </c>
      <c r="AI53" s="147">
        <f t="shared" si="66"/>
        <v>0.94861167458631601</v>
      </c>
      <c r="AJ53" s="147">
        <f t="shared" si="66"/>
        <v>0.99710802233936857</v>
      </c>
      <c r="AK53" s="147">
        <f t="shared" si="66"/>
        <v>0.79356884606895417</v>
      </c>
      <c r="AL53" s="147">
        <f t="shared" si="66"/>
        <v>1.2611813807706425</v>
      </c>
      <c r="AM53" s="147">
        <f t="shared" si="66"/>
        <v>1.2736427260463148</v>
      </c>
      <c r="AN53" s="147">
        <f t="shared" si="66"/>
        <v>1.1358167195043152</v>
      </c>
      <c r="AO53" s="147">
        <f t="shared" si="66"/>
        <v>1.5200892198534315</v>
      </c>
      <c r="AP53" s="147">
        <f t="shared" si="66"/>
        <v>1.2575670842864188</v>
      </c>
      <c r="AQ53" s="147">
        <f t="shared" si="66"/>
        <v>1.5324260511436827</v>
      </c>
      <c r="AR53" s="147">
        <f t="shared" ref="AR53:BH61" si="85">(AR13-AQ13)/AQ13*100</f>
        <v>1.3136654726547297</v>
      </c>
      <c r="AS53" s="147">
        <f t="shared" si="85"/>
        <v>0.92188080403860473</v>
      </c>
      <c r="AT53" s="147">
        <f t="shared" si="85"/>
        <v>2.0337380188321217</v>
      </c>
      <c r="AU53" s="147">
        <f t="shared" si="85"/>
        <v>1.6167389037820663</v>
      </c>
      <c r="AV53" s="147">
        <f t="shared" si="85"/>
        <v>1.5155694300998759</v>
      </c>
      <c r="AW53" s="147">
        <f t="shared" si="85"/>
        <v>1.1784605016573639</v>
      </c>
      <c r="AX53" s="147">
        <f t="shared" si="85"/>
        <v>1.8401554327547371</v>
      </c>
      <c r="AY53" s="147">
        <f t="shared" si="85"/>
        <v>1.2102954054056358</v>
      </c>
      <c r="AZ53" s="147">
        <f t="shared" si="85"/>
        <v>1.6716355308744708</v>
      </c>
      <c r="BA53" s="147">
        <f t="shared" si="85"/>
        <v>1.5086325111796659</v>
      </c>
      <c r="BB53" s="147">
        <f t="shared" si="85"/>
        <v>1.2311336915371289</v>
      </c>
      <c r="BC53" s="147">
        <f t="shared" si="85"/>
        <v>0.39107987667019911</v>
      </c>
      <c r="BD53" s="147">
        <f t="shared" si="85"/>
        <v>0.57359164092514037</v>
      </c>
      <c r="BE53" s="147">
        <f t="shared" si="85"/>
        <v>0.49233344484616964</v>
      </c>
      <c r="BF53" s="147">
        <f t="shared" si="85"/>
        <v>2.2003291372415515E-3</v>
      </c>
      <c r="BG53" s="147">
        <f t="shared" si="85"/>
        <v>-0.13420541153882115</v>
      </c>
      <c r="BH53" s="147">
        <f t="shared" si="85"/>
        <v>7.1192425869033821E-2</v>
      </c>
      <c r="BI53" s="147">
        <f t="shared" si="67"/>
        <v>0.16776858657102678</v>
      </c>
      <c r="BJ53" s="147">
        <f t="shared" si="67"/>
        <v>0.72062054125623332</v>
      </c>
      <c r="BK53" s="147">
        <f t="shared" si="67"/>
        <v>1.1420267037207816</v>
      </c>
      <c r="BL53" s="147">
        <f t="shared" si="67"/>
        <v>0.67535916089007686</v>
      </c>
      <c r="BM53" s="147">
        <f t="shared" si="68"/>
        <v>0.81872132958988442</v>
      </c>
      <c r="BN53" s="147">
        <f t="shared" si="69"/>
        <v>1.0220378445370204</v>
      </c>
      <c r="BO53" s="147">
        <f t="shared" si="70"/>
        <v>1.0956466388963064</v>
      </c>
      <c r="BP53" s="147">
        <f t="shared" si="71"/>
        <v>0.96309564846487083</v>
      </c>
      <c r="BQ53" s="147">
        <f t="shared" si="72"/>
        <v>0.8571709831533183</v>
      </c>
      <c r="BR53" s="147">
        <f t="shared" si="73"/>
        <v>0.69077632099615394</v>
      </c>
      <c r="BS53" s="147">
        <f t="shared" si="74"/>
        <v>0.7034004828621091</v>
      </c>
      <c r="BT53" s="147">
        <f t="shared" si="75"/>
        <v>0.58915951707455338</v>
      </c>
      <c r="BU53" s="147">
        <f t="shared" si="76"/>
        <v>0.60416786226409602</v>
      </c>
      <c r="BV53" s="147">
        <f t="shared" si="77"/>
        <v>0.58653820784876587</v>
      </c>
      <c r="BW53" s="147">
        <f t="shared" si="78"/>
        <v>0.77951692598190414</v>
      </c>
      <c r="BX53" s="147">
        <f t="shared" si="79"/>
        <v>0.51693339505797975</v>
      </c>
      <c r="BY53" s="147">
        <f t="shared" si="80"/>
        <v>0.65977213939584478</v>
      </c>
      <c r="BZ53" s="147">
        <f t="shared" si="81"/>
        <v>0.41229720502097322</v>
      </c>
      <c r="CA53" s="147">
        <f t="shared" si="82"/>
        <v>0.47764513687804744</v>
      </c>
      <c r="CB53" s="147">
        <f t="shared" si="83"/>
        <v>0.60533796172637955</v>
      </c>
      <c r="CC53" s="147">
        <f t="shared" si="84"/>
        <v>0.43926848415211095</v>
      </c>
    </row>
    <row r="54" spans="1:82" x14ac:dyDescent="0.2">
      <c r="A54" s="3" t="s">
        <v>8</v>
      </c>
      <c r="B54" s="236"/>
      <c r="C54" s="144">
        <f t="shared" si="65"/>
        <v>1.9268927169487982</v>
      </c>
      <c r="D54" s="144">
        <f t="shared" si="65"/>
        <v>2.0921715052989995</v>
      </c>
      <c r="E54" s="144">
        <f t="shared" si="65"/>
        <v>1.5377237361743779</v>
      </c>
      <c r="F54" s="144">
        <f t="shared" si="65"/>
        <v>-0.15883168908143835</v>
      </c>
      <c r="G54" s="144">
        <f t="shared" si="65"/>
        <v>0.62541605824354485</v>
      </c>
      <c r="H54" s="144">
        <f t="shared" si="65"/>
        <v>0.83360850268889841</v>
      </c>
      <c r="I54" s="144">
        <f t="shared" si="65"/>
        <v>1.0845182212206694</v>
      </c>
      <c r="J54" s="144">
        <f t="shared" si="65"/>
        <v>0.28543734885719646</v>
      </c>
      <c r="K54" s="144">
        <f t="shared" si="65"/>
        <v>-0.65270370623319085</v>
      </c>
      <c r="L54" s="144">
        <f t="shared" si="65"/>
        <v>-0.59897938553706187</v>
      </c>
      <c r="M54" s="144">
        <f t="shared" si="65"/>
        <v>-1.8887437293562299</v>
      </c>
      <c r="N54" s="144">
        <f t="shared" si="65"/>
        <v>2.3848090332512961</v>
      </c>
      <c r="O54" s="144">
        <f t="shared" si="65"/>
        <v>0.8551748419750933</v>
      </c>
      <c r="P54" s="144">
        <f t="shared" si="65"/>
        <v>0.37876878541956233</v>
      </c>
      <c r="Q54" s="144">
        <f t="shared" si="65"/>
        <v>2.7977646577755474E-2</v>
      </c>
      <c r="R54" s="144">
        <f t="shared" si="65"/>
        <v>3.3396540348260029</v>
      </c>
      <c r="S54" s="144">
        <f t="shared" si="65"/>
        <v>2.3216446525944381</v>
      </c>
      <c r="T54" s="144">
        <f t="shared" si="65"/>
        <v>2.5888848193816933</v>
      </c>
      <c r="U54" s="144">
        <f t="shared" si="65"/>
        <v>2.358269148127329</v>
      </c>
      <c r="V54" s="144">
        <f t="shared" si="65"/>
        <v>2.0284507007091932</v>
      </c>
      <c r="W54" s="144">
        <f t="shared" si="65"/>
        <v>1.8972865616128569</v>
      </c>
      <c r="X54" s="144">
        <f t="shared" si="65"/>
        <v>1.295356995075954</v>
      </c>
      <c r="Y54" s="144">
        <f t="shared" si="65"/>
        <v>0.61513946662740626</v>
      </c>
      <c r="Z54" s="144">
        <f t="shared" si="65"/>
        <v>0.18715629745701901</v>
      </c>
      <c r="AA54" s="144">
        <f t="shared" ref="AA54:AQ61" si="86">(AA14-Z14)/Z14*100</f>
        <v>0.10466834852639394</v>
      </c>
      <c r="AB54" s="144">
        <f t="shared" si="86"/>
        <v>-1.2565411290428253E-2</v>
      </c>
      <c r="AC54" s="144">
        <f t="shared" si="86"/>
        <v>0.24046015911241436</v>
      </c>
      <c r="AD54" s="144">
        <f t="shared" si="86"/>
        <v>0.7523296287459813</v>
      </c>
      <c r="AE54" s="144">
        <f t="shared" si="86"/>
        <v>0.82730611335988158</v>
      </c>
      <c r="AF54" s="144">
        <f t="shared" si="86"/>
        <v>0.59702301692377024</v>
      </c>
      <c r="AG54" s="144">
        <f t="shared" si="86"/>
        <v>1.6242275817229122</v>
      </c>
      <c r="AH54" s="144">
        <f t="shared" si="86"/>
        <v>0.13331107893599325</v>
      </c>
      <c r="AI54" s="144">
        <f t="shared" si="86"/>
        <v>0.41870283761561322</v>
      </c>
      <c r="AJ54" s="144">
        <f t="shared" si="86"/>
        <v>0.66492450638790235</v>
      </c>
      <c r="AK54" s="144">
        <f t="shared" si="86"/>
        <v>0.58196082955954909</v>
      </c>
      <c r="AL54" s="144">
        <f t="shared" si="86"/>
        <v>1.3496694651909309</v>
      </c>
      <c r="AM54" s="144">
        <f t="shared" si="86"/>
        <v>1.8805140713157829</v>
      </c>
      <c r="AN54" s="144">
        <f t="shared" si="86"/>
        <v>2.0824307059934375</v>
      </c>
      <c r="AO54" s="144">
        <f t="shared" si="86"/>
        <v>2.3969006252074574</v>
      </c>
      <c r="AP54" s="144">
        <f t="shared" si="86"/>
        <v>1.2320122858478886</v>
      </c>
      <c r="AQ54" s="144">
        <f t="shared" si="86"/>
        <v>1.5154660740583665</v>
      </c>
      <c r="AR54" s="144">
        <f t="shared" si="85"/>
        <v>1.4292403230889814</v>
      </c>
      <c r="AS54" s="144">
        <f t="shared" si="85"/>
        <v>1.9627490620226211</v>
      </c>
      <c r="AT54" s="144">
        <f t="shared" si="85"/>
        <v>1.0735106852484348</v>
      </c>
      <c r="AU54" s="144">
        <f t="shared" si="85"/>
        <v>1.4840452346091955</v>
      </c>
      <c r="AV54" s="144">
        <f t="shared" si="85"/>
        <v>1.4637945540540784</v>
      </c>
      <c r="AW54" s="144">
        <f t="shared" si="85"/>
        <v>1.4104866427720255</v>
      </c>
      <c r="AX54" s="144">
        <f t="shared" si="85"/>
        <v>1.4458767307208253</v>
      </c>
      <c r="AY54" s="144">
        <f t="shared" si="85"/>
        <v>1.2997897560457787</v>
      </c>
      <c r="AZ54" s="144">
        <f t="shared" si="85"/>
        <v>1.2553179675950272</v>
      </c>
      <c r="BA54" s="144">
        <f t="shared" si="85"/>
        <v>1.1182873155183719</v>
      </c>
      <c r="BB54" s="144">
        <f t="shared" si="85"/>
        <v>0.95810087763871365</v>
      </c>
      <c r="BC54" s="144">
        <f t="shared" si="85"/>
        <v>-0.5551596286310323</v>
      </c>
      <c r="BD54" s="144">
        <f t="shared" si="85"/>
        <v>-1.1188083197505998</v>
      </c>
      <c r="BE54" s="144">
        <f t="shared" si="85"/>
        <v>-3.9210317494256797E-2</v>
      </c>
      <c r="BF54" s="144">
        <f t="shared" si="85"/>
        <v>-0.22428406645095877</v>
      </c>
      <c r="BG54" s="144">
        <f t="shared" si="85"/>
        <v>-0.55697672672409881</v>
      </c>
      <c r="BH54" s="144">
        <f t="shared" si="85"/>
        <v>0.34285755541129209</v>
      </c>
      <c r="BI54" s="144">
        <f t="shared" si="67"/>
        <v>0.32948834220929785</v>
      </c>
      <c r="BJ54" s="144">
        <f t="shared" si="67"/>
        <v>1.4899887368554441</v>
      </c>
      <c r="BK54" s="144">
        <f t="shared" si="67"/>
        <v>1.9224209389430178</v>
      </c>
      <c r="BL54" s="144">
        <f t="shared" si="67"/>
        <v>1.4499257784342956</v>
      </c>
      <c r="BM54" s="144">
        <f t="shared" si="68"/>
        <v>1.6531812512666129</v>
      </c>
      <c r="BN54" s="144">
        <f t="shared" si="69"/>
        <v>0.19055428832722068</v>
      </c>
      <c r="BO54" s="144">
        <f t="shared" si="70"/>
        <v>0.76267262829111182</v>
      </c>
      <c r="BP54" s="144">
        <f t="shared" si="71"/>
        <v>0.81460297114565661</v>
      </c>
      <c r="BQ54" s="144">
        <f t="shared" si="72"/>
        <v>0.7188889347499624</v>
      </c>
      <c r="BR54" s="144">
        <f t="shared" si="73"/>
        <v>1.1601242567927841</v>
      </c>
      <c r="BS54" s="144">
        <f t="shared" si="74"/>
        <v>0.97944948444000279</v>
      </c>
      <c r="BT54" s="144">
        <f t="shared" si="75"/>
        <v>0.70680720190844493</v>
      </c>
      <c r="BU54" s="144">
        <f t="shared" si="76"/>
        <v>0.63552001883793785</v>
      </c>
      <c r="BV54" s="144">
        <f t="shared" si="77"/>
        <v>0.21630361258379605</v>
      </c>
      <c r="BW54" s="144">
        <f t="shared" si="78"/>
        <v>0.53348411046501343</v>
      </c>
      <c r="BX54" s="144">
        <f t="shared" si="79"/>
        <v>8.4580150376210902E-2</v>
      </c>
      <c r="BY54" s="144">
        <f t="shared" si="80"/>
        <v>0.4557631547902824</v>
      </c>
      <c r="BZ54" s="144">
        <f t="shared" si="81"/>
        <v>0.37984955379397717</v>
      </c>
      <c r="CA54" s="144">
        <f t="shared" si="82"/>
        <v>-6.2395254688815072E-2</v>
      </c>
      <c r="CB54" s="144">
        <f t="shared" si="83"/>
        <v>0.84161147831583183</v>
      </c>
      <c r="CC54" s="144">
        <f t="shared" si="84"/>
        <v>-7.7163146070950275E-2</v>
      </c>
    </row>
    <row r="55" spans="1:82" x14ac:dyDescent="0.2">
      <c r="A55" s="3" t="s">
        <v>9</v>
      </c>
      <c r="B55" s="236"/>
      <c r="C55" s="144">
        <f t="shared" si="65"/>
        <v>2.7037174159885038</v>
      </c>
      <c r="D55" s="144">
        <f t="shared" si="65"/>
        <v>2.5018396796366265</v>
      </c>
      <c r="E55" s="144">
        <f t="shared" si="65"/>
        <v>2.126696568895488</v>
      </c>
      <c r="F55" s="144">
        <f t="shared" si="65"/>
        <v>0.53391193610767007</v>
      </c>
      <c r="G55" s="144">
        <f t="shared" si="65"/>
        <v>1.3338391619093666</v>
      </c>
      <c r="H55" s="144">
        <f t="shared" si="65"/>
        <v>1.5860199880349091</v>
      </c>
      <c r="I55" s="144">
        <f t="shared" si="65"/>
        <v>0.62030212801301698</v>
      </c>
      <c r="J55" s="144">
        <f t="shared" si="65"/>
        <v>2.5134537596066888</v>
      </c>
      <c r="K55" s="144">
        <f t="shared" si="65"/>
        <v>2.0862697174941651</v>
      </c>
      <c r="L55" s="144">
        <f t="shared" si="65"/>
        <v>2.2557641982762231</v>
      </c>
      <c r="M55" s="144">
        <f t="shared" si="65"/>
        <v>2.3305128786315237</v>
      </c>
      <c r="N55" s="144">
        <f t="shared" si="65"/>
        <v>1.4236076674648874</v>
      </c>
      <c r="O55" s="144">
        <f t="shared" si="65"/>
        <v>0.83281943099641187</v>
      </c>
      <c r="P55" s="144">
        <f t="shared" si="65"/>
        <v>-0.47142303203923669</v>
      </c>
      <c r="Q55" s="144">
        <f t="shared" si="65"/>
        <v>0.90245824482019488</v>
      </c>
      <c r="R55" s="144">
        <f t="shared" si="65"/>
        <v>1.1870534868896363</v>
      </c>
      <c r="S55" s="144">
        <f t="shared" si="65"/>
        <v>2.2576953329558362</v>
      </c>
      <c r="T55" s="144">
        <f t="shared" si="65"/>
        <v>2.1559587940765264</v>
      </c>
      <c r="U55" s="144">
        <f t="shared" si="65"/>
        <v>1.9266070421536208</v>
      </c>
      <c r="V55" s="144">
        <f t="shared" si="65"/>
        <v>2.3631497745285333</v>
      </c>
      <c r="W55" s="144">
        <f t="shared" si="65"/>
        <v>2.2274569929457591</v>
      </c>
      <c r="X55" s="144">
        <f t="shared" si="65"/>
        <v>1.4724797751302234</v>
      </c>
      <c r="Y55" s="144">
        <f t="shared" si="65"/>
        <v>0.8503567827882984</v>
      </c>
      <c r="Z55" s="144">
        <f t="shared" si="65"/>
        <v>1.0155517255290178</v>
      </c>
      <c r="AA55" s="144">
        <f t="shared" si="86"/>
        <v>1.5052319694548342</v>
      </c>
      <c r="AB55" s="144">
        <f t="shared" si="86"/>
        <v>2.1192082301559565</v>
      </c>
      <c r="AC55" s="144">
        <f t="shared" si="86"/>
        <v>2.5300180275762121</v>
      </c>
      <c r="AD55" s="144">
        <f t="shared" si="86"/>
        <v>2.4300626304801627</v>
      </c>
      <c r="AE55" s="144">
        <f t="shared" si="86"/>
        <v>2.2827327572150522</v>
      </c>
      <c r="AF55" s="144">
        <f t="shared" si="86"/>
        <v>1.7109801886504443</v>
      </c>
      <c r="AG55" s="144">
        <f t="shared" si="86"/>
        <v>1.5529778191282877</v>
      </c>
      <c r="AH55" s="144">
        <f t="shared" si="86"/>
        <v>1.7986585996568292</v>
      </c>
      <c r="AI55" s="144">
        <f t="shared" si="86"/>
        <v>1.1556078836166654</v>
      </c>
      <c r="AJ55" s="144">
        <f t="shared" si="86"/>
        <v>1.0586987890335349</v>
      </c>
      <c r="AK55" s="144">
        <f t="shared" si="86"/>
        <v>1.7173510038259758</v>
      </c>
      <c r="AL55" s="144">
        <f t="shared" si="86"/>
        <v>0.93918195777948199</v>
      </c>
      <c r="AM55" s="144">
        <f t="shared" si="86"/>
        <v>0.97039637964549175</v>
      </c>
      <c r="AN55" s="144">
        <f t="shared" si="86"/>
        <v>1.4039386376088063</v>
      </c>
      <c r="AO55" s="144">
        <f t="shared" si="86"/>
        <v>1.3094603822573747</v>
      </c>
      <c r="AP55" s="144">
        <f t="shared" si="86"/>
        <v>1.1624425685105773</v>
      </c>
      <c r="AQ55" s="144">
        <f t="shared" si="86"/>
        <v>1.4730568381365894</v>
      </c>
      <c r="AR55" s="144">
        <f t="shared" si="85"/>
        <v>1.3526718196196952</v>
      </c>
      <c r="AS55" s="144">
        <f t="shared" si="85"/>
        <v>1.2821703946189593</v>
      </c>
      <c r="AT55" s="144">
        <f t="shared" si="85"/>
        <v>1.408366020258321</v>
      </c>
      <c r="AU55" s="144">
        <f t="shared" si="85"/>
        <v>1.2405206971404699</v>
      </c>
      <c r="AV55" s="144">
        <f t="shared" si="85"/>
        <v>0.98858401587571709</v>
      </c>
      <c r="AW55" s="144">
        <f t="shared" si="85"/>
        <v>0.74967702340181974</v>
      </c>
      <c r="AX55" s="144">
        <f t="shared" si="85"/>
        <v>2.53050137316932</v>
      </c>
      <c r="AY55" s="144">
        <f t="shared" si="85"/>
        <v>2.6915222132012007</v>
      </c>
      <c r="AZ55" s="144">
        <f t="shared" si="85"/>
        <v>2.0826354834495806</v>
      </c>
      <c r="BA55" s="144">
        <f t="shared" si="85"/>
        <v>1.3706287925150031</v>
      </c>
      <c r="BB55" s="144">
        <f t="shared" si="85"/>
        <v>0.20082142830918859</v>
      </c>
      <c r="BC55" s="144">
        <f t="shared" si="85"/>
        <v>0.33199951330156136</v>
      </c>
      <c r="BD55" s="144">
        <f t="shared" si="85"/>
        <v>0.55749216197133711</v>
      </c>
      <c r="BE55" s="144">
        <f t="shared" si="85"/>
        <v>9.1688173546024584E-2</v>
      </c>
      <c r="BF55" s="144">
        <f t="shared" si="85"/>
        <v>-0.59425417911723832</v>
      </c>
      <c r="BG55" s="144">
        <f t="shared" si="85"/>
        <v>-0.26861868545785489</v>
      </c>
      <c r="BH55" s="144">
        <f t="shared" si="85"/>
        <v>0.19146840446656563</v>
      </c>
      <c r="BI55" s="144">
        <f t="shared" si="67"/>
        <v>0.34235884911017916</v>
      </c>
      <c r="BJ55" s="144">
        <f t="shared" si="67"/>
        <v>0.29768120243597268</v>
      </c>
      <c r="BK55" s="144">
        <f t="shared" si="67"/>
        <v>0.77264761920871172</v>
      </c>
      <c r="BL55" s="144">
        <f t="shared" si="67"/>
        <v>0.63245299520961851</v>
      </c>
      <c r="BM55" s="144">
        <f t="shared" si="68"/>
        <v>0.74917844256787458</v>
      </c>
      <c r="BN55" s="144">
        <f t="shared" si="69"/>
        <v>0.83945899971437066</v>
      </c>
      <c r="BO55" s="144">
        <f t="shared" si="70"/>
        <v>0.95515984759964034</v>
      </c>
      <c r="BP55" s="144">
        <f t="shared" si="71"/>
        <v>0.41432407524194603</v>
      </c>
      <c r="BQ55" s="144">
        <f t="shared" si="72"/>
        <v>0.62840074391802647</v>
      </c>
      <c r="BR55" s="144">
        <f t="shared" si="73"/>
        <v>0.69082067431435512</v>
      </c>
      <c r="BS55" s="144">
        <f t="shared" si="74"/>
        <v>0.66661990478256428</v>
      </c>
      <c r="BT55" s="144">
        <f t="shared" si="75"/>
        <v>0.37346546405573566</v>
      </c>
      <c r="BU55" s="144">
        <f t="shared" si="76"/>
        <v>0.54001469928014767</v>
      </c>
      <c r="BV55" s="144">
        <f t="shared" si="77"/>
        <v>0.50353099388634526</v>
      </c>
      <c r="BW55" s="144">
        <f t="shared" si="78"/>
        <v>0.38967562927461696</v>
      </c>
      <c r="BX55" s="144">
        <f t="shared" si="79"/>
        <v>0.65236833292768159</v>
      </c>
      <c r="BY55" s="144">
        <f t="shared" si="80"/>
        <v>0.39477899137566974</v>
      </c>
      <c r="BZ55" s="144">
        <f t="shared" si="81"/>
        <v>0.35412645137945553</v>
      </c>
      <c r="CA55" s="144">
        <f t="shared" si="82"/>
        <v>0.95176715339102824</v>
      </c>
      <c r="CB55" s="144">
        <f t="shared" si="83"/>
        <v>0.55416859080378611</v>
      </c>
      <c r="CC55" s="144">
        <f t="shared" si="84"/>
        <v>0.70617500928749877</v>
      </c>
    </row>
    <row r="56" spans="1:82" x14ac:dyDescent="0.2">
      <c r="A56" s="3" t="s">
        <v>10</v>
      </c>
      <c r="B56" s="236"/>
      <c r="C56" s="144">
        <f t="shared" si="65"/>
        <v>0.61437201752301607</v>
      </c>
      <c r="D56" s="144">
        <f t="shared" si="65"/>
        <v>0.82115287864866793</v>
      </c>
      <c r="E56" s="144">
        <f t="shared" si="65"/>
        <v>0.55267931269594606</v>
      </c>
      <c r="F56" s="144">
        <f t="shared" si="65"/>
        <v>2.0756552962304187</v>
      </c>
      <c r="G56" s="144">
        <f t="shared" ref="G56:G61" si="87">(G16-F16)/F16*100</f>
        <v>2.3674601594934153</v>
      </c>
      <c r="H56" s="144">
        <f t="shared" ref="H56:H61" si="88">(H16-G16)/G16*100</f>
        <v>2.3868434030943373</v>
      </c>
      <c r="I56" s="144">
        <f t="shared" ref="I56:I61" si="89">(I16-H16)/H16*100</f>
        <v>2.3059183301985655</v>
      </c>
      <c r="J56" s="144">
        <f t="shared" ref="J56:J61" si="90">(J16-I16)/I16*100</f>
        <v>0.49916274027127339</v>
      </c>
      <c r="K56" s="144">
        <f t="shared" ref="K56:K61" si="91">(K16-J16)/J16*100</f>
        <v>0.53994563229610071</v>
      </c>
      <c r="L56" s="144">
        <f t="shared" ref="L56:L61" si="92">(L16-K16)/K16*100</f>
        <v>0.30943984443123174</v>
      </c>
      <c r="M56" s="144">
        <f t="shared" ref="M56:M61" si="93">(M16-L16)/L16*100</f>
        <v>0.40534253550639432</v>
      </c>
      <c r="N56" s="144">
        <f t="shared" ref="N56:N61" si="94">(N16-M16)/M16*100</f>
        <v>0.25681975150090136</v>
      </c>
      <c r="O56" s="144">
        <f t="shared" ref="O56:O61" si="95">(O16-N16)/N16*100</f>
        <v>1.4086259221455839</v>
      </c>
      <c r="P56" s="144">
        <f t="shared" ref="P56:P61" si="96">(P16-O16)/O16*100</f>
        <v>0.73320269260378179</v>
      </c>
      <c r="Q56" s="144">
        <f t="shared" ref="Q56:Q61" si="97">(Q16-P16)/P16*100</f>
        <v>3.9254436378926977E-2</v>
      </c>
      <c r="R56" s="144">
        <f t="shared" ref="R56:R61" si="98">(R16-Q16)/Q16*100</f>
        <v>2.7402322884393753</v>
      </c>
      <c r="S56" s="144">
        <f t="shared" ref="S56:S61" si="99">(S16-R16)/R16*100</f>
        <v>1.1035839219768993</v>
      </c>
      <c r="T56" s="144">
        <f t="shared" ref="T56:T61" si="100">(T16-S16)/S16*100</f>
        <v>1.1083254003895024</v>
      </c>
      <c r="U56" s="144">
        <f t="shared" ref="U56:U61" si="101">(U16-T16)/T16*100</f>
        <v>0.64288008016902565</v>
      </c>
      <c r="V56" s="144">
        <f t="shared" ref="V56:V61" si="102">(V16-U16)/U16*100</f>
        <v>0.51718834978060169</v>
      </c>
      <c r="W56" s="144">
        <f t="shared" ref="W56:W61" si="103">(W16-V16)/V16*100</f>
        <v>0.37452937704448325</v>
      </c>
      <c r="X56" s="144">
        <f t="shared" ref="X56:X61" si="104">(X16-W16)/W16*100</f>
        <v>1.2093434548637778</v>
      </c>
      <c r="Y56" s="144">
        <f t="shared" ref="Y56:Y61" si="105">(Y16-X16)/X16*100</f>
        <v>1.7145325650943843</v>
      </c>
      <c r="Z56" s="144">
        <f t="shared" ref="Z56:Z61" si="106">(Z16-Y16)/Y16*100</f>
        <v>2.7675147007515895</v>
      </c>
      <c r="AA56" s="144">
        <f t="shared" si="86"/>
        <v>2.2504929691905771</v>
      </c>
      <c r="AB56" s="144">
        <f t="shared" si="86"/>
        <v>1.968173920734136</v>
      </c>
      <c r="AC56" s="144">
        <f t="shared" si="86"/>
        <v>1.9804736817812751</v>
      </c>
      <c r="AD56" s="144">
        <f t="shared" si="86"/>
        <v>2.2717887072300327</v>
      </c>
      <c r="AE56" s="144">
        <f t="shared" si="86"/>
        <v>1.3084213312118798</v>
      </c>
      <c r="AF56" s="144">
        <f t="shared" si="86"/>
        <v>-0.36237005761336</v>
      </c>
      <c r="AG56" s="144">
        <f t="shared" si="86"/>
        <v>0.28150969175576607</v>
      </c>
      <c r="AH56" s="144">
        <f t="shared" si="86"/>
        <v>2.3767032955897283</v>
      </c>
      <c r="AI56" s="144">
        <f t="shared" si="86"/>
        <v>1.3565319489931924</v>
      </c>
      <c r="AJ56" s="144">
        <f t="shared" si="86"/>
        <v>1.5086448384232742</v>
      </c>
      <c r="AK56" s="144">
        <f t="shared" si="86"/>
        <v>0.86947938078525011</v>
      </c>
      <c r="AL56" s="144">
        <f t="shared" si="86"/>
        <v>2.8257555318708927</v>
      </c>
      <c r="AM56" s="144">
        <f t="shared" si="86"/>
        <v>1.9304880725554929</v>
      </c>
      <c r="AN56" s="144">
        <f t="shared" si="86"/>
        <v>1.0046492276570098</v>
      </c>
      <c r="AO56" s="144">
        <f t="shared" si="86"/>
        <v>1.4467657454862413</v>
      </c>
      <c r="AP56" s="144">
        <f t="shared" si="86"/>
        <v>1.0072824201964738</v>
      </c>
      <c r="AQ56" s="144">
        <f t="shared" si="86"/>
        <v>1.9102085830263675</v>
      </c>
      <c r="AR56" s="144">
        <f t="shared" si="85"/>
        <v>1.8333998581617421</v>
      </c>
      <c r="AS56" s="144">
        <f t="shared" si="85"/>
        <v>0.66310024536626933</v>
      </c>
      <c r="AT56" s="144">
        <f t="shared" si="85"/>
        <v>3.5751391708690772</v>
      </c>
      <c r="AU56" s="144">
        <f t="shared" si="85"/>
        <v>2.8815195587163873</v>
      </c>
      <c r="AV56" s="144">
        <f t="shared" si="85"/>
        <v>2.550497001372837</v>
      </c>
      <c r="AW56" s="144">
        <f t="shared" si="85"/>
        <v>1.6405239669140463</v>
      </c>
      <c r="AX56" s="144">
        <f t="shared" si="85"/>
        <v>1.9032936590469971</v>
      </c>
      <c r="AY56" s="144">
        <f t="shared" si="85"/>
        <v>0.58515634468549271</v>
      </c>
      <c r="AZ56" s="144">
        <f t="shared" si="85"/>
        <v>2.0914629069702739</v>
      </c>
      <c r="BA56" s="144">
        <f t="shared" si="85"/>
        <v>1.9115287664900587</v>
      </c>
      <c r="BB56" s="144">
        <f t="shared" si="85"/>
        <v>1.9311590452704412</v>
      </c>
      <c r="BC56" s="144">
        <f t="shared" si="85"/>
        <v>0.56255740965430567</v>
      </c>
      <c r="BD56" s="144">
        <f t="shared" si="85"/>
        <v>0.73476555996510784</v>
      </c>
      <c r="BE56" s="144">
        <f t="shared" si="85"/>
        <v>0.57168617513286646</v>
      </c>
      <c r="BF56" s="144">
        <f t="shared" si="85"/>
        <v>-2.2470279444623147E-2</v>
      </c>
      <c r="BG56" s="144">
        <f t="shared" si="85"/>
        <v>-0.15221100426690434</v>
      </c>
      <c r="BH56" s="144">
        <f t="shared" si="85"/>
        <v>0.21721775471884708</v>
      </c>
      <c r="BI56" s="144">
        <f t="shared" si="67"/>
        <v>0.58476272753029035</v>
      </c>
      <c r="BJ56" s="144">
        <f t="shared" si="67"/>
        <v>0.33064162356852428</v>
      </c>
      <c r="BK56" s="144">
        <f t="shared" si="67"/>
        <v>0.51815807499404221</v>
      </c>
      <c r="BL56" s="144">
        <f t="shared" si="67"/>
        <v>-8.9666509076187142E-3</v>
      </c>
      <c r="BM56" s="144">
        <f t="shared" si="68"/>
        <v>4.6554447171759147E-2</v>
      </c>
      <c r="BN56" s="144">
        <f t="shared" si="69"/>
        <v>1.8752158935241472</v>
      </c>
      <c r="BO56" s="144">
        <f t="shared" si="70"/>
        <v>1.3805835478619768</v>
      </c>
      <c r="BP56" s="144">
        <f t="shared" si="71"/>
        <v>1.5436027220149318</v>
      </c>
      <c r="BQ56" s="144">
        <f t="shared" si="72"/>
        <v>0.79410239589439435</v>
      </c>
      <c r="BR56" s="144">
        <f t="shared" si="73"/>
        <v>0.71142483995196637</v>
      </c>
      <c r="BS56" s="144">
        <f t="shared" si="74"/>
        <v>0.44622426203177173</v>
      </c>
      <c r="BT56" s="144">
        <f t="shared" si="75"/>
        <v>0.22470688591781207</v>
      </c>
      <c r="BU56" s="144">
        <f t="shared" si="76"/>
        <v>0.24323543701309011</v>
      </c>
      <c r="BV56" s="144">
        <f t="shared" si="77"/>
        <v>1.1727740739520602</v>
      </c>
      <c r="BW56" s="144">
        <f t="shared" si="78"/>
        <v>1.223734431811389</v>
      </c>
      <c r="BX56" s="144">
        <f t="shared" si="79"/>
        <v>0.68669280922496634</v>
      </c>
      <c r="BY56" s="144">
        <f t="shared" si="80"/>
        <v>0.65467265506514882</v>
      </c>
      <c r="BZ56" s="144">
        <f t="shared" si="81"/>
        <v>0.33743569395796846</v>
      </c>
      <c r="CA56" s="144">
        <f t="shared" si="82"/>
        <v>0.29556297587940211</v>
      </c>
      <c r="CB56" s="144">
        <f t="shared" si="83"/>
        <v>0.59669176816884795</v>
      </c>
      <c r="CC56" s="144">
        <f t="shared" si="84"/>
        <v>0.86903341994384387</v>
      </c>
    </row>
    <row r="57" spans="1:82" x14ac:dyDescent="0.2">
      <c r="A57" s="3" t="s">
        <v>11</v>
      </c>
      <c r="B57" s="236"/>
      <c r="C57" s="144">
        <f t="shared" ref="C57:F61" si="107">(C17-B17)/B17*100</f>
        <v>1.6715443128373291</v>
      </c>
      <c r="D57" s="144">
        <f t="shared" si="107"/>
        <v>0.83615762599401522</v>
      </c>
      <c r="E57" s="144">
        <f t="shared" si="107"/>
        <v>0.45148390420540663</v>
      </c>
      <c r="F57" s="144">
        <f t="shared" si="107"/>
        <v>2.8102599564783617</v>
      </c>
      <c r="G57" s="144">
        <f t="shared" si="87"/>
        <v>-1.547582980657396</v>
      </c>
      <c r="H57" s="144">
        <f t="shared" si="88"/>
        <v>-0.53135240783674398</v>
      </c>
      <c r="I57" s="144">
        <f t="shared" si="89"/>
        <v>0.49206451952388663</v>
      </c>
      <c r="J57" s="144">
        <f t="shared" si="90"/>
        <v>-0.17096247668225723</v>
      </c>
      <c r="K57" s="144">
        <f t="shared" si="91"/>
        <v>0.2697765541747647</v>
      </c>
      <c r="L57" s="144">
        <f t="shared" si="92"/>
        <v>0.40404601151708142</v>
      </c>
      <c r="M57" s="144">
        <f t="shared" si="93"/>
        <v>0.10205014165168562</v>
      </c>
      <c r="N57" s="144">
        <f t="shared" si="94"/>
        <v>2.9246943992777106</v>
      </c>
      <c r="O57" s="144">
        <f t="shared" si="95"/>
        <v>2.0889309692768085</v>
      </c>
      <c r="P57" s="144">
        <f t="shared" si="96"/>
        <v>1.8370240286042034</v>
      </c>
      <c r="Q57" s="144">
        <f t="shared" si="97"/>
        <v>1.2825508686355052</v>
      </c>
      <c r="R57" s="144">
        <f t="shared" si="98"/>
        <v>0.3812783831376868</v>
      </c>
      <c r="S57" s="144">
        <f t="shared" si="99"/>
        <v>0.62871586773082744</v>
      </c>
      <c r="T57" s="144">
        <f t="shared" si="100"/>
        <v>0.78252373020192256</v>
      </c>
      <c r="U57" s="144">
        <f t="shared" si="101"/>
        <v>0.75712698917857546</v>
      </c>
      <c r="V57" s="144">
        <f t="shared" si="102"/>
        <v>1.659272346751357</v>
      </c>
      <c r="W57" s="144">
        <f t="shared" si="103"/>
        <v>1.2577517687134248</v>
      </c>
      <c r="X57" s="144">
        <f t="shared" si="104"/>
        <v>1.4586842332260395</v>
      </c>
      <c r="Y57" s="144">
        <f t="shared" si="105"/>
        <v>1.1227850366923267</v>
      </c>
      <c r="Z57" s="144">
        <f t="shared" si="106"/>
        <v>9.9961209135090184E-2</v>
      </c>
      <c r="AA57" s="144">
        <f t="shared" si="86"/>
        <v>4.0305591681672213E-2</v>
      </c>
      <c r="AB57" s="144">
        <f t="shared" si="86"/>
        <v>0.25600943527970382</v>
      </c>
      <c r="AC57" s="144">
        <f t="shared" si="86"/>
        <v>0.40680125368765241</v>
      </c>
      <c r="AD57" s="144">
        <f t="shared" si="86"/>
        <v>0.47779204113587009</v>
      </c>
      <c r="AE57" s="144">
        <f t="shared" si="86"/>
        <v>0.85204347816502257</v>
      </c>
      <c r="AF57" s="144">
        <f t="shared" si="86"/>
        <v>1.0435940822433416</v>
      </c>
      <c r="AG57" s="144">
        <f t="shared" si="86"/>
        <v>1.4189552052839727</v>
      </c>
      <c r="AH57" s="144">
        <f t="shared" si="86"/>
        <v>1.8567207018353089</v>
      </c>
      <c r="AI57" s="144">
        <f t="shared" si="86"/>
        <v>1.5351703516427282</v>
      </c>
      <c r="AJ57" s="144">
        <f t="shared" si="86"/>
        <v>1.1001508367850223</v>
      </c>
      <c r="AK57" s="144">
        <f t="shared" si="86"/>
        <v>0.37062034504399055</v>
      </c>
      <c r="AL57" s="144">
        <f t="shared" si="86"/>
        <v>0.21942760068895875</v>
      </c>
      <c r="AM57" s="144">
        <f t="shared" si="86"/>
        <v>-0.22836425275448058</v>
      </c>
      <c r="AN57" s="144">
        <f t="shared" si="86"/>
        <v>0.59699379409612174</v>
      </c>
      <c r="AO57" s="144">
        <f t="shared" si="86"/>
        <v>0.74826421467442628</v>
      </c>
      <c r="AP57" s="144">
        <f t="shared" si="86"/>
        <v>0.98769528066866319</v>
      </c>
      <c r="AQ57" s="144">
        <f t="shared" si="86"/>
        <v>1.4224710073549995</v>
      </c>
      <c r="AR57" s="144">
        <f t="shared" si="85"/>
        <v>1.2411170382948413</v>
      </c>
      <c r="AS57" s="144">
        <f t="shared" si="85"/>
        <v>1.0451697440984291</v>
      </c>
      <c r="AT57" s="144">
        <f t="shared" si="85"/>
        <v>2.045685878725668</v>
      </c>
      <c r="AU57" s="144">
        <f t="shared" si="85"/>
        <v>0.98130090568147721</v>
      </c>
      <c r="AV57" s="144">
        <f t="shared" si="85"/>
        <v>0.86794610100713565</v>
      </c>
      <c r="AW57" s="144">
        <f t="shared" si="85"/>
        <v>0.62336030229559514</v>
      </c>
      <c r="AX57" s="144">
        <f t="shared" si="85"/>
        <v>1.9078654446744236</v>
      </c>
      <c r="AY57" s="144">
        <f t="shared" si="85"/>
        <v>1.5129340079831954</v>
      </c>
      <c r="AZ57" s="144">
        <f t="shared" si="85"/>
        <v>1.5781891620191895</v>
      </c>
      <c r="BA57" s="144">
        <f t="shared" si="85"/>
        <v>1.6551795015207582</v>
      </c>
      <c r="BB57" s="144">
        <f t="shared" si="85"/>
        <v>0.45479197858794235</v>
      </c>
      <c r="BC57" s="144">
        <f t="shared" si="85"/>
        <v>0.3816299442010368</v>
      </c>
      <c r="BD57" s="144">
        <f t="shared" si="85"/>
        <v>0.88949532358843841</v>
      </c>
      <c r="BE57" s="144">
        <f t="shared" si="85"/>
        <v>0.53552593237486967</v>
      </c>
      <c r="BF57" s="144">
        <f t="shared" si="85"/>
        <v>-2.8709426622895759E-2</v>
      </c>
      <c r="BG57" s="144">
        <f t="shared" si="85"/>
        <v>-0.92693486455994301</v>
      </c>
      <c r="BH57" s="144">
        <f t="shared" si="85"/>
        <v>-1.1797786054282202</v>
      </c>
      <c r="BI57" s="144">
        <f t="shared" si="67"/>
        <v>-1.7215186823501645</v>
      </c>
      <c r="BJ57" s="144">
        <f t="shared" si="67"/>
        <v>1.0029329941899197</v>
      </c>
      <c r="BK57" s="144">
        <f t="shared" si="67"/>
        <v>1.262797489192933</v>
      </c>
      <c r="BL57" s="144">
        <f t="shared" si="67"/>
        <v>0.7678471432005346</v>
      </c>
      <c r="BM57" s="144">
        <f t="shared" si="68"/>
        <v>0.72972486665080194</v>
      </c>
      <c r="BN57" s="144">
        <f t="shared" si="69"/>
        <v>0.43007192553315826</v>
      </c>
      <c r="BO57" s="144">
        <f t="shared" si="70"/>
        <v>0.55016485191557063</v>
      </c>
      <c r="BP57" s="144">
        <f t="shared" si="71"/>
        <v>0.30475663475020986</v>
      </c>
      <c r="BQ57" s="144">
        <f t="shared" si="72"/>
        <v>0.65704965415737171</v>
      </c>
      <c r="BR57" s="144">
        <f t="shared" si="73"/>
        <v>0.45808564116366468</v>
      </c>
      <c r="BS57" s="144">
        <f t="shared" si="74"/>
        <v>0.52392816011104415</v>
      </c>
      <c r="BT57" s="144">
        <f t="shared" si="75"/>
        <v>0.54399702363279523</v>
      </c>
      <c r="BU57" s="144">
        <f t="shared" si="76"/>
        <v>0.54635090214794324</v>
      </c>
      <c r="BV57" s="144">
        <f t="shared" si="77"/>
        <v>0.29559564708690572</v>
      </c>
      <c r="BW57" s="144">
        <f t="shared" si="78"/>
        <v>0.66876438938467353</v>
      </c>
      <c r="BX57" s="144">
        <f t="shared" si="79"/>
        <v>0.30489038519552264</v>
      </c>
      <c r="BY57" s="144">
        <f t="shared" si="80"/>
        <v>0.30158457730463961</v>
      </c>
      <c r="BZ57" s="144">
        <f t="shared" si="81"/>
        <v>0.37421921646449607</v>
      </c>
      <c r="CA57" s="144">
        <f t="shared" si="82"/>
        <v>0.37337783930354063</v>
      </c>
      <c r="CB57" s="144">
        <f t="shared" si="83"/>
        <v>0.32205751712578295</v>
      </c>
      <c r="CC57" s="144">
        <f t="shared" si="84"/>
        <v>0.20444399762318596</v>
      </c>
    </row>
    <row r="58" spans="1:82" x14ac:dyDescent="0.2">
      <c r="A58" s="158" t="s">
        <v>12</v>
      </c>
      <c r="B58" s="237"/>
      <c r="C58" s="145">
        <f t="shared" si="107"/>
        <v>9.0420384256367489E-2</v>
      </c>
      <c r="D58" s="145">
        <f t="shared" si="107"/>
        <v>7.1775982602345148E-2</v>
      </c>
      <c r="E58" s="145">
        <f t="shared" si="107"/>
        <v>7.0487848727021948E-2</v>
      </c>
      <c r="F58" s="145">
        <f t="shared" si="107"/>
        <v>0.79212080231393067</v>
      </c>
      <c r="G58" s="145">
        <f t="shared" si="87"/>
        <v>0.78834766758397246</v>
      </c>
      <c r="H58" s="145">
        <f t="shared" si="88"/>
        <v>0.62282558060050541</v>
      </c>
      <c r="I58" s="145">
        <f t="shared" si="89"/>
        <v>0.44367610898473936</v>
      </c>
      <c r="J58" s="145">
        <f t="shared" si="90"/>
        <v>0.17692721800378963</v>
      </c>
      <c r="K58" s="145">
        <f t="shared" si="91"/>
        <v>-0.1429738434262294</v>
      </c>
      <c r="L58" s="145">
        <f t="shared" si="92"/>
        <v>-0.18649309072012271</v>
      </c>
      <c r="M58" s="145">
        <f t="shared" si="93"/>
        <v>-0.10728318808046107</v>
      </c>
      <c r="N58" s="145">
        <f t="shared" si="94"/>
        <v>-0.14440119484380393</v>
      </c>
      <c r="O58" s="145">
        <f t="shared" si="95"/>
        <v>-0.2512876438467973</v>
      </c>
      <c r="P58" s="145">
        <f t="shared" si="96"/>
        <v>-0.32410853480426144</v>
      </c>
      <c r="Q58" s="145">
        <f t="shared" si="97"/>
        <v>-0.18475136283136057</v>
      </c>
      <c r="R58" s="145">
        <f t="shared" si="98"/>
        <v>-6.6633606072643362E-2</v>
      </c>
      <c r="S58" s="145">
        <f t="shared" si="99"/>
        <v>-0.17780804268415337</v>
      </c>
      <c r="T58" s="145">
        <f t="shared" si="100"/>
        <v>-0.34660116702500082</v>
      </c>
      <c r="U58" s="145">
        <f t="shared" si="101"/>
        <v>-0.47814105778307242</v>
      </c>
      <c r="V58" s="145">
        <f t="shared" si="102"/>
        <v>5.2384213047137182E-2</v>
      </c>
      <c r="W58" s="145">
        <f t="shared" si="103"/>
        <v>-0.18025696826535606</v>
      </c>
      <c r="X58" s="145">
        <f t="shared" si="104"/>
        <v>-0.32819561676461445</v>
      </c>
      <c r="Y58" s="145">
        <f t="shared" si="105"/>
        <v>-0.4217442489816709</v>
      </c>
      <c r="Z58" s="145">
        <f t="shared" si="106"/>
        <v>0.2876383460195901</v>
      </c>
      <c r="AA58" s="145">
        <f t="shared" si="86"/>
        <v>-0.4313492435884263</v>
      </c>
      <c r="AB58" s="145">
        <f t="shared" si="86"/>
        <v>-0.61618252828202869</v>
      </c>
      <c r="AC58" s="145">
        <f t="shared" si="86"/>
        <v>-0.26701965795519067</v>
      </c>
      <c r="AD58" s="145">
        <f t="shared" si="86"/>
        <v>0.7588671634986045</v>
      </c>
      <c r="AE58" s="145">
        <f t="shared" si="86"/>
        <v>0.44148950162860451</v>
      </c>
      <c r="AF58" s="145">
        <f t="shared" si="86"/>
        <v>0.37870442568283519</v>
      </c>
      <c r="AG58" s="145">
        <f t="shared" si="86"/>
        <v>0.2267834161333985</v>
      </c>
      <c r="AH58" s="145">
        <f t="shared" si="86"/>
        <v>1.3612713124889566</v>
      </c>
      <c r="AI58" s="145">
        <f t="shared" si="86"/>
        <v>0.61260072183476666</v>
      </c>
      <c r="AJ58" s="145">
        <f t="shared" si="86"/>
        <v>0.62829742992762738</v>
      </c>
      <c r="AK58" s="145">
        <f t="shared" si="86"/>
        <v>0.5451210717720163</v>
      </c>
      <c r="AL58" s="145">
        <f t="shared" si="86"/>
        <v>-5.2043835756968984E-2</v>
      </c>
      <c r="AM58" s="145">
        <f t="shared" si="86"/>
        <v>0.70118851359384315</v>
      </c>
      <c r="AN58" s="145">
        <f t="shared" si="86"/>
        <v>0.4909786678622603</v>
      </c>
      <c r="AO58" s="145">
        <f t="shared" si="86"/>
        <v>1.2204504048791047</v>
      </c>
      <c r="AP58" s="145">
        <f t="shared" si="86"/>
        <v>1.7461074188030421</v>
      </c>
      <c r="AQ58" s="145">
        <f t="shared" si="86"/>
        <v>1.1660449118952407</v>
      </c>
      <c r="AR58" s="145">
        <f t="shared" si="85"/>
        <v>0.57642111982245925</v>
      </c>
      <c r="AS58" s="145">
        <f t="shared" si="85"/>
        <v>7.5622421534152079E-3</v>
      </c>
      <c r="AT58" s="145">
        <f t="shared" si="85"/>
        <v>1.3959874442679998</v>
      </c>
      <c r="AU58" s="145">
        <f t="shared" si="85"/>
        <v>0.60481276540985718</v>
      </c>
      <c r="AV58" s="145">
        <f t="shared" si="85"/>
        <v>0.78519267889950939</v>
      </c>
      <c r="AW58" s="145">
        <f t="shared" si="85"/>
        <v>0.81397663062132786</v>
      </c>
      <c r="AX58" s="145">
        <f t="shared" si="85"/>
        <v>1.7072228659714175</v>
      </c>
      <c r="AY58" s="145">
        <f t="shared" si="85"/>
        <v>0.95926094710843302</v>
      </c>
      <c r="AZ58" s="145">
        <f t="shared" si="85"/>
        <v>1.3079143586371387</v>
      </c>
      <c r="BA58" s="145">
        <f t="shared" si="85"/>
        <v>1.3746403876936957</v>
      </c>
      <c r="BB58" s="145">
        <f t="shared" si="85"/>
        <v>1.4900266967638314</v>
      </c>
      <c r="BC58" s="145">
        <f t="shared" si="85"/>
        <v>1.114746735957399</v>
      </c>
      <c r="BD58" s="145">
        <f t="shared" si="85"/>
        <v>1.8546131353669306</v>
      </c>
      <c r="BE58" s="145">
        <f t="shared" si="85"/>
        <v>1.0974355341717388</v>
      </c>
      <c r="BF58" s="145">
        <f t="shared" si="85"/>
        <v>0.60181646726254368</v>
      </c>
      <c r="BG58" s="145">
        <f t="shared" si="85"/>
        <v>0.65512603583669571</v>
      </c>
      <c r="BH58" s="145">
        <f t="shared" si="85"/>
        <v>4.1328600405679511E-2</v>
      </c>
      <c r="BI58" s="145">
        <f t="shared" si="67"/>
        <v>8.2369608909096906E-2</v>
      </c>
      <c r="BJ58" s="145">
        <f t="shared" si="67"/>
        <v>0.67943315573023244</v>
      </c>
      <c r="BK58" s="145">
        <f t="shared" si="67"/>
        <v>1.4178599545741515</v>
      </c>
      <c r="BL58" s="145">
        <f t="shared" si="67"/>
        <v>0.8481974563996747</v>
      </c>
      <c r="BM58" s="145">
        <f t="shared" si="68"/>
        <v>1.1196966268923931</v>
      </c>
      <c r="BN58" s="145">
        <f t="shared" si="69"/>
        <v>1.0212047735668721</v>
      </c>
      <c r="BO58" s="145">
        <f t="shared" si="70"/>
        <v>1.3115701285569838</v>
      </c>
      <c r="BP58" s="145">
        <f t="shared" si="71"/>
        <v>0.89680344463771411</v>
      </c>
      <c r="BQ58" s="145">
        <f t="shared" si="72"/>
        <v>1.2642427496808777</v>
      </c>
      <c r="BR58" s="145">
        <f t="shared" si="73"/>
        <v>0.32234807079563693</v>
      </c>
      <c r="BS58" s="145">
        <f t="shared" si="74"/>
        <v>0.868887879153182</v>
      </c>
      <c r="BT58" s="145">
        <f t="shared" si="75"/>
        <v>1.0873262484371553</v>
      </c>
      <c r="BU58" s="145">
        <f t="shared" si="76"/>
        <v>1.0926824832039288</v>
      </c>
      <c r="BV58" s="145">
        <f t="shared" si="77"/>
        <v>0.32723028240760527</v>
      </c>
      <c r="BW58" s="145">
        <f t="shared" si="78"/>
        <v>0.6879685090204799</v>
      </c>
      <c r="BX58" s="145">
        <f t="shared" si="79"/>
        <v>0.68994690147273274</v>
      </c>
      <c r="BY58" s="145">
        <f t="shared" si="80"/>
        <v>1.12036332761396</v>
      </c>
      <c r="BZ58" s="145">
        <f t="shared" si="81"/>
        <v>0.58185428059764155</v>
      </c>
      <c r="CA58" s="145">
        <f t="shared" si="82"/>
        <v>0.96958207968834242</v>
      </c>
      <c r="CB58" s="145">
        <f t="shared" si="83"/>
        <v>0.53353199038867305</v>
      </c>
      <c r="CC58" s="145">
        <f t="shared" si="84"/>
        <v>0.28698091791060759</v>
      </c>
    </row>
    <row r="59" spans="1:82" x14ac:dyDescent="0.2">
      <c r="A59" s="2" t="s">
        <v>13</v>
      </c>
      <c r="B59" s="238"/>
      <c r="C59" s="147">
        <f t="shared" si="107"/>
        <v>0.16463550591619716</v>
      </c>
      <c r="D59" s="147">
        <f t="shared" si="107"/>
        <v>0.48385618613869114</v>
      </c>
      <c r="E59" s="147">
        <f t="shared" si="107"/>
        <v>0.23830083559302223</v>
      </c>
      <c r="F59" s="147">
        <f t="shared" si="107"/>
        <v>1.5055528951468435</v>
      </c>
      <c r="G59" s="147">
        <f t="shared" si="87"/>
        <v>0.96875605833240175</v>
      </c>
      <c r="H59" s="147">
        <f t="shared" si="88"/>
        <v>1.203132388672512</v>
      </c>
      <c r="I59" s="147">
        <f t="shared" si="89"/>
        <v>1.0368586325044062</v>
      </c>
      <c r="J59" s="147">
        <f t="shared" si="90"/>
        <v>0.22449319166129392</v>
      </c>
      <c r="K59" s="147">
        <f t="shared" si="91"/>
        <v>0.64705174381378594</v>
      </c>
      <c r="L59" s="147">
        <f t="shared" si="92"/>
        <v>0.14290282251779074</v>
      </c>
      <c r="M59" s="147">
        <f t="shared" si="93"/>
        <v>-0.14693561724278925</v>
      </c>
      <c r="N59" s="147">
        <f t="shared" si="94"/>
        <v>0.41318083215414303</v>
      </c>
      <c r="O59" s="147">
        <f t="shared" si="95"/>
        <v>0.16174801376559064</v>
      </c>
      <c r="P59" s="147">
        <f t="shared" si="96"/>
        <v>-0.21617360632964736</v>
      </c>
      <c r="Q59" s="147">
        <f t="shared" si="97"/>
        <v>8.0341124011864745E-2</v>
      </c>
      <c r="R59" s="147">
        <f t="shared" si="98"/>
        <v>0.9866979484683468</v>
      </c>
      <c r="S59" s="147">
        <f t="shared" si="99"/>
        <v>0.76058337763598149</v>
      </c>
      <c r="T59" s="147">
        <f t="shared" si="100"/>
        <v>1.0206176862893166</v>
      </c>
      <c r="U59" s="147">
        <f t="shared" si="101"/>
        <v>1.0484090792446463</v>
      </c>
      <c r="V59" s="147">
        <f t="shared" si="102"/>
        <v>1.080088278145594</v>
      </c>
      <c r="W59" s="147">
        <f t="shared" si="103"/>
        <v>0.86871505805494642</v>
      </c>
      <c r="X59" s="147">
        <f t="shared" si="104"/>
        <v>0.84982348231914995</v>
      </c>
      <c r="Y59" s="147">
        <f t="shared" si="105"/>
        <v>0.77825767431081105</v>
      </c>
      <c r="Z59" s="147">
        <f t="shared" si="106"/>
        <v>0.65456523702879421</v>
      </c>
      <c r="AA59" s="147">
        <f t="shared" si="86"/>
        <v>0.47831878353831137</v>
      </c>
      <c r="AB59" s="147">
        <f t="shared" si="86"/>
        <v>0.16982479118212629</v>
      </c>
      <c r="AC59" s="147">
        <f t="shared" si="86"/>
        <v>0.62210336553765511</v>
      </c>
      <c r="AD59" s="147">
        <f t="shared" si="86"/>
        <v>1.2435069903964673</v>
      </c>
      <c r="AE59" s="147">
        <f t="shared" si="86"/>
        <v>1.2454195446511691</v>
      </c>
      <c r="AF59" s="147">
        <f t="shared" si="86"/>
        <v>0.74010462343511263</v>
      </c>
      <c r="AG59" s="147">
        <f t="shared" si="86"/>
        <v>0.79504923014898066</v>
      </c>
      <c r="AH59" s="147">
        <f t="shared" si="86"/>
        <v>0.90721519217460622</v>
      </c>
      <c r="AI59" s="147">
        <f t="shared" si="86"/>
        <v>0.5551595062700887</v>
      </c>
      <c r="AJ59" s="147">
        <f t="shared" si="86"/>
        <v>0.60702092939513907</v>
      </c>
      <c r="AK59" s="147">
        <f t="shared" si="86"/>
        <v>0.54870409200038917</v>
      </c>
      <c r="AL59" s="147">
        <f t="shared" si="86"/>
        <v>1.4448838176913912</v>
      </c>
      <c r="AM59" s="147">
        <f t="shared" si="86"/>
        <v>1.1935106252406484</v>
      </c>
      <c r="AN59" s="147">
        <f t="shared" si="86"/>
        <v>1.6500850164178498</v>
      </c>
      <c r="AO59" s="147">
        <f t="shared" si="86"/>
        <v>0.93327116266769128</v>
      </c>
      <c r="AP59" s="147">
        <f t="shared" si="86"/>
        <v>1.2322172847145143</v>
      </c>
      <c r="AQ59" s="147">
        <f t="shared" si="86"/>
        <v>1.5846645255823952</v>
      </c>
      <c r="AR59" s="147">
        <f t="shared" si="85"/>
        <v>1.2344202880552455</v>
      </c>
      <c r="AS59" s="147">
        <f t="shared" si="85"/>
        <v>0.67288489122806594</v>
      </c>
      <c r="AT59" s="147">
        <f t="shared" si="85"/>
        <v>1.4424537605901684</v>
      </c>
      <c r="AU59" s="147">
        <f t="shared" si="85"/>
        <v>1.3941211146008523</v>
      </c>
      <c r="AV59" s="147">
        <f t="shared" si="85"/>
        <v>1.4550644262561312</v>
      </c>
      <c r="AW59" s="147">
        <f t="shared" si="85"/>
        <v>1.3140536992565452</v>
      </c>
      <c r="AX59" s="147">
        <f t="shared" si="85"/>
        <v>1.6999514484286067</v>
      </c>
      <c r="AY59" s="147">
        <f t="shared" si="85"/>
        <v>0.7884416407980821</v>
      </c>
      <c r="AZ59" s="147">
        <f t="shared" si="85"/>
        <v>1.18726268009883</v>
      </c>
      <c r="BA59" s="147">
        <f t="shared" si="85"/>
        <v>1.4547937217053379</v>
      </c>
      <c r="BB59" s="147">
        <f t="shared" si="85"/>
        <v>0.4256866460335294</v>
      </c>
      <c r="BC59" s="147">
        <f t="shared" si="85"/>
        <v>1.2652522335679341</v>
      </c>
      <c r="BD59" s="147">
        <f t="shared" si="85"/>
        <v>0.24648577842885719</v>
      </c>
      <c r="BE59" s="147">
        <f t="shared" si="85"/>
        <v>-0.47863099010667881</v>
      </c>
      <c r="BF59" s="147">
        <f t="shared" si="85"/>
        <v>-1.5298088651032871</v>
      </c>
      <c r="BG59" s="147">
        <f t="shared" si="85"/>
        <v>-0.29771251087760714</v>
      </c>
      <c r="BH59" s="147">
        <f t="shared" si="85"/>
        <v>0.2089240375192451</v>
      </c>
      <c r="BI59" s="147">
        <f t="shared" si="67"/>
        <v>0.57553726777007719</v>
      </c>
      <c r="BJ59" s="147">
        <f t="shared" si="67"/>
        <v>1.1797154518148631</v>
      </c>
      <c r="BK59" s="147">
        <f t="shared" si="67"/>
        <v>0.56792729980811452</v>
      </c>
      <c r="BL59" s="147">
        <f t="shared" si="67"/>
        <v>1.0834328508411331</v>
      </c>
      <c r="BM59" s="147">
        <f t="shared" si="68"/>
        <v>1.1157158144921404</v>
      </c>
      <c r="BN59" s="147">
        <f t="shared" si="69"/>
        <v>0.85593750930515533</v>
      </c>
      <c r="BO59" s="147">
        <f t="shared" si="70"/>
        <v>0.45948873468821233</v>
      </c>
      <c r="BP59" s="147">
        <f t="shared" si="71"/>
        <v>0.17875033945947688</v>
      </c>
      <c r="BQ59" s="147">
        <f t="shared" si="72"/>
        <v>0.71649333021308337</v>
      </c>
      <c r="BR59" s="147">
        <f t="shared" si="73"/>
        <v>0.44206985651118902</v>
      </c>
      <c r="BS59" s="147">
        <f t="shared" si="74"/>
        <v>0.9478449416688538</v>
      </c>
      <c r="BT59" s="147">
        <f t="shared" si="75"/>
        <v>0.30891580086558235</v>
      </c>
      <c r="BU59" s="147">
        <f t="shared" si="76"/>
        <v>0.50711173151810085</v>
      </c>
      <c r="BV59" s="147">
        <f t="shared" si="77"/>
        <v>0.3398236469726123</v>
      </c>
      <c r="BW59" s="147">
        <f t="shared" si="78"/>
        <v>0.88768373921503285</v>
      </c>
      <c r="BX59" s="147">
        <f t="shared" si="79"/>
        <v>0.39764112182522221</v>
      </c>
      <c r="BY59" s="147">
        <f t="shared" si="80"/>
        <v>1.247950889941295</v>
      </c>
      <c r="BZ59" s="147">
        <f t="shared" si="81"/>
        <v>-0.43993771313419594</v>
      </c>
      <c r="CA59" s="147">
        <f t="shared" si="82"/>
        <v>0.17481690960897284</v>
      </c>
      <c r="CB59" s="147">
        <f t="shared" si="83"/>
        <v>0.53700996231517217</v>
      </c>
      <c r="CC59" s="147">
        <f t="shared" si="84"/>
        <v>0.99928229293225723</v>
      </c>
    </row>
    <row r="60" spans="1:82" x14ac:dyDescent="0.2">
      <c r="A60" s="3" t="s">
        <v>14</v>
      </c>
      <c r="B60" s="236"/>
      <c r="C60" s="144">
        <f t="shared" si="107"/>
        <v>1.2634899721426462E-2</v>
      </c>
      <c r="D60" s="144">
        <f t="shared" si="107"/>
        <v>0.87607209685586196</v>
      </c>
      <c r="E60" s="144">
        <f t="shared" si="107"/>
        <v>0.40451868728572327</v>
      </c>
      <c r="F60" s="144">
        <f t="shared" si="107"/>
        <v>0.97016848012706125</v>
      </c>
      <c r="G60" s="144">
        <f t="shared" si="87"/>
        <v>2.9804300295871058</v>
      </c>
      <c r="H60" s="144">
        <f t="shared" si="88"/>
        <v>1.0861441354125867</v>
      </c>
      <c r="I60" s="144">
        <f t="shared" si="89"/>
        <v>1.2209756701048364</v>
      </c>
      <c r="J60" s="144">
        <f t="shared" si="90"/>
        <v>0.34278233249964302</v>
      </c>
      <c r="K60" s="144">
        <f t="shared" si="91"/>
        <v>0.31528886090198971</v>
      </c>
      <c r="L60" s="144">
        <f t="shared" si="92"/>
        <v>0.19206558188959386</v>
      </c>
      <c r="M60" s="144">
        <f t="shared" si="93"/>
        <v>0.15643417781083846</v>
      </c>
      <c r="N60" s="144">
        <f t="shared" si="94"/>
        <v>-0.53168202172962942</v>
      </c>
      <c r="O60" s="144">
        <f t="shared" si="95"/>
        <v>-0.90118278183075173</v>
      </c>
      <c r="P60" s="144">
        <f t="shared" si="96"/>
        <v>-0.46216012183262001</v>
      </c>
      <c r="Q60" s="144">
        <f t="shared" si="97"/>
        <v>1.9939496805724238E-2</v>
      </c>
      <c r="R60" s="144">
        <f t="shared" si="98"/>
        <v>-0.54403286295155151</v>
      </c>
      <c r="S60" s="144">
        <f t="shared" si="99"/>
        <v>-8.5170223201577411E-2</v>
      </c>
      <c r="T60" s="144">
        <f t="shared" si="100"/>
        <v>0.69290497859867972</v>
      </c>
      <c r="U60" s="144">
        <f t="shared" si="101"/>
        <v>0.66282866269825891</v>
      </c>
      <c r="V60" s="144">
        <f t="shared" si="102"/>
        <v>1.6085178226770646E-2</v>
      </c>
      <c r="W60" s="144">
        <f t="shared" si="103"/>
        <v>0.24969612637494651</v>
      </c>
      <c r="X60" s="144">
        <f t="shared" si="104"/>
        <v>0.78468498789453411</v>
      </c>
      <c r="Y60" s="144">
        <f t="shared" si="105"/>
        <v>0.6091419235037554</v>
      </c>
      <c r="Z60" s="144">
        <f t="shared" si="106"/>
        <v>-2.7511028708173318E-2</v>
      </c>
      <c r="AA60" s="144">
        <f t="shared" si="86"/>
        <v>0.18582064459114017</v>
      </c>
      <c r="AB60" s="144">
        <f t="shared" si="86"/>
        <v>0.44172296896139224</v>
      </c>
      <c r="AC60" s="144">
        <f t="shared" si="86"/>
        <v>0.75220576043703447</v>
      </c>
      <c r="AD60" s="144">
        <f t="shared" si="86"/>
        <v>0.70351737863887676</v>
      </c>
      <c r="AE60" s="144">
        <f t="shared" si="86"/>
        <v>0.53552302749018643</v>
      </c>
      <c r="AF60" s="144">
        <f t="shared" si="86"/>
        <v>1.5470894082332776</v>
      </c>
      <c r="AG60" s="144">
        <f t="shared" si="86"/>
        <v>-0.10227175254194472</v>
      </c>
      <c r="AH60" s="144">
        <f t="shared" si="86"/>
        <v>1.0733015415912484</v>
      </c>
      <c r="AI60" s="144">
        <f t="shared" si="86"/>
        <v>0.38359243793579428</v>
      </c>
      <c r="AJ60" s="144">
        <f t="shared" si="86"/>
        <v>0.45764057963466626</v>
      </c>
      <c r="AK60" s="144">
        <f t="shared" si="86"/>
        <v>0.9700810668947788</v>
      </c>
      <c r="AL60" s="144">
        <f t="shared" si="86"/>
        <v>1.1687011436712877</v>
      </c>
      <c r="AM60" s="144">
        <f t="shared" si="86"/>
        <v>1.9430963935674221</v>
      </c>
      <c r="AN60" s="144">
        <f t="shared" si="86"/>
        <v>1.8793015470012109</v>
      </c>
      <c r="AO60" s="144">
        <f t="shared" si="86"/>
        <v>1.2161155157038346</v>
      </c>
      <c r="AP60" s="144">
        <f t="shared" si="86"/>
        <v>0.20529965179924103</v>
      </c>
      <c r="AQ60" s="144">
        <f t="shared" si="86"/>
        <v>2.0614793687653896</v>
      </c>
      <c r="AR60" s="144">
        <f t="shared" si="85"/>
        <v>1.3789866625377682</v>
      </c>
      <c r="AS60" s="144">
        <f t="shared" si="85"/>
        <v>0.53547750944987549</v>
      </c>
      <c r="AT60" s="144">
        <f t="shared" si="85"/>
        <v>2.4037754848866357</v>
      </c>
      <c r="AU60" s="144">
        <f t="shared" si="85"/>
        <v>1.6740370554162478</v>
      </c>
      <c r="AV60" s="144">
        <f t="shared" si="85"/>
        <v>0.66515495086923659</v>
      </c>
      <c r="AW60" s="144">
        <f t="shared" si="85"/>
        <v>2.0543625168944284</v>
      </c>
      <c r="AX60" s="144">
        <f t="shared" si="85"/>
        <v>0.88415954391998419</v>
      </c>
      <c r="AY60" s="144">
        <f t="shared" si="85"/>
        <v>1.1235393155411826</v>
      </c>
      <c r="AZ60" s="144">
        <f t="shared" si="85"/>
        <v>1.0228640192539111</v>
      </c>
      <c r="BA60" s="144">
        <f t="shared" si="85"/>
        <v>1.0492220581396297</v>
      </c>
      <c r="BB60" s="144">
        <f t="shared" si="85"/>
        <v>0.36414136112972639</v>
      </c>
      <c r="BC60" s="144">
        <f t="shared" si="85"/>
        <v>0.78637855579868698</v>
      </c>
      <c r="BD60" s="144">
        <f t="shared" si="85"/>
        <v>0.16442970430590309</v>
      </c>
      <c r="BE60" s="144">
        <f t="shared" si="85"/>
        <v>-1.4618985954776371</v>
      </c>
      <c r="BF60" s="144">
        <f t="shared" si="85"/>
        <v>-1.8119253071094112</v>
      </c>
      <c r="BG60" s="144">
        <f t="shared" si="85"/>
        <v>-0.79728199320498305</v>
      </c>
      <c r="BH60" s="144">
        <f t="shared" si="85"/>
        <v>0.46245366122986103</v>
      </c>
      <c r="BI60" s="144">
        <f t="shared" si="67"/>
        <v>1.5817985727449659</v>
      </c>
      <c r="BJ60" s="144">
        <f t="shared" si="67"/>
        <v>1.1695026257876346</v>
      </c>
      <c r="BK60" s="144">
        <f t="shared" si="67"/>
        <v>1.0554630768859616</v>
      </c>
      <c r="BL60" s="144">
        <f t="shared" si="67"/>
        <v>1.4896690022321164</v>
      </c>
      <c r="BM60" s="144">
        <f t="shared" si="68"/>
        <v>0.94285994315397426</v>
      </c>
      <c r="BN60" s="144">
        <f t="shared" si="69"/>
        <v>1.5535187199005749</v>
      </c>
      <c r="BO60" s="144">
        <f t="shared" si="70"/>
        <v>1.2134771301820406</v>
      </c>
      <c r="BP60" s="144">
        <f t="shared" si="71"/>
        <v>1.0674354721087611</v>
      </c>
      <c r="BQ60" s="144">
        <f t="shared" si="72"/>
        <v>1.336558520700768</v>
      </c>
      <c r="BR60" s="144">
        <f t="shared" si="73"/>
        <v>0.13945612112760236</v>
      </c>
      <c r="BS60" s="144">
        <f t="shared" si="74"/>
        <v>0.57141593996264251</v>
      </c>
      <c r="BT60" s="144">
        <f t="shared" si="75"/>
        <v>0.2022111348000967</v>
      </c>
      <c r="BU60" s="144">
        <f t="shared" si="76"/>
        <v>-0.16414778418770609</v>
      </c>
      <c r="BV60" s="144">
        <f t="shared" si="77"/>
        <v>0.32810297160224838</v>
      </c>
      <c r="BW60" s="144">
        <f t="shared" si="78"/>
        <v>1.1380351192235958</v>
      </c>
      <c r="BX60" s="144">
        <f t="shared" si="79"/>
        <v>-0.65427879566508718</v>
      </c>
      <c r="BY60" s="144">
        <f t="shared" si="80"/>
        <v>1.2481564627333028</v>
      </c>
      <c r="BZ60" s="144">
        <f t="shared" si="81"/>
        <v>8.503096275141539E-2</v>
      </c>
      <c r="CA60" s="144">
        <f t="shared" si="82"/>
        <v>-0.4201334246251241</v>
      </c>
      <c r="CB60" s="144">
        <f t="shared" si="83"/>
        <v>0.3085097574760518</v>
      </c>
      <c r="CC60" s="144">
        <f t="shared" si="84"/>
        <v>1.2410100343090107</v>
      </c>
    </row>
    <row r="61" spans="1:82" ht="13.5" thickBot="1" x14ac:dyDescent="0.25">
      <c r="A61" s="96" t="s">
        <v>439</v>
      </c>
      <c r="B61" s="239"/>
      <c r="C61" s="146">
        <f t="shared" si="107"/>
        <v>0.14972076254950134</v>
      </c>
      <c r="D61" s="146">
        <f t="shared" si="107"/>
        <v>0.5222888775543939</v>
      </c>
      <c r="E61" s="146">
        <f t="shared" si="107"/>
        <v>0.25464561452283252</v>
      </c>
      <c r="F61" s="146">
        <f t="shared" si="107"/>
        <v>1.4528279831861006</v>
      </c>
      <c r="G61" s="146">
        <f t="shared" si="87"/>
        <v>1.1659241616179348</v>
      </c>
      <c r="H61" s="146">
        <f t="shared" si="88"/>
        <v>1.1914604830728699</v>
      </c>
      <c r="I61" s="146">
        <f t="shared" si="89"/>
        <v>1.0552088516562041</v>
      </c>
      <c r="J61" s="146">
        <f t="shared" si="90"/>
        <v>0.23630194277476668</v>
      </c>
      <c r="K61" s="146">
        <f t="shared" si="91"/>
        <v>0.61389682326249284</v>
      </c>
      <c r="L61" s="146">
        <f t="shared" si="92"/>
        <v>0.14780135062437688</v>
      </c>
      <c r="M61" s="146">
        <f t="shared" si="93"/>
        <v>-0.11669479448557943</v>
      </c>
      <c r="N61" s="146">
        <f t="shared" si="94"/>
        <v>0.31873648055746462</v>
      </c>
      <c r="O61" s="146">
        <f t="shared" si="95"/>
        <v>5.6402772046081573E-2</v>
      </c>
      <c r="P61" s="146">
        <f t="shared" si="96"/>
        <v>-0.24031958545159704</v>
      </c>
      <c r="Q61" s="146">
        <f t="shared" si="97"/>
        <v>7.4425298972582266E-2</v>
      </c>
      <c r="R61" s="146">
        <f t="shared" si="98"/>
        <v>0.83685752579441031</v>
      </c>
      <c r="S61" s="146">
        <f t="shared" si="99"/>
        <v>0.67892785497652242</v>
      </c>
      <c r="T61" s="146">
        <f t="shared" si="100"/>
        <v>0.98921792397827679</v>
      </c>
      <c r="U61" s="146">
        <f t="shared" si="101"/>
        <v>1.011573126441516</v>
      </c>
      <c r="V61" s="146">
        <f t="shared" si="102"/>
        <v>0.97879098782037122</v>
      </c>
      <c r="W61" s="146">
        <f t="shared" si="103"/>
        <v>0.8103438675227741</v>
      </c>
      <c r="X61" s="146">
        <f t="shared" si="104"/>
        <v>0.84371532372273272</v>
      </c>
      <c r="Y61" s="146">
        <f t="shared" si="105"/>
        <v>0.76240865656916934</v>
      </c>
      <c r="Z61" s="146">
        <f t="shared" si="106"/>
        <v>0.59074033811019233</v>
      </c>
      <c r="AA61" s="146">
        <f t="shared" si="86"/>
        <v>0.45111666020263391</v>
      </c>
      <c r="AB61" s="146">
        <f t="shared" si="86"/>
        <v>0.19504435007785581</v>
      </c>
      <c r="AC61" s="146">
        <f t="shared" si="86"/>
        <v>0.6342005524902592</v>
      </c>
      <c r="AD61" s="146">
        <f t="shared" si="86"/>
        <v>1.1932387748804716</v>
      </c>
      <c r="AE61" s="146">
        <f t="shared" si="86"/>
        <v>1.1796543283819567</v>
      </c>
      <c r="AF61" s="146">
        <f t="shared" si="86"/>
        <v>0.81438821678912454</v>
      </c>
      <c r="AG61" s="146">
        <f t="shared" si="86"/>
        <v>0.71184980191734926</v>
      </c>
      <c r="AH61" s="146">
        <f t="shared" si="86"/>
        <v>0.92249020195971088</v>
      </c>
      <c r="AI61" s="146">
        <f t="shared" si="86"/>
        <v>0.53935685405812439</v>
      </c>
      <c r="AJ61" s="146">
        <f t="shared" si="86"/>
        <v>0.59328316212189658</v>
      </c>
      <c r="AK61" s="146">
        <f t="shared" si="86"/>
        <v>0.58740378098709722</v>
      </c>
      <c r="AL61" s="146">
        <f t="shared" si="86"/>
        <v>1.4194224217781803</v>
      </c>
      <c r="AM61" s="146">
        <f t="shared" si="86"/>
        <v>1.2624444147475402</v>
      </c>
      <c r="AN61" s="146">
        <f t="shared" si="86"/>
        <v>1.6713060322732189</v>
      </c>
      <c r="AO61" s="146">
        <f t="shared" si="86"/>
        <v>0.9595106474979983</v>
      </c>
      <c r="AP61" s="146">
        <f t="shared" si="86"/>
        <v>1.1367079474121962</v>
      </c>
      <c r="AQ61" s="146">
        <f t="shared" si="86"/>
        <v>1.6286026854976625</v>
      </c>
      <c r="AR61" s="146">
        <f t="shared" si="85"/>
        <v>1.2477987224424161</v>
      </c>
      <c r="AS61" s="146">
        <f t="shared" si="85"/>
        <v>0.66015248682988792</v>
      </c>
      <c r="AT61" s="146">
        <f t="shared" si="85"/>
        <v>1.5314211561781623</v>
      </c>
      <c r="AU61" s="146">
        <f t="shared" si="85"/>
        <v>1.4202490597579522</v>
      </c>
      <c r="AV61" s="146">
        <f t="shared" si="85"/>
        <v>1.3811481052526726</v>
      </c>
      <c r="AW61" s="146">
        <f t="shared" si="85"/>
        <v>1.3828393583235026</v>
      </c>
      <c r="AX61" s="146">
        <f t="shared" si="85"/>
        <v>1.6236502259607728</v>
      </c>
      <c r="AY61" s="146">
        <f t="shared" si="85"/>
        <v>0.81955534431895194</v>
      </c>
      <c r="AZ61" s="146">
        <f t="shared" si="85"/>
        <v>1.1719522971300755</v>
      </c>
      <c r="BA61" s="146">
        <f t="shared" si="85"/>
        <v>1.4170786507739164</v>
      </c>
      <c r="BB61" s="146">
        <f t="shared" si="85"/>
        <v>0.41998416316657244</v>
      </c>
      <c r="BC61" s="146">
        <f t="shared" si="85"/>
        <v>1.2209068318527723</v>
      </c>
      <c r="BD61" s="146">
        <f t="shared" si="85"/>
        <v>0.23891971497836331</v>
      </c>
      <c r="BE61" s="146">
        <f t="shared" si="85"/>
        <v>-0.56922680182110341</v>
      </c>
      <c r="BF61" s="146">
        <f t="shared" si="85"/>
        <v>-1.555569001658003</v>
      </c>
      <c r="BG61" s="146">
        <f t="shared" si="85"/>
        <v>-0.34320956258124052</v>
      </c>
      <c r="BH61" s="146">
        <f t="shared" si="85"/>
        <v>0.23190841476502799</v>
      </c>
      <c r="BI61" s="146">
        <f t="shared" si="67"/>
        <v>0.66697229182688555</v>
      </c>
      <c r="BJ61" s="146">
        <f t="shared" si="67"/>
        <v>1.1787790189739429</v>
      </c>
      <c r="BK61" s="146">
        <f>(BK21-BJ21)/BJ21*100</f>
        <v>0.61262625522996239</v>
      </c>
      <c r="BL61" s="146">
        <f>(BL21-BK21)/BK21*100</f>
        <v>1.1208419080504333</v>
      </c>
      <c r="BM61" s="146">
        <f t="shared" si="68"/>
        <v>1.0997399823403631</v>
      </c>
      <c r="BN61" s="146">
        <f t="shared" si="69"/>
        <v>0.92030990825625425</v>
      </c>
      <c r="BO61" s="146">
        <f t="shared" si="70"/>
        <v>0.52950291069244482</v>
      </c>
      <c r="BP61" s="146">
        <f t="shared" si="71"/>
        <v>0.26183369814914026</v>
      </c>
      <c r="BQ61" s="146">
        <f t="shared" si="72"/>
        <v>0.77492914235115673</v>
      </c>
      <c r="BR61" s="146">
        <f t="shared" si="73"/>
        <v>0.41339217620920132</v>
      </c>
      <c r="BS61" s="146">
        <f t="shared" si="74"/>
        <v>0.91226935684794053</v>
      </c>
      <c r="BT61" s="146">
        <f t="shared" si="75"/>
        <v>0.29886540947202522</v>
      </c>
      <c r="BU61" s="146">
        <f t="shared" si="76"/>
        <v>0.44394748731093597</v>
      </c>
      <c r="BV61" s="146">
        <f t="shared" si="77"/>
        <v>0.33872743070344086</v>
      </c>
      <c r="BW61" s="146">
        <f t="shared" si="78"/>
        <v>0.91109622935309587</v>
      </c>
      <c r="BX61" s="146">
        <f t="shared" si="79"/>
        <v>0.29904589646655544</v>
      </c>
      <c r="BY61" s="146">
        <f t="shared" si="80"/>
        <v>1.2479699748991462</v>
      </c>
      <c r="BZ61" s="146">
        <f t="shared" si="81"/>
        <v>-0.39120060445081639</v>
      </c>
      <c r="CA61" s="146">
        <f t="shared" si="82"/>
        <v>0.11931875966584779</v>
      </c>
      <c r="CB61" s="146">
        <f t="shared" si="83"/>
        <v>0.51580985589521033</v>
      </c>
      <c r="CC61" s="146">
        <f t="shared" si="84"/>
        <v>1.021663388600857</v>
      </c>
      <c r="CD61" s="393">
        <f>CC61*4</f>
        <v>4.0866535544034281</v>
      </c>
    </row>
    <row r="63" spans="1:82" ht="18" x14ac:dyDescent="0.25">
      <c r="A63" s="416" t="s">
        <v>168</v>
      </c>
      <c r="B63" s="416"/>
      <c r="C63" s="416"/>
      <c r="D63" s="416"/>
      <c r="E63" s="416"/>
      <c r="F63" s="416"/>
      <c r="G63" s="416"/>
      <c r="H63" s="416"/>
      <c r="I63" s="416"/>
      <c r="J63" s="416"/>
      <c r="K63" s="416"/>
      <c r="L63" s="416"/>
      <c r="M63" s="416"/>
      <c r="N63" s="416"/>
      <c r="O63" s="416"/>
      <c r="P63" s="416"/>
      <c r="Q63" s="416"/>
      <c r="R63" s="416"/>
      <c r="S63" s="416"/>
      <c r="T63" s="416"/>
      <c r="U63" s="416"/>
      <c r="V63" s="416"/>
      <c r="W63" s="416"/>
      <c r="X63" s="416"/>
      <c r="Y63" s="416"/>
      <c r="Z63" s="417"/>
      <c r="AA63" s="417"/>
      <c r="AB63" s="417"/>
      <c r="AC63" s="417"/>
      <c r="AD63" s="417"/>
      <c r="AE63" s="417"/>
      <c r="AF63" s="417"/>
      <c r="AG63" s="417"/>
      <c r="AH63" s="417"/>
      <c r="AI63" s="417"/>
      <c r="AJ63" s="417"/>
      <c r="AK63" s="417"/>
      <c r="AL63" s="417"/>
      <c r="AM63" s="417"/>
      <c r="AN63" s="417"/>
      <c r="AO63" s="417"/>
      <c r="AP63" s="417"/>
      <c r="AQ63" s="417"/>
      <c r="AR63" s="417"/>
      <c r="AS63" s="417"/>
      <c r="AT63" s="417"/>
      <c r="AU63" s="417"/>
      <c r="AV63" s="417"/>
      <c r="AW63" s="417"/>
      <c r="AX63" s="417"/>
      <c r="AY63" s="417"/>
      <c r="AZ63" s="417"/>
      <c r="BA63" s="417"/>
      <c r="BB63" s="417"/>
      <c r="BC63" s="417"/>
      <c r="BD63" s="417"/>
      <c r="BE63" s="417"/>
      <c r="BF63" s="417"/>
      <c r="BG63" s="417"/>
      <c r="BH63" s="417"/>
    </row>
    <row r="64" spans="1:82" ht="13.5" thickBot="1" x14ac:dyDescent="0.25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1" ht="13.5" thickBot="1" x14ac:dyDescent="0.25">
      <c r="A65" s="132" t="s">
        <v>167</v>
      </c>
      <c r="B65" s="234" t="s">
        <v>282</v>
      </c>
      <c r="C65" s="233" t="s">
        <v>283</v>
      </c>
      <c r="D65" s="233" t="s">
        <v>284</v>
      </c>
      <c r="E65" s="233" t="s">
        <v>285</v>
      </c>
      <c r="F65" s="233" t="s">
        <v>281</v>
      </c>
      <c r="G65" s="233" t="s">
        <v>286</v>
      </c>
      <c r="H65" s="233" t="s">
        <v>287</v>
      </c>
      <c r="I65" s="233" t="s">
        <v>288</v>
      </c>
      <c r="J65" s="233" t="s">
        <v>289</v>
      </c>
      <c r="K65" s="233" t="s">
        <v>290</v>
      </c>
      <c r="L65" s="233" t="s">
        <v>291</v>
      </c>
      <c r="M65" s="233" t="s">
        <v>292</v>
      </c>
      <c r="N65" s="233" t="s">
        <v>293</v>
      </c>
      <c r="O65" s="233" t="s">
        <v>294</v>
      </c>
      <c r="P65" s="233" t="s">
        <v>295</v>
      </c>
      <c r="Q65" s="233" t="s">
        <v>296</v>
      </c>
      <c r="R65" s="233" t="s">
        <v>297</v>
      </c>
      <c r="S65" s="233" t="s">
        <v>298</v>
      </c>
      <c r="T65" s="233" t="s">
        <v>299</v>
      </c>
      <c r="U65" s="233" t="s">
        <v>300</v>
      </c>
      <c r="V65" s="233" t="s">
        <v>329</v>
      </c>
      <c r="W65" s="233" t="s">
        <v>330</v>
      </c>
      <c r="X65" s="233" t="s">
        <v>331</v>
      </c>
      <c r="Y65" s="233" t="s">
        <v>332</v>
      </c>
      <c r="Z65" s="233" t="s">
        <v>301</v>
      </c>
      <c r="AA65" s="233" t="s">
        <v>302</v>
      </c>
      <c r="AB65" s="233" t="s">
        <v>303</v>
      </c>
      <c r="AC65" s="233" t="s">
        <v>304</v>
      </c>
      <c r="AD65" s="233" t="s">
        <v>305</v>
      </c>
      <c r="AE65" s="233" t="s">
        <v>306</v>
      </c>
      <c r="AF65" s="233" t="s">
        <v>307</v>
      </c>
      <c r="AG65" s="233" t="s">
        <v>308</v>
      </c>
      <c r="AH65" s="233" t="s">
        <v>309</v>
      </c>
      <c r="AI65" s="233" t="s">
        <v>310</v>
      </c>
      <c r="AJ65" s="233" t="s">
        <v>311</v>
      </c>
      <c r="AK65" s="233" t="s">
        <v>312</v>
      </c>
      <c r="AL65" s="233" t="s">
        <v>313</v>
      </c>
      <c r="AM65" s="233" t="s">
        <v>314</v>
      </c>
      <c r="AN65" s="233" t="s">
        <v>315</v>
      </c>
      <c r="AO65" s="233" t="s">
        <v>316</v>
      </c>
      <c r="AP65" s="233" t="s">
        <v>317</v>
      </c>
      <c r="AQ65" s="233" t="s">
        <v>318</v>
      </c>
      <c r="AR65" s="233" t="s">
        <v>319</v>
      </c>
      <c r="AS65" s="233" t="s">
        <v>320</v>
      </c>
      <c r="AT65" s="233" t="s">
        <v>321</v>
      </c>
      <c r="AU65" s="233" t="s">
        <v>322</v>
      </c>
      <c r="AV65" s="233" t="s">
        <v>323</v>
      </c>
      <c r="AW65" s="233" t="s">
        <v>324</v>
      </c>
      <c r="AX65" s="233" t="s">
        <v>325</v>
      </c>
      <c r="AY65" s="233" t="s">
        <v>326</v>
      </c>
      <c r="AZ65" s="233" t="s">
        <v>327</v>
      </c>
      <c r="BA65" s="233" t="s">
        <v>328</v>
      </c>
      <c r="BB65" s="233" t="s">
        <v>227</v>
      </c>
      <c r="BC65" s="233" t="s">
        <v>228</v>
      </c>
      <c r="BD65" s="233" t="s">
        <v>229</v>
      </c>
      <c r="BE65" s="233" t="s">
        <v>230</v>
      </c>
      <c r="BF65" s="233" t="s">
        <v>224</v>
      </c>
      <c r="BG65" s="233" t="s">
        <v>225</v>
      </c>
      <c r="BH65" s="233" t="s">
        <v>226</v>
      </c>
      <c r="BI65" s="233" t="s">
        <v>343</v>
      </c>
      <c r="BJ65" s="233" t="str">
        <f>BJ45</f>
        <v>2010q1</v>
      </c>
      <c r="BK65" s="233" t="str">
        <f>BK45</f>
        <v>2010q2</v>
      </c>
      <c r="BL65" s="233" t="str">
        <f>BL45</f>
        <v>2010q3</v>
      </c>
      <c r="BM65" s="233" t="str">
        <f t="shared" ref="BM65" si="108">BM45</f>
        <v>2010q4</v>
      </c>
      <c r="BN65" s="233" t="str">
        <f t="shared" ref="BN65:BQ65" si="109">BN45</f>
        <v>2011q1</v>
      </c>
      <c r="BO65" s="233" t="str">
        <f t="shared" si="109"/>
        <v>2011q2</v>
      </c>
      <c r="BP65" s="233" t="str">
        <f t="shared" si="109"/>
        <v>2011q3</v>
      </c>
      <c r="BQ65" s="233" t="str">
        <f t="shared" si="109"/>
        <v>2011q4</v>
      </c>
      <c r="BR65" s="233" t="str">
        <f t="shared" ref="BR65" si="110">BR45</f>
        <v>2012q1</v>
      </c>
      <c r="BS65" s="233" t="str">
        <f t="shared" ref="BS65:BT65" si="111">BS45</f>
        <v>2012q2</v>
      </c>
      <c r="BT65" s="233" t="str">
        <f t="shared" si="111"/>
        <v>2012q3</v>
      </c>
      <c r="BU65" s="233" t="str">
        <f t="shared" ref="BU65" si="112">BU45</f>
        <v>2012q4</v>
      </c>
      <c r="BV65" s="233" t="str">
        <f t="shared" ref="BV65:BX65" si="113">BV45</f>
        <v>2013q1</v>
      </c>
      <c r="BW65" s="233" t="str">
        <f t="shared" si="113"/>
        <v>2013q2</v>
      </c>
      <c r="BX65" s="233" t="str">
        <f t="shared" si="113"/>
        <v>2013q3</v>
      </c>
      <c r="BY65" s="233" t="str">
        <f t="shared" ref="BY65:CC65" si="114">BY45</f>
        <v>2013q4</v>
      </c>
      <c r="BZ65" s="233" t="str">
        <f t="shared" si="114"/>
        <v>2014q1</v>
      </c>
      <c r="CA65" s="233" t="str">
        <f t="shared" si="114"/>
        <v>2014q2</v>
      </c>
      <c r="CB65" s="233" t="str">
        <f t="shared" si="114"/>
        <v>2014q3</v>
      </c>
      <c r="CC65" s="233" t="str">
        <f t="shared" si="114"/>
        <v>2014q4</v>
      </c>
    </row>
    <row r="66" spans="1:81" ht="13.5" thickTop="1" x14ac:dyDescent="0.2">
      <c r="A66" s="133" t="s">
        <v>0</v>
      </c>
      <c r="B66" s="235"/>
      <c r="C66" s="142">
        <f t="shared" ref="C66:BB70" si="115">(C26-B26)/B26*100</f>
        <v>-9.984103532541253</v>
      </c>
      <c r="D66" s="142">
        <f t="shared" si="115"/>
        <v>-5.5949618252234909</v>
      </c>
      <c r="E66" s="142">
        <f t="shared" si="115"/>
        <v>-0.24859943677842944</v>
      </c>
      <c r="F66" s="142">
        <f t="shared" si="115"/>
        <v>7.1356162253569302</v>
      </c>
      <c r="G66" s="142">
        <f t="shared" si="115"/>
        <v>8.53157017711432</v>
      </c>
      <c r="H66" s="142">
        <f t="shared" si="115"/>
        <v>3.6508676847396377</v>
      </c>
      <c r="I66" s="142">
        <f t="shared" si="115"/>
        <v>0.81274563012317302</v>
      </c>
      <c r="J66" s="142">
        <f t="shared" si="115"/>
        <v>-4.5259087784509822</v>
      </c>
      <c r="K66" s="142">
        <f t="shared" si="115"/>
        <v>0.68631252871590442</v>
      </c>
      <c r="L66" s="142">
        <f t="shared" si="115"/>
        <v>0.14661008947950951</v>
      </c>
      <c r="M66" s="142">
        <f t="shared" si="115"/>
        <v>-0.45379702727891713</v>
      </c>
      <c r="N66" s="142">
        <f t="shared" si="115"/>
        <v>1.6798347284607031</v>
      </c>
      <c r="O66" s="142">
        <f t="shared" si="115"/>
        <v>-1.8015798418612543</v>
      </c>
      <c r="P66" s="142">
        <f t="shared" si="115"/>
        <v>-0.52512164384758198</v>
      </c>
      <c r="Q66" s="142">
        <f t="shared" si="115"/>
        <v>1.2330040778098439</v>
      </c>
      <c r="R66" s="142">
        <f t="shared" si="115"/>
        <v>-5.9771323426929541</v>
      </c>
      <c r="S66" s="142">
        <f t="shared" si="115"/>
        <v>0.52547816233883093</v>
      </c>
      <c r="T66" s="142">
        <f t="shared" si="115"/>
        <v>1.0928511092635014</v>
      </c>
      <c r="U66" s="142">
        <f t="shared" si="115"/>
        <v>1.7247396395352614</v>
      </c>
      <c r="V66" s="142">
        <f t="shared" si="115"/>
        <v>-5.2310249708288015E-2</v>
      </c>
      <c r="W66" s="142">
        <f t="shared" si="115"/>
        <v>0.32709366078967594</v>
      </c>
      <c r="X66" s="142">
        <f t="shared" si="115"/>
        <v>-0.22929569629198374</v>
      </c>
      <c r="Y66" s="142">
        <f t="shared" si="115"/>
        <v>-0.75846510854983418</v>
      </c>
      <c r="Z66" s="142">
        <f t="shared" si="115"/>
        <v>1.3868905251669557</v>
      </c>
      <c r="AA66" s="142">
        <f t="shared" si="115"/>
        <v>-0.20237869390310642</v>
      </c>
      <c r="AB66" s="142">
        <f t="shared" si="115"/>
        <v>-0.41903507540390023</v>
      </c>
      <c r="AC66" s="142">
        <f t="shared" si="115"/>
        <v>-0.3182910093025928</v>
      </c>
      <c r="AD66" s="142">
        <f t="shared" si="115"/>
        <v>0.35780137299760834</v>
      </c>
      <c r="AE66" s="142">
        <f t="shared" si="115"/>
        <v>2.3591737270359308</v>
      </c>
      <c r="AF66" s="142">
        <f t="shared" si="115"/>
        <v>1.6754058938738898</v>
      </c>
      <c r="AG66" s="142">
        <f t="shared" si="115"/>
        <v>1.0971403800215014</v>
      </c>
      <c r="AH66" s="142">
        <f t="shared" si="115"/>
        <v>4.4856060389680241</v>
      </c>
      <c r="AI66" s="142">
        <f t="shared" si="115"/>
        <v>-0.1594604640289021</v>
      </c>
      <c r="AJ66" s="142">
        <f t="shared" si="115"/>
        <v>-1.359780920976208</v>
      </c>
      <c r="AK66" s="142">
        <f t="shared" si="115"/>
        <v>-0.22728346044671899</v>
      </c>
      <c r="AL66" s="142">
        <f t="shared" si="115"/>
        <v>0.4304073262612525</v>
      </c>
      <c r="AM66" s="142">
        <f t="shared" si="115"/>
        <v>0.129052505246462</v>
      </c>
      <c r="AN66" s="142">
        <f t="shared" si="115"/>
        <v>2.3677427323331544</v>
      </c>
      <c r="AO66" s="142">
        <f t="shared" si="115"/>
        <v>0.70754565236438438</v>
      </c>
      <c r="AP66" s="142">
        <f t="shared" si="115"/>
        <v>-7.5020238483620769</v>
      </c>
      <c r="AQ66" s="142">
        <f t="shared" si="115"/>
        <v>-0.40562370166324507</v>
      </c>
      <c r="AR66" s="142">
        <f t="shared" si="115"/>
        <v>-0.1244600644166499</v>
      </c>
      <c r="AS66" s="142">
        <f t="shared" si="115"/>
        <v>1.6289584822927215E-2</v>
      </c>
      <c r="AT66" s="142">
        <f t="shared" si="115"/>
        <v>4.1098927297566608</v>
      </c>
      <c r="AU66" s="142">
        <f t="shared" si="115"/>
        <v>-4.8916577618730726</v>
      </c>
      <c r="AV66" s="142">
        <f t="shared" si="115"/>
        <v>-1.714965206189496</v>
      </c>
      <c r="AW66" s="142">
        <f t="shared" si="115"/>
        <v>4.6092377694119661E-2</v>
      </c>
      <c r="AX66" s="142">
        <f t="shared" si="115"/>
        <v>4.6087781180492033</v>
      </c>
      <c r="AY66" s="142">
        <f t="shared" si="115"/>
        <v>1.1401759858542155</v>
      </c>
      <c r="AZ66" s="142">
        <f t="shared" si="115"/>
        <v>0.82136615809914948</v>
      </c>
      <c r="BA66" s="142">
        <f t="shared" si="115"/>
        <v>2.297202330299486</v>
      </c>
      <c r="BB66" s="142">
        <f t="shared" si="115"/>
        <v>3.5608363193334642</v>
      </c>
      <c r="BC66" s="142">
        <f t="shared" ref="BC66:BL81" si="116">(BC26-BB26)/BB26*100</f>
        <v>3.5960594364740648</v>
      </c>
      <c r="BD66" s="142">
        <f t="shared" si="116"/>
        <v>4.0637182388409547</v>
      </c>
      <c r="BE66" s="142">
        <f t="shared" si="116"/>
        <v>1.746413179772192</v>
      </c>
      <c r="BF66" s="142">
        <f t="shared" si="116"/>
        <v>-3.5494887840309444</v>
      </c>
      <c r="BG66" s="142">
        <f t="shared" ref="BG66:BG81" si="117">(BG26-BF26)/BF26*100</f>
        <v>-2.4687178091892856</v>
      </c>
      <c r="BH66" s="142">
        <f t="shared" ref="BH66:BH81" si="118">(BH26-BG26)/BG26*100</f>
        <v>-2.9593291875317624</v>
      </c>
      <c r="BI66" s="142">
        <f t="shared" ref="BI66:BI81" si="119">(BI26-BH26)/BH26*100</f>
        <v>-1.4663883619031788</v>
      </c>
      <c r="BJ66" s="142">
        <f t="shared" ref="BJ66:BJ80" si="120">(BJ26-BI26)/BI26*100</f>
        <v>3.2381863769592489</v>
      </c>
      <c r="BK66" s="142">
        <f t="shared" ref="BK66:BK81" si="121">(BK26-BJ26)/BJ26*100</f>
        <v>-0.16945274678962752</v>
      </c>
      <c r="BL66" s="142">
        <f t="shared" si="116"/>
        <v>4.3798979333449708</v>
      </c>
      <c r="BM66" s="142">
        <f t="shared" ref="BM66:BM81" si="122">(BM26-BL26)/BL26*100</f>
        <v>2.4798756491386649</v>
      </c>
      <c r="BN66" s="142">
        <f t="shared" ref="BN66:BN81" si="123">(BN26-BM26)/BM26*100</f>
        <v>4.3827444016531825</v>
      </c>
      <c r="BO66" s="142">
        <f t="shared" ref="BO66:BO81" si="124">(BO26-BN26)/BN26*100</f>
        <v>-1.6389380777442824</v>
      </c>
      <c r="BP66" s="142">
        <f t="shared" ref="BP66:BP81" si="125">(BP26-BO26)/BO26*100</f>
        <v>-1.9544071458144241</v>
      </c>
      <c r="BQ66" s="142">
        <f t="shared" ref="BQ66:BQ81" si="126">(BQ26-BP26)/BP26*100</f>
        <v>-0.40917334699312591</v>
      </c>
      <c r="BR66" s="142">
        <f t="shared" ref="BR66:BR81" si="127">(BR26-BQ26)/BQ26*100</f>
        <v>1.2596766401159565</v>
      </c>
      <c r="BS66" s="142">
        <f t="shared" ref="BS66:BS81" si="128">(BS26-BR26)/BR26*100</f>
        <v>2.5465785906197653</v>
      </c>
      <c r="BT66" s="142">
        <f t="shared" ref="BT66:BT81" si="129">(BT26-BS26)/BS26*100</f>
        <v>-0.22625150167851862</v>
      </c>
      <c r="BU66" s="142">
        <f t="shared" ref="BU66:BU81" si="130">(BU26-BT26)/BT26*100</f>
        <v>0.45129001145754344</v>
      </c>
      <c r="BV66" s="142">
        <f t="shared" ref="BV66:BV81" si="131">(BV26-BU26)/BU26*100</f>
        <v>0.69183786004326409</v>
      </c>
      <c r="BW66" s="142">
        <f t="shared" ref="BW66:BW81" si="132">(BW26-BV26)/BV26*100</f>
        <v>-0.53191142138331415</v>
      </c>
      <c r="BX66" s="142">
        <f t="shared" ref="BX66:BX81" si="133">(BX26-BW26)/BW26*100</f>
        <v>1.4868115290027129</v>
      </c>
      <c r="BY66" s="142">
        <f t="shared" ref="BY66:BY81" si="134">(BY26-BX26)/BX26*100</f>
        <v>2.3757451807616179</v>
      </c>
      <c r="BZ66" s="142">
        <f t="shared" ref="BZ66:BZ81" si="135">(BZ26-BY26)/BY26*100</f>
        <v>-0.83606874882270499</v>
      </c>
      <c r="CA66" s="142">
        <f t="shared" ref="CA66:CA81" si="136">(CA26-BZ26)/BZ26*100</f>
        <v>0.76526311396743163</v>
      </c>
      <c r="CB66" s="142">
        <f t="shared" ref="CB66:CB81" si="137">(CB26-CA26)/CA26*100</f>
        <v>1.918211539820192</v>
      </c>
      <c r="CC66" s="142">
        <f t="shared" ref="CC66:CC81" si="138">(CC26-CB26)/CB26*100</f>
        <v>2.3216358906361303</v>
      </c>
    </row>
    <row r="67" spans="1:81" x14ac:dyDescent="0.2">
      <c r="A67" s="134" t="s">
        <v>1</v>
      </c>
      <c r="B67" s="236"/>
      <c r="C67" s="144">
        <f t="shared" si="115"/>
        <v>-15.445704661738741</v>
      </c>
      <c r="D67" s="144">
        <f t="shared" si="115"/>
        <v>-9.5586178745019996</v>
      </c>
      <c r="E67" s="144">
        <f t="shared" si="115"/>
        <v>5.9342716726258529E-2</v>
      </c>
      <c r="F67" s="144">
        <f t="shared" si="115"/>
        <v>9.9142510350992286</v>
      </c>
      <c r="G67" s="144">
        <f t="shared" si="115"/>
        <v>16.041006287211715</v>
      </c>
      <c r="H67" s="144">
        <f t="shared" si="115"/>
        <v>5.9198653855533561</v>
      </c>
      <c r="I67" s="144">
        <f t="shared" si="115"/>
        <v>1.1540631079696435</v>
      </c>
      <c r="J67" s="144">
        <f t="shared" si="115"/>
        <v>-7.1632533820346245</v>
      </c>
      <c r="K67" s="144">
        <f t="shared" si="115"/>
        <v>0.32073565808181093</v>
      </c>
      <c r="L67" s="144">
        <f t="shared" si="115"/>
        <v>-0.26551454633301391</v>
      </c>
      <c r="M67" s="144">
        <f t="shared" si="115"/>
        <v>-0.84006769621326871</v>
      </c>
      <c r="N67" s="144">
        <f t="shared" si="115"/>
        <v>3.4196857161442309</v>
      </c>
      <c r="O67" s="144">
        <f t="shared" si="115"/>
        <v>-2.3456929214368798</v>
      </c>
      <c r="P67" s="144">
        <f t="shared" si="115"/>
        <v>-0.28746597964104537</v>
      </c>
      <c r="Q67" s="144">
        <f t="shared" si="115"/>
        <v>2.2080578765267012</v>
      </c>
      <c r="R67" s="144">
        <f t="shared" si="115"/>
        <v>-6.2931643430804876</v>
      </c>
      <c r="S67" s="144">
        <f t="shared" si="115"/>
        <v>1.3210102049234356</v>
      </c>
      <c r="T67" s="144">
        <f t="shared" si="115"/>
        <v>1.7484585772916912</v>
      </c>
      <c r="U67" s="144">
        <f t="shared" si="115"/>
        <v>2.583516744062385</v>
      </c>
      <c r="V67" s="144">
        <f t="shared" si="115"/>
        <v>0.1008394310417271</v>
      </c>
      <c r="W67" s="144">
        <f t="shared" si="115"/>
        <v>0.71420161656439762</v>
      </c>
      <c r="X67" s="144">
        <f t="shared" si="115"/>
        <v>0.13203879050754197</v>
      </c>
      <c r="Y67" s="144">
        <f t="shared" si="115"/>
        <v>-1.4347962740728173</v>
      </c>
      <c r="Z67" s="144">
        <f t="shared" si="115"/>
        <v>1.5226712346784919</v>
      </c>
      <c r="AA67" s="144">
        <f t="shared" si="115"/>
        <v>-0.6086898453395897</v>
      </c>
      <c r="AB67" s="144">
        <f t="shared" si="115"/>
        <v>-0.2675016157716083</v>
      </c>
      <c r="AC67" s="144">
        <f t="shared" si="115"/>
        <v>-5.0734487527995233E-2</v>
      </c>
      <c r="AD67" s="144">
        <f t="shared" si="115"/>
        <v>0.60884882918941907</v>
      </c>
      <c r="AE67" s="144">
        <f t="shared" si="115"/>
        <v>3.3155190658300357</v>
      </c>
      <c r="AF67" s="144">
        <f t="shared" si="115"/>
        <v>2.1085575412356485</v>
      </c>
      <c r="AG67" s="144">
        <f t="shared" si="115"/>
        <v>1.3088614382050221</v>
      </c>
      <c r="AH67" s="144">
        <f t="shared" si="115"/>
        <v>5.3344919634398229</v>
      </c>
      <c r="AI67" s="144">
        <f t="shared" si="115"/>
        <v>-0.86485021011252472</v>
      </c>
      <c r="AJ67" s="144">
        <f t="shared" si="115"/>
        <v>-2.8414374008642085</v>
      </c>
      <c r="AK67" s="144">
        <f t="shared" si="115"/>
        <v>-0.63332113603735773</v>
      </c>
      <c r="AL67" s="144">
        <f t="shared" si="115"/>
        <v>9.3807005958510867E-2</v>
      </c>
      <c r="AM67" s="144">
        <f t="shared" si="115"/>
        <v>0.94379490069022454</v>
      </c>
      <c r="AN67" s="144">
        <f t="shared" si="115"/>
        <v>2.1881105219090373</v>
      </c>
      <c r="AO67" s="144">
        <f t="shared" si="115"/>
        <v>2.6410662588081109</v>
      </c>
      <c r="AP67" s="144">
        <f t="shared" si="115"/>
        <v>-9.2905799158891575</v>
      </c>
      <c r="AQ67" s="144">
        <f t="shared" si="115"/>
        <v>-0.17520796080031956</v>
      </c>
      <c r="AR67" s="144">
        <f t="shared" si="115"/>
        <v>0.23878167480096452</v>
      </c>
      <c r="AS67" s="144">
        <f t="shared" si="115"/>
        <v>0.35255226832664432</v>
      </c>
      <c r="AT67" s="144">
        <f t="shared" si="115"/>
        <v>9.1757007800406178</v>
      </c>
      <c r="AU67" s="144">
        <f t="shared" si="115"/>
        <v>-8.1833048070519823</v>
      </c>
      <c r="AV67" s="144">
        <f t="shared" si="115"/>
        <v>-3.483092407291049</v>
      </c>
      <c r="AW67" s="144">
        <f t="shared" si="115"/>
        <v>-0.92195367818517537</v>
      </c>
      <c r="AX67" s="144">
        <f t="shared" si="115"/>
        <v>5.5454358853516199</v>
      </c>
      <c r="AY67" s="144">
        <f t="shared" si="115"/>
        <v>3.5745591042521299</v>
      </c>
      <c r="AZ67" s="144">
        <f t="shared" si="115"/>
        <v>1.5321925184629026</v>
      </c>
      <c r="BA67" s="144">
        <f t="shared" si="115"/>
        <v>4.427129244728417</v>
      </c>
      <c r="BB67" s="144">
        <f t="shared" si="115"/>
        <v>7.9564797511621403</v>
      </c>
      <c r="BC67" s="144">
        <f t="shared" si="116"/>
        <v>4.0491832484078323</v>
      </c>
      <c r="BD67" s="144">
        <f t="shared" si="116"/>
        <v>6.8562180519495977</v>
      </c>
      <c r="BE67" s="144">
        <f t="shared" si="116"/>
        <v>2.5069926781632224</v>
      </c>
      <c r="BF67" s="144">
        <f t="shared" si="116"/>
        <v>-3.3656072203468628</v>
      </c>
      <c r="BG67" s="144">
        <f t="shared" si="117"/>
        <v>-4.6302182962994305</v>
      </c>
      <c r="BH67" s="144">
        <f t="shared" si="118"/>
        <v>-3.6633114285559722</v>
      </c>
      <c r="BI67" s="144">
        <f t="shared" si="119"/>
        <v>-2.6902251907605543</v>
      </c>
      <c r="BJ67" s="144">
        <f t="shared" si="120"/>
        <v>1.8292711040681369</v>
      </c>
      <c r="BK67" s="144">
        <f t="shared" si="121"/>
        <v>2.5081005594395012</v>
      </c>
      <c r="BL67" s="144">
        <f t="shared" si="116"/>
        <v>3.3067280803334209</v>
      </c>
      <c r="BM67" s="144">
        <f>(BM27-BL27)/BL27*100</f>
        <v>2.0911818175223562</v>
      </c>
      <c r="BN67" s="144">
        <f t="shared" si="123"/>
        <v>7.2570866320050733</v>
      </c>
      <c r="BO67" s="144">
        <f t="shared" si="124"/>
        <v>-2.0122753925937267</v>
      </c>
      <c r="BP67" s="144">
        <f t="shared" si="125"/>
        <v>-0.73779922121562347</v>
      </c>
      <c r="BQ67" s="144">
        <f t="shared" si="126"/>
        <v>-0.40170057936139214</v>
      </c>
      <c r="BR67" s="144">
        <f t="shared" si="127"/>
        <v>0.82624531892182607</v>
      </c>
      <c r="BS67" s="144">
        <f t="shared" si="128"/>
        <v>1.1723453533437915</v>
      </c>
      <c r="BT67" s="144">
        <f t="shared" si="129"/>
        <v>0.58010973770553731</v>
      </c>
      <c r="BU67" s="144">
        <f t="shared" si="130"/>
        <v>1.374260855655655</v>
      </c>
      <c r="BV67" s="144">
        <f t="shared" si="131"/>
        <v>-0.50121908756763034</v>
      </c>
      <c r="BW67" s="144">
        <f t="shared" si="132"/>
        <v>-0.27255308571906295</v>
      </c>
      <c r="BX67" s="144">
        <f t="shared" si="133"/>
        <v>0.88756117160903414</v>
      </c>
      <c r="BY67" s="144">
        <f t="shared" si="134"/>
        <v>1.670414372324456</v>
      </c>
      <c r="BZ67" s="144">
        <f t="shared" si="135"/>
        <v>1.4170363732316009</v>
      </c>
      <c r="CA67" s="144">
        <f t="shared" si="136"/>
        <v>1.3791789441517508</v>
      </c>
      <c r="CB67" s="144">
        <f t="shared" si="137"/>
        <v>2.2941584278839389</v>
      </c>
      <c r="CC67" s="144">
        <f t="shared" si="138"/>
        <v>1.8301224869332937</v>
      </c>
    </row>
    <row r="68" spans="1:81" x14ac:dyDescent="0.2">
      <c r="A68" s="137" t="s">
        <v>2</v>
      </c>
      <c r="B68" s="237"/>
      <c r="C68" s="145">
        <f t="shared" si="115"/>
        <v>-1.3274650889877695</v>
      </c>
      <c r="D68" s="145">
        <f t="shared" si="115"/>
        <v>-0.21146266641516948</v>
      </c>
      <c r="E68" s="145">
        <f t="shared" si="115"/>
        <v>-0.62767375688960225</v>
      </c>
      <c r="F68" s="145">
        <f t="shared" si="115"/>
        <v>3.6914913978899309</v>
      </c>
      <c r="G68" s="145">
        <f t="shared" si="115"/>
        <v>-1.3349866593680035</v>
      </c>
      <c r="H68" s="145">
        <f t="shared" si="115"/>
        <v>0.1446356089982965</v>
      </c>
      <c r="I68" s="145">
        <f t="shared" si="115"/>
        <v>0.25489894092273901</v>
      </c>
      <c r="J68" s="145">
        <f t="shared" si="115"/>
        <v>-0.17679328944402295</v>
      </c>
      <c r="K68" s="145">
        <f t="shared" si="115"/>
        <v>1.2469745870576709</v>
      </c>
      <c r="L68" s="145">
        <f t="shared" si="115"/>
        <v>0.77287731746572141</v>
      </c>
      <c r="M68" s="145">
        <f t="shared" si="115"/>
        <v>0.12713394819849785</v>
      </c>
      <c r="N68" s="145">
        <f t="shared" si="115"/>
        <v>-0.91153447240707108</v>
      </c>
      <c r="O68" s="145">
        <f t="shared" si="115"/>
        <v>-0.95574316079721411</v>
      </c>
      <c r="P68" s="145">
        <f t="shared" si="115"/>
        <v>-0.88937840695245318</v>
      </c>
      <c r="Q68" s="145">
        <f t="shared" si="115"/>
        <v>-0.2705449229370348</v>
      </c>
      <c r="R68" s="145">
        <f t="shared" si="115"/>
        <v>-5.4776941413915692</v>
      </c>
      <c r="S68" s="145">
        <f t="shared" si="115"/>
        <v>-0.72088710988763205</v>
      </c>
      <c r="T68" s="145">
        <f t="shared" si="115"/>
        <v>4.4581058686511674E-2</v>
      </c>
      <c r="U68" s="145">
        <f t="shared" si="115"/>
        <v>0.32822976083259392</v>
      </c>
      <c r="V68" s="145">
        <f t="shared" si="115"/>
        <v>-0.30695462316191113</v>
      </c>
      <c r="W68" s="145">
        <f t="shared" si="115"/>
        <v>-0.31918965175103209</v>
      </c>
      <c r="X68" s="145">
        <f t="shared" si="115"/>
        <v>-0.83880370104345503</v>
      </c>
      <c r="Y68" s="145">
        <f t="shared" si="115"/>
        <v>0.39355670218249839</v>
      </c>
      <c r="Z68" s="145">
        <f t="shared" si="115"/>
        <v>1.1598218854435676</v>
      </c>
      <c r="AA68" s="145">
        <f t="shared" si="115"/>
        <v>0.4795403306103917</v>
      </c>
      <c r="AB68" s="145">
        <f t="shared" si="115"/>
        <v>-0.67060190658418506</v>
      </c>
      <c r="AC68" s="145">
        <f t="shared" si="115"/>
        <v>-0.76427500788722225</v>
      </c>
      <c r="AD68" s="145">
        <f t="shared" si="115"/>
        <v>-6.3672949012995458E-2</v>
      </c>
      <c r="AE68" s="145">
        <f t="shared" si="115"/>
        <v>0.74279607582870244</v>
      </c>
      <c r="AF68" s="145">
        <f t="shared" si="115"/>
        <v>0.92461391590173081</v>
      </c>
      <c r="AG68" s="145">
        <f t="shared" si="115"/>
        <v>0.7258542262927411</v>
      </c>
      <c r="AH68" s="145">
        <f t="shared" si="115"/>
        <v>2.9883347202303874</v>
      </c>
      <c r="AI68" s="145">
        <f t="shared" si="115"/>
        <v>1.1130544595962077</v>
      </c>
      <c r="AJ68" s="145">
        <f t="shared" si="115"/>
        <v>1.2608249158445752</v>
      </c>
      <c r="AK68" s="145">
        <f t="shared" si="115"/>
        <v>0.46178144610491817</v>
      </c>
      <c r="AL68" s="145">
        <f t="shared" si="115"/>
        <v>0.99540703481014403</v>
      </c>
      <c r="AM68" s="145">
        <f t="shared" si="115"/>
        <v>-1.2263228927866143</v>
      </c>
      <c r="AN68" s="145">
        <f t="shared" si="115"/>
        <v>2.6731377184215854</v>
      </c>
      <c r="AO68" s="145">
        <f t="shared" si="115"/>
        <v>-2.5641283889213256</v>
      </c>
      <c r="AP68" s="145">
        <f t="shared" si="115"/>
        <v>-4.313966958611883</v>
      </c>
      <c r="AQ68" s="145">
        <f t="shared" si="115"/>
        <v>-0.7949730828832211</v>
      </c>
      <c r="AR68" s="145">
        <f t="shared" si="115"/>
        <v>-0.74208927192861529</v>
      </c>
      <c r="AS68" s="145">
        <f t="shared" si="115"/>
        <v>-0.56111656283127287</v>
      </c>
      <c r="AT68" s="145">
        <f t="shared" si="115"/>
        <v>-4.6686745527191738</v>
      </c>
      <c r="AU68" s="145">
        <f t="shared" si="115"/>
        <v>1.6408288749840669</v>
      </c>
      <c r="AV68" s="145">
        <f t="shared" si="115"/>
        <v>1.4548375124692605</v>
      </c>
      <c r="AW68" s="145">
        <f t="shared" si="115"/>
        <v>1.6970859670683285</v>
      </c>
      <c r="AX68" s="145">
        <f t="shared" si="115"/>
        <v>3.0524569247925162</v>
      </c>
      <c r="AY68" s="145">
        <f t="shared" si="115"/>
        <v>-3.002570214222978</v>
      </c>
      <c r="AZ68" s="145">
        <f t="shared" si="115"/>
        <v>-0.47031638886378152</v>
      </c>
      <c r="BA68" s="145">
        <f t="shared" si="115"/>
        <v>-1.6510791717993949</v>
      </c>
      <c r="BB68" s="145">
        <f t="shared" si="115"/>
        <v>-5.0910260836477015</v>
      </c>
      <c r="BC68" s="145">
        <f t="shared" si="116"/>
        <v>2.5815748108383829</v>
      </c>
      <c r="BD68" s="145">
        <f t="shared" si="116"/>
        <v>-2.2777679475148185</v>
      </c>
      <c r="BE68" s="145">
        <f t="shared" si="116"/>
        <v>-0.14222573490674559</v>
      </c>
      <c r="BF68" s="145">
        <f t="shared" si="116"/>
        <v>-4.0182094673186572</v>
      </c>
      <c r="BG68" s="145">
        <f t="shared" si="117"/>
        <v>3.078486251680836</v>
      </c>
      <c r="BH68" s="145">
        <f t="shared" si="118"/>
        <v>-1.2877642053097873</v>
      </c>
      <c r="BI68" s="145">
        <f t="shared" si="119"/>
        <v>1.3696088827610171</v>
      </c>
      <c r="BJ68" s="145">
        <f t="shared" si="120"/>
        <v>6.3723081027684678</v>
      </c>
      <c r="BK68" s="145">
        <f t="shared" si="121"/>
        <v>-5.8712682571173334</v>
      </c>
      <c r="BL68" s="145">
        <f t="shared" si="116"/>
        <v>6.8686376497141914</v>
      </c>
      <c r="BM68" s="145">
        <f t="shared" si="122"/>
        <v>3.3512343992963061</v>
      </c>
      <c r="BN68" s="145">
        <f t="shared" si="123"/>
        <v>-1.9822846017891849</v>
      </c>
      <c r="BO68" s="145">
        <f t="shared" si="124"/>
        <v>-0.73427944589884109</v>
      </c>
      <c r="BP68" s="145">
        <f t="shared" si="125"/>
        <v>-4.8644966484515004</v>
      </c>
      <c r="BQ68" s="145">
        <f t="shared" si="126"/>
        <v>-0.42782333096151365</v>
      </c>
      <c r="BR68" s="145">
        <f t="shared" si="127"/>
        <v>2.3416864512440014</v>
      </c>
      <c r="BS68" s="145">
        <f t="shared" si="128"/>
        <v>5.9263893233239688</v>
      </c>
      <c r="BT68" s="145">
        <f t="shared" si="129"/>
        <v>-2.1204226846292404</v>
      </c>
      <c r="BU68" s="145">
        <f t="shared" si="130"/>
        <v>-1.7766196849461231</v>
      </c>
      <c r="BV68" s="145">
        <f t="shared" si="131"/>
        <v>3.6640759815711132</v>
      </c>
      <c r="BW68" s="145">
        <f t="shared" si="132"/>
        <v>-1.1520833654212188</v>
      </c>
      <c r="BX68" s="145">
        <f t="shared" si="133"/>
        <v>2.9324755979476738</v>
      </c>
      <c r="BY68" s="145">
        <f t="shared" si="134"/>
        <v>4.0435189730525645</v>
      </c>
      <c r="BZ68" s="145">
        <f t="shared" si="135"/>
        <v>-6.0420824518479579</v>
      </c>
      <c r="CA68" s="145">
        <f t="shared" si="136"/>
        <v>-0.76586036709927108</v>
      </c>
      <c r="CB68" s="145">
        <f t="shared" si="137"/>
        <v>0.96032175922702945</v>
      </c>
      <c r="CC68" s="145">
        <f t="shared" si="138"/>
        <v>3.5905274810509757</v>
      </c>
    </row>
    <row r="69" spans="1:81" x14ac:dyDescent="0.2">
      <c r="A69" s="133" t="s">
        <v>3</v>
      </c>
      <c r="B69" s="238"/>
      <c r="C69" s="147">
        <f t="shared" si="115"/>
        <v>0.96170498513697633</v>
      </c>
      <c r="D69" s="147">
        <f t="shared" si="115"/>
        <v>0.64139938826276033</v>
      </c>
      <c r="E69" s="147">
        <f t="shared" si="115"/>
        <v>-0.63007950525629186</v>
      </c>
      <c r="F69" s="147">
        <f t="shared" si="115"/>
        <v>0.80234980798076849</v>
      </c>
      <c r="G69" s="147">
        <f t="shared" si="115"/>
        <v>0.45679890935942996</v>
      </c>
      <c r="H69" s="147">
        <f t="shared" si="115"/>
        <v>1.2623179496895789</v>
      </c>
      <c r="I69" s="147">
        <f t="shared" si="115"/>
        <v>1.1977310534808354</v>
      </c>
      <c r="J69" s="147">
        <f t="shared" si="115"/>
        <v>0.53766521770612619</v>
      </c>
      <c r="K69" s="147">
        <f t="shared" si="115"/>
        <v>1.5773482753575923</v>
      </c>
      <c r="L69" s="147">
        <f t="shared" si="115"/>
        <v>-0.24927260379393862</v>
      </c>
      <c r="M69" s="147">
        <f t="shared" si="115"/>
        <v>-0.39980952884573467</v>
      </c>
      <c r="N69" s="147">
        <f t="shared" si="115"/>
        <v>-1.543311280758553</v>
      </c>
      <c r="O69" s="147">
        <f t="shared" si="115"/>
        <v>-0.5161357131625226</v>
      </c>
      <c r="P69" s="147">
        <f t="shared" si="115"/>
        <v>-1.2548900860009129</v>
      </c>
      <c r="Q69" s="147">
        <f t="shared" si="115"/>
        <v>-0.31290891203295451</v>
      </c>
      <c r="R69" s="147">
        <f t="shared" si="115"/>
        <v>-0.11688253651201391</v>
      </c>
      <c r="S69" s="147">
        <f t="shared" si="115"/>
        <v>0.66669384147715316</v>
      </c>
      <c r="T69" s="147">
        <f t="shared" si="115"/>
        <v>1.3151118588550348</v>
      </c>
      <c r="U69" s="147">
        <f t="shared" si="115"/>
        <v>1.8209659363991364</v>
      </c>
      <c r="V69" s="147">
        <f t="shared" si="115"/>
        <v>2.741093767888076</v>
      </c>
      <c r="W69" s="147">
        <f t="shared" si="115"/>
        <v>1.6008644525553246</v>
      </c>
      <c r="X69" s="147">
        <f t="shared" si="115"/>
        <v>1.9978229823158278</v>
      </c>
      <c r="Y69" s="147">
        <f t="shared" si="115"/>
        <v>1.6359620376865276</v>
      </c>
      <c r="Z69" s="147">
        <f t="shared" si="115"/>
        <v>2.6504757892250828</v>
      </c>
      <c r="AA69" s="147">
        <f t="shared" si="115"/>
        <v>-3.8299679423390097E-2</v>
      </c>
      <c r="AB69" s="147">
        <f t="shared" si="115"/>
        <v>-0.7833774830773278</v>
      </c>
      <c r="AC69" s="147">
        <f t="shared" si="115"/>
        <v>0.6958938273058296</v>
      </c>
      <c r="AD69" s="147">
        <f t="shared" si="115"/>
        <v>-2.2989305710402257</v>
      </c>
      <c r="AE69" s="147">
        <f t="shared" si="115"/>
        <v>1.7878733226780887</v>
      </c>
      <c r="AF69" s="147">
        <f t="shared" si="115"/>
        <v>1.2825589676172484</v>
      </c>
      <c r="AG69" s="147">
        <f t="shared" si="115"/>
        <v>0.53304998281688731</v>
      </c>
      <c r="AH69" s="147">
        <f t="shared" si="115"/>
        <v>-0.47351661523000022</v>
      </c>
      <c r="AI69" s="147">
        <f t="shared" si="115"/>
        <v>-0.81682692909921506</v>
      </c>
      <c r="AJ69" s="147">
        <f t="shared" si="115"/>
        <v>-0.55808666195114343</v>
      </c>
      <c r="AK69" s="147">
        <f t="shared" si="115"/>
        <v>-7.0662186011396164E-2</v>
      </c>
      <c r="AL69" s="147">
        <f t="shared" si="115"/>
        <v>2.7922955347292122</v>
      </c>
      <c r="AM69" s="147">
        <f t="shared" si="115"/>
        <v>2.4168109914268121</v>
      </c>
      <c r="AN69" s="147">
        <f t="shared" si="115"/>
        <v>2.5484453493831407</v>
      </c>
      <c r="AO69" s="147">
        <f t="shared" si="115"/>
        <v>0.86635374024635159</v>
      </c>
      <c r="AP69" s="147">
        <f t="shared" si="115"/>
        <v>0.63804591521693999</v>
      </c>
      <c r="AQ69" s="147">
        <f t="shared" si="115"/>
        <v>3.4047916621719811</v>
      </c>
      <c r="AR69" s="147">
        <f t="shared" si="115"/>
        <v>2.2292591900395262</v>
      </c>
      <c r="AS69" s="147">
        <f t="shared" si="115"/>
        <v>0.54443840233531993</v>
      </c>
      <c r="AT69" s="147">
        <f t="shared" si="115"/>
        <v>0.75669177148482747</v>
      </c>
      <c r="AU69" s="147">
        <f t="shared" si="115"/>
        <v>1.8259662280669009</v>
      </c>
      <c r="AV69" s="147">
        <f t="shared" si="115"/>
        <v>1.8665620066726951</v>
      </c>
      <c r="AW69" s="147">
        <f t="shared" si="115"/>
        <v>1.7942069690649205</v>
      </c>
      <c r="AX69" s="147">
        <f t="shared" si="115"/>
        <v>1.9916899360122673</v>
      </c>
      <c r="AY69" s="147">
        <f t="shared" si="115"/>
        <v>1.0509724027101983</v>
      </c>
      <c r="AZ69" s="147">
        <f t="shared" si="115"/>
        <v>0.43755489291354327</v>
      </c>
      <c r="BA69" s="147">
        <f t="shared" si="115"/>
        <v>2.4456396893870296</v>
      </c>
      <c r="BB69" s="147">
        <f t="shared" si="115"/>
        <v>-0.71370026939190856</v>
      </c>
      <c r="BC69" s="147">
        <f t="shared" si="116"/>
        <v>3.165174248203356</v>
      </c>
      <c r="BD69" s="147">
        <f t="shared" si="116"/>
        <v>-0.59033741847969068</v>
      </c>
      <c r="BE69" s="147">
        <f t="shared" si="116"/>
        <v>-4.0126946797031042</v>
      </c>
      <c r="BF69" s="147">
        <f t="shared" si="116"/>
        <v>-4.3364609700799059</v>
      </c>
      <c r="BG69" s="147">
        <f t="shared" si="117"/>
        <v>-1.7930087523537634</v>
      </c>
      <c r="BH69" s="147">
        <f t="shared" si="118"/>
        <v>1.9012486197042107</v>
      </c>
      <c r="BI69" s="147">
        <f t="shared" si="119"/>
        <v>2.0622347608471889</v>
      </c>
      <c r="BJ69" s="147">
        <f t="shared" si="120"/>
        <v>1.6411179220511538</v>
      </c>
      <c r="BK69" s="147">
        <f t="shared" si="121"/>
        <v>1.4572659952877889</v>
      </c>
      <c r="BL69" s="147">
        <f t="shared" si="116"/>
        <v>-0.3020008594517401</v>
      </c>
      <c r="BM69" s="147">
        <f t="shared" si="122"/>
        <v>0.95771409299538046</v>
      </c>
      <c r="BN69" s="147">
        <f t="shared" si="123"/>
        <v>1.6812853781304045</v>
      </c>
      <c r="BO69" s="147">
        <f t="shared" si="124"/>
        <v>-0.79731699525032484</v>
      </c>
      <c r="BP69" s="147">
        <f t="shared" si="125"/>
        <v>-4.5507996489657879E-2</v>
      </c>
      <c r="BQ69" s="147">
        <f t="shared" si="126"/>
        <v>0.89359560141271854</v>
      </c>
      <c r="BR69" s="147">
        <f t="shared" si="127"/>
        <v>1.0829311047484993</v>
      </c>
      <c r="BS69" s="147">
        <f t="shared" si="128"/>
        <v>-0.24960282547265908</v>
      </c>
      <c r="BT69" s="147">
        <f t="shared" si="129"/>
        <v>0.35919542630502183</v>
      </c>
      <c r="BU69" s="147">
        <f t="shared" si="130"/>
        <v>1.0424282247103469</v>
      </c>
      <c r="BV69" s="147">
        <f t="shared" si="131"/>
        <v>-1.3798945630889969</v>
      </c>
      <c r="BW69" s="147">
        <f t="shared" si="132"/>
        <v>2.3253587786358847</v>
      </c>
      <c r="BX69" s="147">
        <f t="shared" si="133"/>
        <v>-1.1638327241168249</v>
      </c>
      <c r="BY69" s="147">
        <f t="shared" si="134"/>
        <v>2.1381262608810596</v>
      </c>
      <c r="BZ69" s="147">
        <f t="shared" si="135"/>
        <v>-0.79782029688876166</v>
      </c>
      <c r="CA69" s="147">
        <f t="shared" si="136"/>
        <v>-0.65190041500948026</v>
      </c>
      <c r="CB69" s="147">
        <f t="shared" si="137"/>
        <v>-0.10157089351778081</v>
      </c>
      <c r="CC69" s="147">
        <f t="shared" si="138"/>
        <v>1.8185566166653062</v>
      </c>
    </row>
    <row r="70" spans="1:81" x14ac:dyDescent="0.2">
      <c r="A70" s="134" t="s">
        <v>4</v>
      </c>
      <c r="B70" s="236"/>
      <c r="C70" s="144">
        <f t="shared" si="115"/>
        <v>1.2712781253711523</v>
      </c>
      <c r="D70" s="144">
        <f t="shared" si="115"/>
        <v>0.82153563744700697</v>
      </c>
      <c r="E70" s="144">
        <f t="shared" si="115"/>
        <v>-0.72287405435911578</v>
      </c>
      <c r="F70" s="144">
        <f t="shared" si="115"/>
        <v>1.2515982806069781</v>
      </c>
      <c r="G70" s="144">
        <f t="shared" si="115"/>
        <v>-0.23320111209704603</v>
      </c>
      <c r="H70" s="144">
        <f t="shared" si="115"/>
        <v>0.60781035731727306</v>
      </c>
      <c r="I70" s="144">
        <f t="shared" si="115"/>
        <v>0.73033318647424394</v>
      </c>
      <c r="J70" s="144">
        <f t="shared" si="115"/>
        <v>0.57841273295370366</v>
      </c>
      <c r="K70" s="144">
        <f t="shared" si="115"/>
        <v>1.8663686200841392</v>
      </c>
      <c r="L70" s="144">
        <f t="shared" si="115"/>
        <v>-0.15677813129219062</v>
      </c>
      <c r="M70" s="144">
        <f t="shared" si="115"/>
        <v>-0.24174692681640683</v>
      </c>
      <c r="N70" s="144">
        <f t="shared" si="115"/>
        <v>0.18125525361220135</v>
      </c>
      <c r="O70" s="144">
        <f t="shared" si="115"/>
        <v>-7.7754534987829471E-2</v>
      </c>
      <c r="P70" s="144">
        <f t="shared" si="115"/>
        <v>-1.2789713384100907</v>
      </c>
      <c r="Q70" s="144">
        <f t="shared" si="115"/>
        <v>-0.53175136533462175</v>
      </c>
      <c r="R70" s="144">
        <f t="shared" si="115"/>
        <v>0.83439784887526702</v>
      </c>
      <c r="S70" s="144">
        <f t="shared" si="115"/>
        <v>0.73100149871564757</v>
      </c>
      <c r="T70" s="144">
        <f t="shared" si="115"/>
        <v>1.601853623379645</v>
      </c>
      <c r="U70" s="144">
        <f t="shared" si="115"/>
        <v>2.0542042244306882</v>
      </c>
      <c r="V70" s="144">
        <f t="shared" si="115"/>
        <v>3.087275091477828</v>
      </c>
      <c r="W70" s="144">
        <f t="shared" si="115"/>
        <v>1.6361148062143183</v>
      </c>
      <c r="X70" s="144">
        <f t="shared" si="115"/>
        <v>2.0908744808839597</v>
      </c>
      <c r="Y70" s="144">
        <f t="shared" si="115"/>
        <v>1.9916496683150073</v>
      </c>
      <c r="Z70" s="144">
        <f t="shared" ref="C70:BB74" si="139">(Z30-Y30)/Y30*100</f>
        <v>0.39844737554776105</v>
      </c>
      <c r="AA70" s="144">
        <f t="shared" si="139"/>
        <v>7.0108638796643249E-4</v>
      </c>
      <c r="AB70" s="144">
        <f t="shared" si="139"/>
        <v>-1.06870839932267</v>
      </c>
      <c r="AC70" s="144">
        <f t="shared" si="139"/>
        <v>0.83612359314637252</v>
      </c>
      <c r="AD70" s="144">
        <f t="shared" si="139"/>
        <v>0.65964602295249375</v>
      </c>
      <c r="AE70" s="144">
        <f t="shared" si="139"/>
        <v>1.7474116678790113</v>
      </c>
      <c r="AF70" s="144">
        <f t="shared" si="139"/>
        <v>1.1229544859168823</v>
      </c>
      <c r="AG70" s="144">
        <f t="shared" si="139"/>
        <v>2.4936726616579308E-2</v>
      </c>
      <c r="AH70" s="144">
        <f t="shared" si="139"/>
        <v>-0.32468901436062375</v>
      </c>
      <c r="AI70" s="144">
        <f t="shared" si="139"/>
        <v>-1.2620056794303385</v>
      </c>
      <c r="AJ70" s="144">
        <f t="shared" si="139"/>
        <v>-0.98484919284203021</v>
      </c>
      <c r="AK70" s="144">
        <f t="shared" si="139"/>
        <v>-0.56137261853179266</v>
      </c>
      <c r="AL70" s="144">
        <f t="shared" si="139"/>
        <v>2.7683705506143474</v>
      </c>
      <c r="AM70" s="144">
        <f t="shared" si="139"/>
        <v>2.4293074580344531</v>
      </c>
      <c r="AN70" s="144">
        <f t="shared" si="139"/>
        <v>2.3886277824480211</v>
      </c>
      <c r="AO70" s="144">
        <f t="shared" si="139"/>
        <v>0.37886785925780586</v>
      </c>
      <c r="AP70" s="144">
        <f t="shared" si="139"/>
        <v>-5.0854064480486232E-2</v>
      </c>
      <c r="AQ70" s="144">
        <f t="shared" si="139"/>
        <v>3.8753330066940141</v>
      </c>
      <c r="AR70" s="144">
        <f t="shared" si="139"/>
        <v>2.2918846985183121</v>
      </c>
      <c r="AS70" s="144">
        <f t="shared" si="139"/>
        <v>-8.2436686104501306E-2</v>
      </c>
      <c r="AT70" s="144">
        <f t="shared" si="139"/>
        <v>0.99937293361362667</v>
      </c>
      <c r="AU70" s="144">
        <f t="shared" si="139"/>
        <v>1.9095827054379824</v>
      </c>
      <c r="AV70" s="144">
        <f t="shared" si="139"/>
        <v>1.9687300168862887</v>
      </c>
      <c r="AW70" s="144">
        <f t="shared" si="139"/>
        <v>1.8530913401460043</v>
      </c>
      <c r="AX70" s="144">
        <f t="shared" si="139"/>
        <v>1.5724616234549282</v>
      </c>
      <c r="AY70" s="144">
        <f t="shared" si="139"/>
        <v>0.45974548899625123</v>
      </c>
      <c r="AZ70" s="144">
        <f t="shared" si="139"/>
        <v>1.2315073055979352E-2</v>
      </c>
      <c r="BA70" s="144">
        <f t="shared" si="139"/>
        <v>2.2803017850849554</v>
      </c>
      <c r="BB70" s="144">
        <f t="shared" si="139"/>
        <v>-0.28073923816764385</v>
      </c>
      <c r="BC70" s="144">
        <f t="shared" si="116"/>
        <v>3.912144633994231</v>
      </c>
      <c r="BD70" s="144">
        <f t="shared" si="116"/>
        <v>-1.8443306202351246</v>
      </c>
      <c r="BE70" s="144">
        <f t="shared" si="116"/>
        <v>-5.0420425896393093</v>
      </c>
      <c r="BF70" s="144">
        <f t="shared" si="116"/>
        <v>-6.4686774185646723</v>
      </c>
      <c r="BG70" s="144">
        <f t="shared" si="117"/>
        <v>-2.7135446230074285</v>
      </c>
      <c r="BH70" s="144">
        <f t="shared" si="118"/>
        <v>2.006209720933692</v>
      </c>
      <c r="BI70" s="144">
        <f t="shared" si="119"/>
        <v>2.5978374070216939</v>
      </c>
      <c r="BJ70" s="144">
        <f t="shared" si="120"/>
        <v>2.2565789956519624</v>
      </c>
      <c r="BK70" s="144">
        <f t="shared" si="121"/>
        <v>2.1573025349431898</v>
      </c>
      <c r="BL70" s="144">
        <f t="shared" si="116"/>
        <v>-0.4554209188614643</v>
      </c>
      <c r="BM70" s="144">
        <f t="shared" si="122"/>
        <v>1.2014280238936303</v>
      </c>
      <c r="BN70" s="144">
        <f t="shared" si="123"/>
        <v>2.5158751296243262</v>
      </c>
      <c r="BO70" s="144">
        <f t="shared" si="124"/>
        <v>-1.3522474970723315</v>
      </c>
      <c r="BP70" s="144">
        <f t="shared" si="125"/>
        <v>-0.25786449381952381</v>
      </c>
      <c r="BQ70" s="144">
        <f t="shared" si="126"/>
        <v>0.96569493605315004</v>
      </c>
      <c r="BR70" s="144">
        <f t="shared" si="127"/>
        <v>1.5023180428941356</v>
      </c>
      <c r="BS70" s="144">
        <f t="shared" si="128"/>
        <v>-0.29792275894150577</v>
      </c>
      <c r="BT70" s="144">
        <f t="shared" si="129"/>
        <v>0.19037697277095833</v>
      </c>
      <c r="BU70" s="144">
        <f t="shared" si="130"/>
        <v>1.0572701081644849</v>
      </c>
      <c r="BV70" s="144">
        <f t="shared" si="131"/>
        <v>-1.8620022909649938</v>
      </c>
      <c r="BW70" s="144">
        <f t="shared" si="132"/>
        <v>2.8028586279308114</v>
      </c>
      <c r="BX70" s="144">
        <f t="shared" si="133"/>
        <v>-1.6997043758161996</v>
      </c>
      <c r="BY70" s="144">
        <f t="shared" si="134"/>
        <v>2.9500760127993542</v>
      </c>
      <c r="BZ70" s="144">
        <f t="shared" si="135"/>
        <v>-1.4955744022429409</v>
      </c>
      <c r="CA70" s="144">
        <f t="shared" si="136"/>
        <v>-1.0142241303539214</v>
      </c>
      <c r="CB70" s="144">
        <f t="shared" si="137"/>
        <v>-0.24308849435518867</v>
      </c>
      <c r="CC70" s="144">
        <f t="shared" si="138"/>
        <v>2.2932021285832933</v>
      </c>
    </row>
    <row r="71" spans="1:81" x14ac:dyDescent="0.2">
      <c r="A71" s="134" t="s">
        <v>5</v>
      </c>
      <c r="B71" s="236"/>
      <c r="C71" s="144">
        <f t="shared" si="139"/>
        <v>3.9822993602162585E-2</v>
      </c>
      <c r="D71" s="144">
        <f t="shared" si="139"/>
        <v>-0.61141512921752073</v>
      </c>
      <c r="E71" s="144">
        <f t="shared" si="139"/>
        <v>-1.2858818378805914</v>
      </c>
      <c r="F71" s="144">
        <f t="shared" si="139"/>
        <v>3.201789726337819</v>
      </c>
      <c r="G71" s="144">
        <f t="shared" si="139"/>
        <v>4.1937797700166781</v>
      </c>
      <c r="H71" s="144">
        <f t="shared" si="139"/>
        <v>6.0245968303847004</v>
      </c>
      <c r="I71" s="144">
        <f t="shared" si="139"/>
        <v>4.9238523492906205</v>
      </c>
      <c r="J71" s="144">
        <f t="shared" si="139"/>
        <v>-2.5500924521830415</v>
      </c>
      <c r="K71" s="144">
        <f t="shared" si="139"/>
        <v>0.26274519287001086</v>
      </c>
      <c r="L71" s="144">
        <f t="shared" si="139"/>
        <v>-2.0233327757731288</v>
      </c>
      <c r="M71" s="144">
        <f t="shared" si="139"/>
        <v>-2.4529480274536821</v>
      </c>
      <c r="N71" s="144">
        <f t="shared" si="139"/>
        <v>-1.6959187212372429</v>
      </c>
      <c r="O71" s="144">
        <f t="shared" si="139"/>
        <v>-1.3412553702396961</v>
      </c>
      <c r="P71" s="144">
        <f t="shared" si="139"/>
        <v>-1.4606944110555264</v>
      </c>
      <c r="Q71" s="144">
        <f t="shared" si="139"/>
        <v>-7.6343541349514529E-2</v>
      </c>
      <c r="R71" s="144">
        <f t="shared" si="139"/>
        <v>-0.44502867945741753</v>
      </c>
      <c r="S71" s="144">
        <f t="shared" si="139"/>
        <v>1.0096790008772039</v>
      </c>
      <c r="T71" s="144">
        <f t="shared" si="139"/>
        <v>0.49005975371235172</v>
      </c>
      <c r="U71" s="144">
        <f t="shared" si="139"/>
        <v>1.6285513799006293</v>
      </c>
      <c r="V71" s="144">
        <f t="shared" si="139"/>
        <v>2.5124146332560526</v>
      </c>
      <c r="W71" s="144">
        <f t="shared" si="139"/>
        <v>0.7270818516201355</v>
      </c>
      <c r="X71" s="144">
        <f t="shared" si="139"/>
        <v>0.38502200648264046</v>
      </c>
      <c r="Y71" s="144">
        <f t="shared" si="139"/>
        <v>-1.5779384953421471</v>
      </c>
      <c r="Z71" s="144">
        <f t="shared" si="139"/>
        <v>0.83381989645834254</v>
      </c>
      <c r="AA71" s="144">
        <f t="shared" si="139"/>
        <v>-1.4005807076029784</v>
      </c>
      <c r="AB71" s="144">
        <f t="shared" si="139"/>
        <v>-0.17872282256998642</v>
      </c>
      <c r="AC71" s="144">
        <f t="shared" si="139"/>
        <v>-0.58636885441735354</v>
      </c>
      <c r="AD71" s="144">
        <f t="shared" si="139"/>
        <v>2.1021801389106147</v>
      </c>
      <c r="AE71" s="144">
        <f t="shared" si="139"/>
        <v>2.3268087310700354</v>
      </c>
      <c r="AF71" s="144">
        <f t="shared" si="139"/>
        <v>1.2481029392323562</v>
      </c>
      <c r="AG71" s="144">
        <f t="shared" si="139"/>
        <v>1.6850108407679576</v>
      </c>
      <c r="AH71" s="144">
        <f t="shared" si="139"/>
        <v>-1.9029084181468288</v>
      </c>
      <c r="AI71" s="144">
        <f t="shared" si="139"/>
        <v>3.0832476875646973E-2</v>
      </c>
      <c r="AJ71" s="144">
        <f t="shared" si="139"/>
        <v>0.44522072673719176</v>
      </c>
      <c r="AK71" s="144">
        <f t="shared" si="139"/>
        <v>1.1217566231375335</v>
      </c>
      <c r="AL71" s="144">
        <f t="shared" si="139"/>
        <v>2.8797491432048612</v>
      </c>
      <c r="AM71" s="144">
        <f t="shared" si="139"/>
        <v>1.9392415116817885</v>
      </c>
      <c r="AN71" s="144">
        <f t="shared" si="139"/>
        <v>3.3924165692766821</v>
      </c>
      <c r="AO71" s="144">
        <f t="shared" si="139"/>
        <v>1.9466859242048704</v>
      </c>
      <c r="AP71" s="144">
        <f t="shared" si="139"/>
        <v>1.141415839217597</v>
      </c>
      <c r="AQ71" s="144">
        <f t="shared" si="139"/>
        <v>0.93594762387834129</v>
      </c>
      <c r="AR71" s="144">
        <f t="shared" si="139"/>
        <v>0.77780777167223869</v>
      </c>
      <c r="AS71" s="144">
        <f t="shared" si="139"/>
        <v>2.1095992820703846</v>
      </c>
      <c r="AT71" s="144">
        <f t="shared" si="139"/>
        <v>0.97674528448796782</v>
      </c>
      <c r="AU71" s="144">
        <f t="shared" si="139"/>
        <v>0.2776007712234092</v>
      </c>
      <c r="AV71" s="144">
        <f t="shared" si="139"/>
        <v>0.20608618908711279</v>
      </c>
      <c r="AW71" s="144">
        <f t="shared" si="139"/>
        <v>0.65774724537727269</v>
      </c>
      <c r="AX71" s="144">
        <f t="shared" si="139"/>
        <v>1.4434555463164325</v>
      </c>
      <c r="AY71" s="144">
        <f t="shared" si="139"/>
        <v>0.88609941516881974</v>
      </c>
      <c r="AZ71" s="144">
        <f t="shared" si="139"/>
        <v>0.98462435748550758</v>
      </c>
      <c r="BA71" s="144">
        <f t="shared" si="139"/>
        <v>0.11236000971209349</v>
      </c>
      <c r="BB71" s="144">
        <f t="shared" si="139"/>
        <v>-5.3956762871070625</v>
      </c>
      <c r="BC71" s="144">
        <f t="shared" si="116"/>
        <v>-0.60755469131531881</v>
      </c>
      <c r="BD71" s="144">
        <f t="shared" si="116"/>
        <v>3.1260382510414928</v>
      </c>
      <c r="BE71" s="144">
        <f t="shared" si="116"/>
        <v>-3.6315560708718748</v>
      </c>
      <c r="BF71" s="144">
        <f t="shared" si="116"/>
        <v>-3.7084392550829834</v>
      </c>
      <c r="BG71" s="144">
        <f t="shared" si="117"/>
        <v>0.43556486113579601</v>
      </c>
      <c r="BH71" s="144">
        <f t="shared" si="118"/>
        <v>0.82388983346080202</v>
      </c>
      <c r="BI71" s="144">
        <f t="shared" si="119"/>
        <v>0.27911103950312205</v>
      </c>
      <c r="BJ71" s="144">
        <f t="shared" si="120"/>
        <v>0.2814916488961165</v>
      </c>
      <c r="BK71" s="144">
        <f t="shared" si="121"/>
        <v>-5.2132541812043229E-2</v>
      </c>
      <c r="BL71" s="144">
        <f t="shared" si="116"/>
        <v>-0.27971166330366082</v>
      </c>
      <c r="BM71" s="144">
        <f t="shared" si="122"/>
        <v>1.425400248611989</v>
      </c>
      <c r="BN71" s="144">
        <f t="shared" si="123"/>
        <v>0.17855653258980836</v>
      </c>
      <c r="BO71" s="144">
        <f t="shared" si="124"/>
        <v>0.16317863461826665</v>
      </c>
      <c r="BP71" s="144">
        <f t="shared" si="125"/>
        <v>-0.49353522215081969</v>
      </c>
      <c r="BQ71" s="144">
        <f t="shared" si="126"/>
        <v>0.18616467411199572</v>
      </c>
      <c r="BR71" s="144">
        <f t="shared" si="127"/>
        <v>0.57823445939612317</v>
      </c>
      <c r="BS71" s="144">
        <f t="shared" si="128"/>
        <v>-0.85427983579159306</v>
      </c>
      <c r="BT71" s="144">
        <f t="shared" si="129"/>
        <v>0.56852772918011685</v>
      </c>
      <c r="BU71" s="144">
        <f t="shared" si="130"/>
        <v>0.16335364777326802</v>
      </c>
      <c r="BV71" s="144">
        <f t="shared" si="131"/>
        <v>-0.65677785806004119</v>
      </c>
      <c r="BW71" s="144">
        <f t="shared" si="132"/>
        <v>0.74177014764449278</v>
      </c>
      <c r="BX71" s="144">
        <f t="shared" si="133"/>
        <v>0.470315458220669</v>
      </c>
      <c r="BY71" s="144">
        <f t="shared" si="134"/>
        <v>-1.5283586586698106</v>
      </c>
      <c r="BZ71" s="144">
        <f t="shared" si="135"/>
        <v>0.61350170286736694</v>
      </c>
      <c r="CA71" s="144">
        <f t="shared" si="136"/>
        <v>-0.13240051319861185</v>
      </c>
      <c r="CB71" s="144">
        <f t="shared" si="137"/>
        <v>-0.27049949994524392</v>
      </c>
      <c r="CC71" s="144">
        <f t="shared" si="138"/>
        <v>8.0954350110871723E-2</v>
      </c>
    </row>
    <row r="72" spans="1:81" x14ac:dyDescent="0.2">
      <c r="A72" s="137" t="s">
        <v>6</v>
      </c>
      <c r="B72" s="237"/>
      <c r="C72" s="145">
        <f t="shared" si="139"/>
        <v>9.9831635160366736E-2</v>
      </c>
      <c r="D72" s="145">
        <f t="shared" si="139"/>
        <v>0.72586095130214157</v>
      </c>
      <c r="E72" s="145">
        <f t="shared" si="139"/>
        <v>0.40458761877483207</v>
      </c>
      <c r="F72" s="145">
        <f t="shared" si="139"/>
        <v>-3.508589071716222</v>
      </c>
      <c r="G72" s="145">
        <f t="shared" si="139"/>
        <v>1.0433209727387105</v>
      </c>
      <c r="H72" s="145">
        <f t="shared" si="139"/>
        <v>0.59106911698051345</v>
      </c>
      <c r="I72" s="145">
        <f t="shared" si="139"/>
        <v>0.2490470717432452</v>
      </c>
      <c r="J72" s="145">
        <f t="shared" si="139"/>
        <v>3.3527678803839542</v>
      </c>
      <c r="K72" s="145">
        <f t="shared" si="139"/>
        <v>1.2523118162476874</v>
      </c>
      <c r="L72" s="145">
        <f t="shared" si="139"/>
        <v>0.88349454824095397</v>
      </c>
      <c r="M72" s="145">
        <f t="shared" si="139"/>
        <v>0.59118915542930328</v>
      </c>
      <c r="N72" s="145">
        <f t="shared" si="139"/>
        <v>-10.514160690826069</v>
      </c>
      <c r="O72" s="145">
        <f t="shared" si="139"/>
        <v>-2.3221989906420113</v>
      </c>
      <c r="P72" s="145">
        <f t="shared" si="139"/>
        <v>-0.91169420556633884</v>
      </c>
      <c r="Q72" s="145">
        <f t="shared" si="139"/>
        <v>0.77919560879833383</v>
      </c>
      <c r="R72" s="145">
        <f t="shared" si="139"/>
        <v>-5.4608732412411909</v>
      </c>
      <c r="S72" s="145">
        <f t="shared" si="139"/>
        <v>-8.300029887381756E-2</v>
      </c>
      <c r="T72" s="145">
        <f t="shared" si="139"/>
        <v>0.31394637687750981</v>
      </c>
      <c r="U72" s="145">
        <f t="shared" si="139"/>
        <v>0.50530807472942396</v>
      </c>
      <c r="V72" s="145">
        <f t="shared" si="139"/>
        <v>0.69892194233998728</v>
      </c>
      <c r="W72" s="145">
        <f t="shared" si="139"/>
        <v>2.2718597855247569</v>
      </c>
      <c r="X72" s="145">
        <f t="shared" si="139"/>
        <v>3.0265553353152126</v>
      </c>
      <c r="Y72" s="145">
        <f t="shared" si="139"/>
        <v>2.4845685475546806</v>
      </c>
      <c r="Z72" s="145">
        <f t="shared" si="139"/>
        <v>19.242959400790991</v>
      </c>
      <c r="AA72" s="145">
        <f t="shared" si="139"/>
        <v>0.84862586258024097</v>
      </c>
      <c r="AB72" s="145">
        <f t="shared" si="139"/>
        <v>0.30882646225551386</v>
      </c>
      <c r="AC72" s="145">
        <f t="shared" si="139"/>
        <v>0.94494518301632502</v>
      </c>
      <c r="AD72" s="145">
        <f t="shared" si="139"/>
        <v>-21.764171218599671</v>
      </c>
      <c r="AE72" s="145">
        <f t="shared" si="139"/>
        <v>1.5243688161942182</v>
      </c>
      <c r="AF72" s="145">
        <f t="shared" si="139"/>
        <v>2.434138067375188</v>
      </c>
      <c r="AG72" s="145">
        <f t="shared" si="139"/>
        <v>2.8792427442716666</v>
      </c>
      <c r="AH72" s="145">
        <f t="shared" si="139"/>
        <v>-4.701710332010034E-2</v>
      </c>
      <c r="AI72" s="145">
        <f t="shared" si="139"/>
        <v>1.3338991235605939</v>
      </c>
      <c r="AJ72" s="145">
        <f t="shared" si="139"/>
        <v>1.2564164303634049</v>
      </c>
      <c r="AK72" s="145">
        <f t="shared" si="139"/>
        <v>1.9166434234724579</v>
      </c>
      <c r="AL72" s="145">
        <f t="shared" si="139"/>
        <v>2.8580299337119213</v>
      </c>
      <c r="AM72" s="145">
        <f t="shared" si="139"/>
        <v>2.7934028955741548</v>
      </c>
      <c r="AN72" s="145">
        <f t="shared" si="139"/>
        <v>2.7425849318969986</v>
      </c>
      <c r="AO72" s="145">
        <f t="shared" si="139"/>
        <v>2.8510845582967961</v>
      </c>
      <c r="AP72" s="145">
        <f t="shared" si="139"/>
        <v>4.3162357414684207</v>
      </c>
      <c r="AQ72" s="145">
        <f t="shared" si="139"/>
        <v>2.9401201853223942</v>
      </c>
      <c r="AR72" s="145">
        <f t="shared" si="139"/>
        <v>3.1628015298103711</v>
      </c>
      <c r="AS72" s="145">
        <f t="shared" si="139"/>
        <v>2.7985595341371772</v>
      </c>
      <c r="AT72" s="145">
        <f t="shared" si="139"/>
        <v>-0.79718327765871921</v>
      </c>
      <c r="AU72" s="145">
        <f t="shared" si="139"/>
        <v>2.7159852720842226</v>
      </c>
      <c r="AV72" s="145">
        <f t="shared" si="139"/>
        <v>2.7193271388848581</v>
      </c>
      <c r="AW72" s="145">
        <f t="shared" si="139"/>
        <v>2.4189435775824575</v>
      </c>
      <c r="AX72" s="145">
        <f t="shared" si="139"/>
        <v>4.7928075785749291</v>
      </c>
      <c r="AY72" s="145">
        <f t="shared" si="139"/>
        <v>4.3921424066276984</v>
      </c>
      <c r="AZ72" s="145">
        <f t="shared" si="139"/>
        <v>2.2355340144698177</v>
      </c>
      <c r="BA72" s="145">
        <f t="shared" si="139"/>
        <v>5.0736844732277655</v>
      </c>
      <c r="BB72" s="145">
        <f t="shared" si="139"/>
        <v>0.54190609556632485</v>
      </c>
      <c r="BC72" s="145">
        <f t="shared" si="116"/>
        <v>2.0649693344949562</v>
      </c>
      <c r="BD72" s="145">
        <f t="shared" si="116"/>
        <v>3.2284514490989893</v>
      </c>
      <c r="BE72" s="145">
        <f t="shared" si="116"/>
        <v>0.64926716668503304</v>
      </c>
      <c r="BF72" s="145">
        <f t="shared" si="116"/>
        <v>4.8700624887786068</v>
      </c>
      <c r="BG72" s="145">
        <f t="shared" si="117"/>
        <v>0.60034520869870667</v>
      </c>
      <c r="BH72" s="145">
        <f t="shared" si="118"/>
        <v>2.1236351461061691</v>
      </c>
      <c r="BI72" s="145">
        <f t="shared" si="119"/>
        <v>1.0130570402341565</v>
      </c>
      <c r="BJ72" s="145">
        <f t="shared" si="120"/>
        <v>-5.8466343452501469E-3</v>
      </c>
      <c r="BK72" s="145">
        <f t="shared" si="121"/>
        <v>-0.49723387541572883</v>
      </c>
      <c r="BL72" s="145">
        <f t="shared" si="116"/>
        <v>0.32019787178646442</v>
      </c>
      <c r="BM72" s="145">
        <f t="shared" si="122"/>
        <v>-0.31185052941337155</v>
      </c>
      <c r="BN72" s="145">
        <f t="shared" si="123"/>
        <v>-0.92093948656601943</v>
      </c>
      <c r="BO72" s="145">
        <f t="shared" si="124"/>
        <v>1.0295789223670126</v>
      </c>
      <c r="BP72" s="145">
        <f t="shared" si="125"/>
        <v>1.1114446261284747</v>
      </c>
      <c r="BQ72" s="145">
        <f t="shared" si="126"/>
        <v>1.0016566258807491</v>
      </c>
      <c r="BR72" s="145">
        <f t="shared" si="127"/>
        <v>-0.370778227913167</v>
      </c>
      <c r="BS72" s="145">
        <f t="shared" si="128"/>
        <v>0.30384581994961818</v>
      </c>
      <c r="BT72" s="145">
        <f t="shared" si="129"/>
        <v>0.949990520701959</v>
      </c>
      <c r="BU72" s="145">
        <f t="shared" si="130"/>
        <v>1.4800011431417821</v>
      </c>
      <c r="BV72" s="145">
        <f t="shared" si="131"/>
        <v>0.21904885139566788</v>
      </c>
      <c r="BW72" s="145">
        <f t="shared" si="132"/>
        <v>1.2616643489126771</v>
      </c>
      <c r="BX72" s="145">
        <f t="shared" si="133"/>
        <v>0.14728419879386584</v>
      </c>
      <c r="BY72" s="145">
        <f t="shared" si="134"/>
        <v>0.87843074905099661</v>
      </c>
      <c r="BZ72" s="145">
        <f t="shared" si="135"/>
        <v>1.3267973614261426</v>
      </c>
      <c r="CA72" s="145">
        <f t="shared" si="136"/>
        <v>0.5271172543047784</v>
      </c>
      <c r="CB72" s="145">
        <f t="shared" si="137"/>
        <v>0.54959993785443562</v>
      </c>
      <c r="CC72" s="145">
        <f t="shared" si="138"/>
        <v>0.87300820859487605</v>
      </c>
    </row>
    <row r="73" spans="1:81" x14ac:dyDescent="0.2">
      <c r="A73" s="133" t="s">
        <v>7</v>
      </c>
      <c r="B73" s="238"/>
      <c r="C73" s="147">
        <f t="shared" si="139"/>
        <v>1.159562564860251</v>
      </c>
      <c r="D73" s="147">
        <f t="shared" si="139"/>
        <v>1.1276065274948346</v>
      </c>
      <c r="E73" s="147">
        <f t="shared" si="139"/>
        <v>0.85691703688948551</v>
      </c>
      <c r="F73" s="147">
        <f t="shared" si="139"/>
        <v>1.0760062541290922</v>
      </c>
      <c r="G73" s="147">
        <f t="shared" si="139"/>
        <v>0.94426099834434041</v>
      </c>
      <c r="H73" s="147">
        <f t="shared" si="139"/>
        <v>1.0969315268133819</v>
      </c>
      <c r="I73" s="147">
        <f t="shared" si="139"/>
        <v>1.0385476427543918</v>
      </c>
      <c r="J73" s="147">
        <f t="shared" si="139"/>
        <v>-0.73710836330479923</v>
      </c>
      <c r="K73" s="147">
        <f t="shared" si="139"/>
        <v>0.29575389778244726</v>
      </c>
      <c r="L73" s="147">
        <f t="shared" si="139"/>
        <v>0.28887106842469235</v>
      </c>
      <c r="M73" s="147">
        <f t="shared" si="139"/>
        <v>4.9961542677811187E-2</v>
      </c>
      <c r="N73" s="147">
        <f t="shared" si="139"/>
        <v>1.8056366373434118</v>
      </c>
      <c r="O73" s="147">
        <f t="shared" si="139"/>
        <v>0.78187946286140986</v>
      </c>
      <c r="P73" s="147">
        <f t="shared" si="139"/>
        <v>0.26841278240720085</v>
      </c>
      <c r="Q73" s="147">
        <f t="shared" si="139"/>
        <v>0.2430634398865511</v>
      </c>
      <c r="R73" s="147">
        <f t="shared" si="139"/>
        <v>0.70233331312882064</v>
      </c>
      <c r="S73" s="147">
        <f t="shared" si="139"/>
        <v>1.1473888875464311</v>
      </c>
      <c r="T73" s="147">
        <f t="shared" si="139"/>
        <v>1.1696104586415097</v>
      </c>
      <c r="U73" s="147">
        <f t="shared" si="139"/>
        <v>0.94273086233805459</v>
      </c>
      <c r="V73" s="147">
        <f t="shared" si="139"/>
        <v>0.53528342513753802</v>
      </c>
      <c r="W73" s="147">
        <f t="shared" si="139"/>
        <v>0.97551364190558087</v>
      </c>
      <c r="X73" s="147">
        <f t="shared" si="139"/>
        <v>0.89606673915714696</v>
      </c>
      <c r="Y73" s="147">
        <f t="shared" si="139"/>
        <v>0.69772333375013273</v>
      </c>
      <c r="Z73" s="147">
        <f t="shared" si="139"/>
        <v>1.8432355084656655</v>
      </c>
      <c r="AA73" s="147">
        <f t="shared" si="139"/>
        <v>0.69179732031891317</v>
      </c>
      <c r="AB73" s="147">
        <f t="shared" si="139"/>
        <v>0.6879652381495277</v>
      </c>
      <c r="AC73" s="147">
        <f t="shared" si="139"/>
        <v>0.93727668937921504</v>
      </c>
      <c r="AD73" s="147">
        <f t="shared" si="139"/>
        <v>1.1129567363675106</v>
      </c>
      <c r="AE73" s="147">
        <f t="shared" si="139"/>
        <v>1.1082209554467646</v>
      </c>
      <c r="AF73" s="147">
        <f t="shared" si="139"/>
        <v>0.55744482823277564</v>
      </c>
      <c r="AG73" s="147">
        <f t="shared" si="139"/>
        <v>0.92798742567306158</v>
      </c>
      <c r="AH73" s="147">
        <f t="shared" si="139"/>
        <v>1.7969291962389629</v>
      </c>
      <c r="AI73" s="147">
        <f t="shared" si="139"/>
        <v>0.94082584773640987</v>
      </c>
      <c r="AJ73" s="147">
        <f t="shared" si="139"/>
        <v>0.97729422584414694</v>
      </c>
      <c r="AK73" s="147">
        <f t="shared" si="139"/>
        <v>0.83005296933800554</v>
      </c>
      <c r="AL73" s="147">
        <f t="shared" si="139"/>
        <v>1.024953754469111</v>
      </c>
      <c r="AM73" s="147">
        <f t="shared" si="139"/>
        <v>1.2328366266462247</v>
      </c>
      <c r="AN73" s="147">
        <f t="shared" si="139"/>
        <v>1.1680970728489715</v>
      </c>
      <c r="AO73" s="147">
        <f t="shared" si="139"/>
        <v>1.5220174662366637</v>
      </c>
      <c r="AP73" s="147">
        <f t="shared" si="139"/>
        <v>2.4109347403051613</v>
      </c>
      <c r="AQ73" s="147">
        <f t="shared" si="139"/>
        <v>1.5196779548962325</v>
      </c>
      <c r="AR73" s="147">
        <f t="shared" si="139"/>
        <v>1.3057529131076999</v>
      </c>
      <c r="AS73" s="147">
        <f t="shared" si="139"/>
        <v>0.96746075290583444</v>
      </c>
      <c r="AT73" s="147">
        <f t="shared" si="139"/>
        <v>1.5772360492852793</v>
      </c>
      <c r="AU73" s="147">
        <f t="shared" si="139"/>
        <v>1.5539418678503707</v>
      </c>
      <c r="AV73" s="147">
        <f t="shared" si="139"/>
        <v>1.4524152819037139</v>
      </c>
      <c r="AW73" s="147">
        <f t="shared" si="139"/>
        <v>1.1428242796060493</v>
      </c>
      <c r="AX73" s="147">
        <f t="shared" si="139"/>
        <v>2.1839486079401307</v>
      </c>
      <c r="AY73" s="147">
        <f t="shared" si="139"/>
        <v>1.310896869850156</v>
      </c>
      <c r="AZ73" s="147">
        <f t="shared" si="139"/>
        <v>1.6722318221635193</v>
      </c>
      <c r="BA73" s="147">
        <f t="shared" si="139"/>
        <v>1.4830511250331442</v>
      </c>
      <c r="BB73" s="147">
        <f t="shared" si="139"/>
        <v>1.1524047389785566</v>
      </c>
      <c r="BC73" s="147">
        <f t="shared" si="116"/>
        <v>0.36404735527137022</v>
      </c>
      <c r="BD73" s="147">
        <f t="shared" si="116"/>
        <v>0.53741421260301991</v>
      </c>
      <c r="BE73" s="147">
        <f t="shared" si="116"/>
        <v>0.45862719640984972</v>
      </c>
      <c r="BF73" s="147">
        <f t="shared" si="116"/>
        <v>0.56923700975613767</v>
      </c>
      <c r="BG73" s="147">
        <f t="shared" si="117"/>
        <v>-0.15787155317848908</v>
      </c>
      <c r="BH73" s="147">
        <f t="shared" si="118"/>
        <v>6.771879148918343E-2</v>
      </c>
      <c r="BI73" s="147">
        <f t="shared" si="119"/>
        <v>0.15168196318336322</v>
      </c>
      <c r="BJ73" s="147">
        <f t="shared" si="120"/>
        <v>1.0137538915788804</v>
      </c>
      <c r="BK73" s="147">
        <f t="shared" si="121"/>
        <v>1.1577388641902486</v>
      </c>
      <c r="BL73" s="147">
        <f t="shared" si="116"/>
        <v>0.70973843719556307</v>
      </c>
      <c r="BM73" s="147">
        <f t="shared" si="122"/>
        <v>0.8538070116559705</v>
      </c>
      <c r="BN73" s="147">
        <f t="shared" si="123"/>
        <v>0.99035176592603325</v>
      </c>
      <c r="BO73" s="147">
        <f t="shared" si="124"/>
        <v>1.0671729683503095</v>
      </c>
      <c r="BP73" s="147">
        <f t="shared" si="125"/>
        <v>0.90879637569454086</v>
      </c>
      <c r="BQ73" s="147">
        <f t="shared" si="126"/>
        <v>0.8413607332729709</v>
      </c>
      <c r="BR73" s="147">
        <f t="shared" si="127"/>
        <v>0.53568388949197476</v>
      </c>
      <c r="BS73" s="147">
        <f t="shared" si="128"/>
        <v>0.71402502429953363</v>
      </c>
      <c r="BT73" s="147">
        <f t="shared" si="129"/>
        <v>0.59107742749273995</v>
      </c>
      <c r="BU73" s="147">
        <f t="shared" si="130"/>
        <v>0.6117173371522211</v>
      </c>
      <c r="BV73" s="147">
        <f t="shared" si="131"/>
        <v>0.56517226051859148</v>
      </c>
      <c r="BW73" s="147">
        <f t="shared" si="132"/>
        <v>0.73920799782416635</v>
      </c>
      <c r="BX73" s="147">
        <f t="shared" si="133"/>
        <v>0.50709769197335319</v>
      </c>
      <c r="BY73" s="147">
        <f t="shared" si="134"/>
        <v>0.63789551181324944</v>
      </c>
      <c r="BZ73" s="147">
        <f t="shared" si="135"/>
        <v>0.42290091184290768</v>
      </c>
      <c r="CA73" s="147">
        <f t="shared" si="136"/>
        <v>0.49518918647785498</v>
      </c>
      <c r="CB73" s="147">
        <f t="shared" si="137"/>
        <v>0.60529036310069251</v>
      </c>
      <c r="CC73" s="147">
        <f t="shared" si="138"/>
        <v>0.42741095619719566</v>
      </c>
    </row>
    <row r="74" spans="1:81" x14ac:dyDescent="0.2">
      <c r="A74" s="140" t="s">
        <v>8</v>
      </c>
      <c r="B74" s="236"/>
      <c r="C74" s="144">
        <f t="shared" si="139"/>
        <v>1.9268927169487964</v>
      </c>
      <c r="D74" s="144">
        <f t="shared" si="139"/>
        <v>2.0921715052990115</v>
      </c>
      <c r="E74" s="144">
        <f t="shared" si="139"/>
        <v>1.5377237361743736</v>
      </c>
      <c r="F74" s="144">
        <f t="shared" si="139"/>
        <v>-1.5577221269461248</v>
      </c>
      <c r="G74" s="144">
        <f t="shared" si="139"/>
        <v>0.62541605824354818</v>
      </c>
      <c r="H74" s="144">
        <f t="shared" si="139"/>
        <v>0.83360850268888709</v>
      </c>
      <c r="I74" s="144">
        <f t="shared" si="139"/>
        <v>1.0845182212206748</v>
      </c>
      <c r="J74" s="144">
        <f t="shared" si="139"/>
        <v>0.43948366200871447</v>
      </c>
      <c r="K74" s="144">
        <f t="shared" si="139"/>
        <v>-0.6527037062331833</v>
      </c>
      <c r="L74" s="144">
        <f t="shared" si="139"/>
        <v>-0.59897938553706043</v>
      </c>
      <c r="M74" s="144">
        <f t="shared" si="139"/>
        <v>-1.8887437293562224</v>
      </c>
      <c r="N74" s="144">
        <f t="shared" si="139"/>
        <v>1.9612454591025084</v>
      </c>
      <c r="O74" s="144">
        <f t="shared" si="139"/>
        <v>0.85517484197507854</v>
      </c>
      <c r="P74" s="144">
        <f t="shared" si="139"/>
        <v>0.37876878541957587</v>
      </c>
      <c r="Q74" s="144">
        <f t="shared" si="139"/>
        <v>2.7977646577746366E-2</v>
      </c>
      <c r="R74" s="144">
        <f t="shared" si="139"/>
        <v>3.0619302183181598</v>
      </c>
      <c r="S74" s="144">
        <f t="shared" si="139"/>
        <v>2.3216446525944598</v>
      </c>
      <c r="T74" s="144">
        <f t="shared" si="139"/>
        <v>2.5888848193816805</v>
      </c>
      <c r="U74" s="144">
        <f t="shared" si="139"/>
        <v>2.3582691481273352</v>
      </c>
      <c r="V74" s="144">
        <f t="shared" si="139"/>
        <v>2.4057288240337198</v>
      </c>
      <c r="W74" s="144">
        <f t="shared" si="139"/>
        <v>1.8972865616128427</v>
      </c>
      <c r="X74" s="144">
        <f t="shared" si="139"/>
        <v>1.2953569950759558</v>
      </c>
      <c r="Y74" s="144">
        <f t="shared" si="139"/>
        <v>0.61513946662739194</v>
      </c>
      <c r="Z74" s="144">
        <f t="shared" si="139"/>
        <v>5.9994150697726889</v>
      </c>
      <c r="AA74" s="144">
        <f t="shared" si="139"/>
        <v>0.1046683485264269</v>
      </c>
      <c r="AB74" s="144">
        <f t="shared" si="139"/>
        <v>-1.2565411290460259E-2</v>
      </c>
      <c r="AC74" s="144">
        <f t="shared" si="139"/>
        <v>0.24046015911242635</v>
      </c>
      <c r="AD74" s="144">
        <f t="shared" si="139"/>
        <v>0.89939081616005978</v>
      </c>
      <c r="AE74" s="144">
        <f t="shared" si="139"/>
        <v>0.82730611335988158</v>
      </c>
      <c r="AF74" s="144">
        <f t="shared" si="139"/>
        <v>0.59702301692377335</v>
      </c>
      <c r="AG74" s="144">
        <f t="shared" si="139"/>
        <v>1.6242275817229122</v>
      </c>
      <c r="AH74" s="144">
        <f t="shared" si="139"/>
        <v>0.9166886892888384</v>
      </c>
      <c r="AI74" s="144">
        <f t="shared" si="139"/>
        <v>0.41870283761561777</v>
      </c>
      <c r="AJ74" s="144">
        <f t="shared" si="139"/>
        <v>0.66492450638789824</v>
      </c>
      <c r="AK74" s="144">
        <f t="shared" si="139"/>
        <v>0.58196082955956685</v>
      </c>
      <c r="AL74" s="144">
        <f t="shared" si="139"/>
        <v>1.3871385939326302</v>
      </c>
      <c r="AM74" s="144">
        <f t="shared" si="139"/>
        <v>1.8805140713158111</v>
      </c>
      <c r="AN74" s="144">
        <f t="shared" si="139"/>
        <v>2.0824307059934251</v>
      </c>
      <c r="AO74" s="144">
        <f t="shared" si="139"/>
        <v>2.3969006252074569</v>
      </c>
      <c r="AP74" s="144">
        <f t="shared" si="139"/>
        <v>0.6852795606591976</v>
      </c>
      <c r="AQ74" s="144">
        <f t="shared" si="139"/>
        <v>1.5154660740583612</v>
      </c>
      <c r="AR74" s="144">
        <f t="shared" si="139"/>
        <v>1.4292403230889827</v>
      </c>
      <c r="AS74" s="144">
        <f t="shared" si="139"/>
        <v>1.962749062022624</v>
      </c>
      <c r="AT74" s="144">
        <f t="shared" si="139"/>
        <v>1.4934275398762169</v>
      </c>
      <c r="AU74" s="144">
        <f t="shared" si="139"/>
        <v>1.4840452346092088</v>
      </c>
      <c r="AV74" s="144">
        <f t="shared" si="139"/>
        <v>1.4637945540540744</v>
      </c>
      <c r="AW74" s="144">
        <f t="shared" ref="AW74:AW81" si="140">(AW34-AV34)/AV34*100</f>
        <v>1.4104866427720317</v>
      </c>
      <c r="AX74" s="144">
        <f t="shared" ref="AX74:AX81" si="141">(AX34-AW34)/AW34*100</f>
        <v>1.9188304582820936</v>
      </c>
      <c r="AY74" s="144">
        <f t="shared" ref="AY74:AY81" si="142">(AY34-AX34)/AX34*100</f>
        <v>1.2997897560457867</v>
      </c>
      <c r="AZ74" s="144">
        <f t="shared" ref="AZ74:AZ81" si="143">(AZ34-AY34)/AY34*100</f>
        <v>1.2553179675950299</v>
      </c>
      <c r="BA74" s="144">
        <f t="shared" ref="BA74:BA81" si="144">(BA34-AZ34)/AZ34*100</f>
        <v>1.1182873155183568</v>
      </c>
      <c r="BB74" s="144">
        <f t="shared" ref="BB74:BB81" si="145">(BB34-BA34)/BA34*100</f>
        <v>0.67050089935418622</v>
      </c>
      <c r="BC74" s="144">
        <f t="shared" si="116"/>
        <v>-0.55515962863104107</v>
      </c>
      <c r="BD74" s="144">
        <f t="shared" si="116"/>
        <v>-1.1188083197506118</v>
      </c>
      <c r="BE74" s="144">
        <f t="shared" si="116"/>
        <v>-3.9210317494222033E-2</v>
      </c>
      <c r="BF74" s="144">
        <f t="shared" si="116"/>
        <v>1.1114827947832062</v>
      </c>
      <c r="BG74" s="144">
        <f t="shared" si="117"/>
        <v>-0.55697672672409737</v>
      </c>
      <c r="BH74" s="144">
        <f t="shared" si="118"/>
        <v>0.3428575554113098</v>
      </c>
      <c r="BI74" s="144">
        <f t="shared" si="119"/>
        <v>0.32948834220928036</v>
      </c>
      <c r="BJ74" s="144">
        <f t="shared" si="120"/>
        <v>1.5679676654523054</v>
      </c>
      <c r="BK74" s="144">
        <f t="shared" si="121"/>
        <v>1.9224209389430111</v>
      </c>
      <c r="BL74" s="144">
        <f t="shared" si="116"/>
        <v>1.4499257784343125</v>
      </c>
      <c r="BM74" s="144">
        <f t="shared" si="122"/>
        <v>1.6531812512666204</v>
      </c>
      <c r="BN74" s="144">
        <f t="shared" si="123"/>
        <v>1.0789922373390468</v>
      </c>
      <c r="BO74" s="144">
        <f t="shared" si="124"/>
        <v>0.76267262829110094</v>
      </c>
      <c r="BP74" s="144">
        <f t="shared" si="125"/>
        <v>0.81460297114566371</v>
      </c>
      <c r="BQ74" s="144">
        <f t="shared" si="126"/>
        <v>0.71888893474998128</v>
      </c>
      <c r="BR74" s="144">
        <f t="shared" si="127"/>
        <v>1.0172604955985978</v>
      </c>
      <c r="BS74" s="144">
        <f t="shared" si="128"/>
        <v>0.97944948443997226</v>
      </c>
      <c r="BT74" s="144">
        <f t="shared" si="129"/>
        <v>0.70680720190846069</v>
      </c>
      <c r="BU74" s="144">
        <f t="shared" si="130"/>
        <v>0.63552001883793741</v>
      </c>
      <c r="BV74" s="144">
        <f t="shared" si="131"/>
        <v>-0.15772598815103747</v>
      </c>
      <c r="BW74" s="144">
        <f t="shared" si="132"/>
        <v>0.53348411046501587</v>
      </c>
      <c r="BX74" s="144">
        <f t="shared" si="133"/>
        <v>8.4580150376215371E-2</v>
      </c>
      <c r="BY74" s="144">
        <f t="shared" si="134"/>
        <v>0.45576315479027218</v>
      </c>
      <c r="BZ74" s="144">
        <f t="shared" si="135"/>
        <v>3.8060850126887631E-3</v>
      </c>
      <c r="CA74" s="144">
        <f t="shared" si="136"/>
        <v>-6.2395254688792673E-2</v>
      </c>
      <c r="CB74" s="144">
        <f t="shared" si="137"/>
        <v>0.84161147831581484</v>
      </c>
      <c r="CC74" s="144">
        <f t="shared" si="138"/>
        <v>-7.7163146070955507E-2</v>
      </c>
    </row>
    <row r="75" spans="1:81" x14ac:dyDescent="0.2">
      <c r="A75" s="140" t="s">
        <v>9</v>
      </c>
      <c r="B75" s="236"/>
      <c r="C75" s="144">
        <f t="shared" ref="C75:Z81" si="146">(C35-B35)/B35*100</f>
        <v>2.7037174159885358</v>
      </c>
      <c r="D75" s="144">
        <f t="shared" si="146"/>
        <v>2.5018396796366118</v>
      </c>
      <c r="E75" s="144">
        <f t="shared" si="146"/>
        <v>2.1266965688954946</v>
      </c>
      <c r="F75" s="144">
        <f t="shared" si="146"/>
        <v>-0.91879024620425043</v>
      </c>
      <c r="G75" s="144">
        <f t="shared" si="146"/>
        <v>1.3338391619093823</v>
      </c>
      <c r="H75" s="144">
        <f t="shared" si="146"/>
        <v>1.5860199880349055</v>
      </c>
      <c r="I75" s="144">
        <f t="shared" si="146"/>
        <v>0.62030212801301887</v>
      </c>
      <c r="J75" s="144">
        <f t="shared" si="146"/>
        <v>0.65320016339244835</v>
      </c>
      <c r="K75" s="144">
        <f t="shared" si="146"/>
        <v>2.0862697174941633</v>
      </c>
      <c r="L75" s="144">
        <f t="shared" si="146"/>
        <v>2.2557641982762138</v>
      </c>
      <c r="M75" s="144">
        <f t="shared" si="146"/>
        <v>2.330512878631533</v>
      </c>
      <c r="N75" s="144">
        <f t="shared" si="146"/>
        <v>0.68703337068797932</v>
      </c>
      <c r="O75" s="144">
        <f t="shared" si="146"/>
        <v>0.83281943099639666</v>
      </c>
      <c r="P75" s="144">
        <f t="shared" si="146"/>
        <v>-0.47142303203923913</v>
      </c>
      <c r="Q75" s="144">
        <f t="shared" si="146"/>
        <v>0.90245824482021386</v>
      </c>
      <c r="R75" s="144">
        <f t="shared" si="146"/>
        <v>-0.35187446286532548</v>
      </c>
      <c r="S75" s="144">
        <f t="shared" si="146"/>
        <v>2.2576953329558629</v>
      </c>
      <c r="T75" s="144">
        <f t="shared" si="146"/>
        <v>2.1559587940765139</v>
      </c>
      <c r="U75" s="144">
        <f t="shared" si="146"/>
        <v>1.9266070421536305</v>
      </c>
      <c r="V75" s="144">
        <f t="shared" si="146"/>
        <v>0.56347399780239427</v>
      </c>
      <c r="W75" s="144">
        <f t="shared" si="146"/>
        <v>2.2274569929457679</v>
      </c>
      <c r="X75" s="144">
        <f t="shared" si="146"/>
        <v>1.4724797751302132</v>
      </c>
      <c r="Y75" s="144">
        <f t="shared" si="146"/>
        <v>0.85035678278829308</v>
      </c>
      <c r="Z75" s="144">
        <f t="shared" si="146"/>
        <v>3.3398486232896915E-2</v>
      </c>
      <c r="AA75" s="144">
        <f t="shared" ref="AA75:AA81" si="147">(AA35-Z35)/Z35*100</f>
        <v>1.5052319694548355</v>
      </c>
      <c r="AB75" s="144">
        <f t="shared" ref="AB75:AB81" si="148">(AB35-AA35)/AA35*100</f>
        <v>2.1192082301559481</v>
      </c>
      <c r="AC75" s="144">
        <f t="shared" ref="AC75:AC81" si="149">(AC35-AB35)/AB35*100</f>
        <v>2.5300180275762125</v>
      </c>
      <c r="AD75" s="144">
        <f t="shared" ref="AD75:AD81" si="150">(AD35-AC35)/AC35*100</f>
        <v>2.763798362487818</v>
      </c>
      <c r="AE75" s="144">
        <f t="shared" ref="AE75:AE81" si="151">(AE35-AD35)/AD35*100</f>
        <v>2.2827327572150935</v>
      </c>
      <c r="AF75" s="144">
        <f t="shared" ref="AF75:AF81" si="152">(AF35-AE35)/AE35*100</f>
        <v>1.7109801886504066</v>
      </c>
      <c r="AG75" s="144">
        <f t="shared" ref="AG75:AG81" si="153">(AG35-AF35)/AF35*100</f>
        <v>1.552977819128291</v>
      </c>
      <c r="AH75" s="144">
        <f t="shared" ref="AH75:AH81" si="154">(AH35-AG35)/AG35*100</f>
        <v>2.4143470394320317</v>
      </c>
      <c r="AI75" s="144">
        <f t="shared" ref="AI75:AI81" si="155">(AI35-AH35)/AH35*100</f>
        <v>1.1556078836166641</v>
      </c>
      <c r="AJ75" s="144">
        <f t="shared" ref="AJ75:AJ81" si="156">(AJ35-AI35)/AI35*100</f>
        <v>1.0586987890335444</v>
      </c>
      <c r="AK75" s="144">
        <f t="shared" ref="AK75:AK81" si="157">(AK35-AJ35)/AJ35*100</f>
        <v>1.7173510038259707</v>
      </c>
      <c r="AL75" s="144">
        <f t="shared" ref="AL75:AL81" si="158">(AL35-AK35)/AK35*100</f>
        <v>0.54617794455796675</v>
      </c>
      <c r="AM75" s="144">
        <f t="shared" ref="AM75:AM81" si="159">(AM35-AL35)/AL35*100</f>
        <v>0.9703963796454953</v>
      </c>
      <c r="AN75" s="144">
        <f t="shared" ref="AN75:AN81" si="160">(AN35-AM35)/AM35*100</f>
        <v>1.4039386376088117</v>
      </c>
      <c r="AO75" s="144">
        <f t="shared" ref="AO75:AO81" si="161">(AO35-AN35)/AN35*100</f>
        <v>1.3094603822573618</v>
      </c>
      <c r="AP75" s="144">
        <f t="shared" ref="AP75:AP81" si="162">(AP35-AO35)/AO35*100</f>
        <v>1.7593251669431771</v>
      </c>
      <c r="AQ75" s="144">
        <f t="shared" ref="AQ75:AQ81" si="163">(AQ35-AP35)/AP35*100</f>
        <v>1.4730568381365705</v>
      </c>
      <c r="AR75" s="144">
        <f t="shared" ref="AR75:AR81" si="164">(AR35-AQ35)/AQ35*100</f>
        <v>1.3526718196197056</v>
      </c>
      <c r="AS75" s="144">
        <f t="shared" ref="AS75:AS81" si="165">(AS35-AR35)/AR35*100</f>
        <v>1.28217039461896</v>
      </c>
      <c r="AT75" s="144">
        <f t="shared" ref="AT75:AT81" si="166">(AT35-AS35)/AS35*100</f>
        <v>1.4897433924540375</v>
      </c>
      <c r="AU75" s="144">
        <f t="shared" ref="AU75:AU81" si="167">(AU35-AT35)/AT35*100</f>
        <v>1.2405206971404874</v>
      </c>
      <c r="AV75" s="144">
        <f t="shared" ref="AV75:AV81" si="168">(AV35-AU35)/AU35*100</f>
        <v>0.98858401587569056</v>
      </c>
      <c r="AW75" s="144">
        <f t="shared" si="140"/>
        <v>0.74967702340184184</v>
      </c>
      <c r="AX75" s="144">
        <f t="shared" si="141"/>
        <v>3.2859490472261799</v>
      </c>
      <c r="AY75" s="144">
        <f t="shared" si="142"/>
        <v>2.6915222132012038</v>
      </c>
      <c r="AZ75" s="144">
        <f t="shared" si="143"/>
        <v>2.0826354834495873</v>
      </c>
      <c r="BA75" s="144">
        <f t="shared" si="144"/>
        <v>1.3706287925150125</v>
      </c>
      <c r="BB75" s="144">
        <f t="shared" si="145"/>
        <v>0.41661406833825487</v>
      </c>
      <c r="BC75" s="144">
        <f t="shared" si="116"/>
        <v>0.33199951330159033</v>
      </c>
      <c r="BD75" s="144">
        <f t="shared" si="116"/>
        <v>0.55749216197131346</v>
      </c>
      <c r="BE75" s="144">
        <f t="shared" si="116"/>
        <v>9.1688173546030954E-2</v>
      </c>
      <c r="BF75" s="144">
        <f t="shared" si="116"/>
        <v>-0.30120114557642874</v>
      </c>
      <c r="BG75" s="144">
        <f t="shared" si="117"/>
        <v>-0.26861868545786666</v>
      </c>
      <c r="BH75" s="144">
        <f t="shared" si="118"/>
        <v>0.19146840446656571</v>
      </c>
      <c r="BI75" s="144">
        <f t="shared" si="119"/>
        <v>0.34235884911018932</v>
      </c>
      <c r="BJ75" s="144">
        <f t="shared" si="120"/>
        <v>0.81464509505677818</v>
      </c>
      <c r="BK75" s="144">
        <f t="shared" si="121"/>
        <v>0.77264761920872305</v>
      </c>
      <c r="BL75" s="144">
        <f t="shared" si="116"/>
        <v>0.63245299520961518</v>
      </c>
      <c r="BM75" s="144">
        <f t="shared" si="122"/>
        <v>0.74917844256784594</v>
      </c>
      <c r="BN75" s="144">
        <f t="shared" si="123"/>
        <v>0.60121656638598553</v>
      </c>
      <c r="BO75" s="144">
        <f t="shared" si="124"/>
        <v>0.95515984759963146</v>
      </c>
      <c r="BP75" s="144">
        <f t="shared" si="125"/>
        <v>0.41432407524194975</v>
      </c>
      <c r="BQ75" s="144">
        <f t="shared" si="126"/>
        <v>0.62840074391804224</v>
      </c>
      <c r="BR75" s="144">
        <f t="shared" si="127"/>
        <v>0.77988068562799739</v>
      </c>
      <c r="BS75" s="144">
        <f t="shared" si="128"/>
        <v>0.66661990478256994</v>
      </c>
      <c r="BT75" s="144">
        <f t="shared" si="129"/>
        <v>0.37346546405575315</v>
      </c>
      <c r="BU75" s="144">
        <f t="shared" si="130"/>
        <v>0.54001469928014689</v>
      </c>
      <c r="BV75" s="144">
        <f t="shared" si="131"/>
        <v>0.75873713314739688</v>
      </c>
      <c r="BW75" s="144">
        <f t="shared" si="132"/>
        <v>0.38967562927463295</v>
      </c>
      <c r="BX75" s="144">
        <f t="shared" si="133"/>
        <v>0.65236833292766505</v>
      </c>
      <c r="BY75" s="144">
        <f t="shared" si="134"/>
        <v>0.39477899137567241</v>
      </c>
      <c r="BZ75" s="144">
        <f t="shared" si="135"/>
        <v>0.6083077749973963</v>
      </c>
      <c r="CA75" s="144">
        <f t="shared" si="136"/>
        <v>0.95176715339101436</v>
      </c>
      <c r="CB75" s="144">
        <f t="shared" si="137"/>
        <v>0.55416859080377912</v>
      </c>
      <c r="CC75" s="144">
        <f t="shared" si="138"/>
        <v>0.70617500928750987</v>
      </c>
    </row>
    <row r="76" spans="1:81" x14ac:dyDescent="0.2">
      <c r="A76" s="140" t="s">
        <v>10</v>
      </c>
      <c r="B76" s="236"/>
      <c r="C76" s="144">
        <f t="shared" si="146"/>
        <v>0.61437201752300663</v>
      </c>
      <c r="D76" s="144">
        <f t="shared" si="146"/>
        <v>0.82115287864865749</v>
      </c>
      <c r="E76" s="144">
        <f t="shared" si="146"/>
        <v>0.55267931269595227</v>
      </c>
      <c r="F76" s="144">
        <f t="shared" si="146"/>
        <v>2.2362618844153381</v>
      </c>
      <c r="G76" s="144">
        <f t="shared" si="146"/>
        <v>2.3674601594934042</v>
      </c>
      <c r="H76" s="144">
        <f t="shared" si="146"/>
        <v>2.3868434030943351</v>
      </c>
      <c r="I76" s="144">
        <f t="shared" si="146"/>
        <v>2.3059183301985691</v>
      </c>
      <c r="J76" s="144">
        <f t="shared" si="146"/>
        <v>-3.1649368627870551E-2</v>
      </c>
      <c r="K76" s="144">
        <f t="shared" si="146"/>
        <v>0.53994563229608294</v>
      </c>
      <c r="L76" s="144">
        <f t="shared" si="146"/>
        <v>0.30943984443125855</v>
      </c>
      <c r="M76" s="144">
        <f t="shared" si="146"/>
        <v>0.40534253550637883</v>
      </c>
      <c r="N76" s="144">
        <f t="shared" si="146"/>
        <v>1.0716351130633097</v>
      </c>
      <c r="O76" s="144">
        <f t="shared" si="146"/>
        <v>1.4086259221455679</v>
      </c>
      <c r="P76" s="144">
        <f t="shared" si="146"/>
        <v>0.73320269260379223</v>
      </c>
      <c r="Q76" s="144">
        <f t="shared" si="146"/>
        <v>3.9254436378932681E-2</v>
      </c>
      <c r="R76" s="144">
        <f t="shared" si="146"/>
        <v>3.7490138359959402</v>
      </c>
      <c r="S76" s="144">
        <f t="shared" si="146"/>
        <v>1.1035839219768846</v>
      </c>
      <c r="T76" s="144">
        <f t="shared" si="146"/>
        <v>1.108325400389506</v>
      </c>
      <c r="U76" s="144">
        <f t="shared" si="146"/>
        <v>0.64288008016901887</v>
      </c>
      <c r="V76" s="144">
        <f t="shared" si="146"/>
        <v>-1.8293566129363565</v>
      </c>
      <c r="W76" s="144">
        <f t="shared" si="146"/>
        <v>0.3745293770445019</v>
      </c>
      <c r="X76" s="144">
        <f t="shared" si="146"/>
        <v>1.2093434548637707</v>
      </c>
      <c r="Y76" s="144">
        <f t="shared" si="146"/>
        <v>1.714532565094375</v>
      </c>
      <c r="Z76" s="144">
        <f t="shared" si="146"/>
        <v>-0.46937588154541748</v>
      </c>
      <c r="AA76" s="144">
        <f t="shared" si="147"/>
        <v>2.2504929691905611</v>
      </c>
      <c r="AB76" s="144">
        <f t="shared" si="148"/>
        <v>1.9681739207341624</v>
      </c>
      <c r="AC76" s="144">
        <f t="shared" si="149"/>
        <v>1.9804736817812671</v>
      </c>
      <c r="AD76" s="144">
        <f t="shared" si="150"/>
        <v>1.0939069119824301</v>
      </c>
      <c r="AE76" s="144">
        <f t="shared" si="151"/>
        <v>1.3084213312118889</v>
      </c>
      <c r="AF76" s="144">
        <f t="shared" si="152"/>
        <v>-0.36237005761333896</v>
      </c>
      <c r="AG76" s="144">
        <f t="shared" si="153"/>
        <v>0.28150969175574808</v>
      </c>
      <c r="AH76" s="144">
        <f t="shared" si="154"/>
        <v>3.206314008997492</v>
      </c>
      <c r="AI76" s="144">
        <f t="shared" si="155"/>
        <v>1.3565319489931928</v>
      </c>
      <c r="AJ76" s="144">
        <f t="shared" si="156"/>
        <v>1.5086448384232529</v>
      </c>
      <c r="AK76" s="144">
        <f t="shared" si="157"/>
        <v>0.86947938078525355</v>
      </c>
      <c r="AL76" s="144">
        <f t="shared" si="158"/>
        <v>2.9895660442960854</v>
      </c>
      <c r="AM76" s="144">
        <f t="shared" si="159"/>
        <v>1.9304880725554863</v>
      </c>
      <c r="AN76" s="144">
        <f t="shared" si="160"/>
        <v>1.0046492276570078</v>
      </c>
      <c r="AO76" s="144">
        <f t="shared" si="161"/>
        <v>1.4467657454862382</v>
      </c>
      <c r="AP76" s="144">
        <f t="shared" si="162"/>
        <v>5.7275972790585197</v>
      </c>
      <c r="AQ76" s="144">
        <f t="shared" si="163"/>
        <v>1.9102085830263869</v>
      </c>
      <c r="AR76" s="144">
        <f t="shared" si="164"/>
        <v>1.8333998581617179</v>
      </c>
      <c r="AS76" s="144">
        <f t="shared" si="165"/>
        <v>0.66310024536628875</v>
      </c>
      <c r="AT76" s="144">
        <f t="shared" si="166"/>
        <v>1.7001611068885907</v>
      </c>
      <c r="AU76" s="144">
        <f t="shared" si="167"/>
        <v>2.8815195587163585</v>
      </c>
      <c r="AV76" s="144">
        <f t="shared" si="168"/>
        <v>2.5504970013728556</v>
      </c>
      <c r="AW76" s="144">
        <f t="shared" si="140"/>
        <v>1.6405239669140586</v>
      </c>
      <c r="AX76" s="144">
        <f t="shared" si="141"/>
        <v>1.9657307362051974</v>
      </c>
      <c r="AY76" s="144">
        <f t="shared" si="142"/>
        <v>0.58515634468550581</v>
      </c>
      <c r="AZ76" s="144">
        <f t="shared" si="143"/>
        <v>2.091462906970261</v>
      </c>
      <c r="BA76" s="144">
        <f t="shared" si="144"/>
        <v>1.9115287664900633</v>
      </c>
      <c r="BB76" s="144">
        <f t="shared" si="145"/>
        <v>2.1792710115172933</v>
      </c>
      <c r="BC76" s="144">
        <f t="shared" si="116"/>
        <v>0.56255740965430856</v>
      </c>
      <c r="BD76" s="144">
        <f t="shared" si="116"/>
        <v>0.73476555996511805</v>
      </c>
      <c r="BE76" s="144">
        <f t="shared" si="116"/>
        <v>0.57168617513283715</v>
      </c>
      <c r="BF76" s="144">
        <f t="shared" si="116"/>
        <v>0.56031523298071628</v>
      </c>
      <c r="BG76" s="144">
        <f t="shared" si="117"/>
        <v>-0.15221100426688891</v>
      </c>
      <c r="BH76" s="144">
        <f t="shared" si="118"/>
        <v>0.21721775471882318</v>
      </c>
      <c r="BI76" s="144">
        <f t="shared" si="119"/>
        <v>0.58476272753031411</v>
      </c>
      <c r="BJ76" s="144">
        <f t="shared" si="120"/>
        <v>0.32792171680031346</v>
      </c>
      <c r="BK76" s="144">
        <f t="shared" si="121"/>
        <v>0.51815807499403232</v>
      </c>
      <c r="BL76" s="144">
        <f t="shared" si="116"/>
        <v>-8.9666509076111109E-3</v>
      </c>
      <c r="BM76" s="144">
        <f t="shared" si="122"/>
        <v>4.6554447171757281E-2</v>
      </c>
      <c r="BN76" s="144">
        <f t="shared" si="123"/>
        <v>1.9100784422771835</v>
      </c>
      <c r="BO76" s="144">
        <f t="shared" si="124"/>
        <v>1.3805835478619732</v>
      </c>
      <c r="BP76" s="144">
        <f t="shared" si="125"/>
        <v>1.5436027220149444</v>
      </c>
      <c r="BQ76" s="144">
        <f t="shared" si="126"/>
        <v>0.79410239589438181</v>
      </c>
      <c r="BR76" s="144">
        <f t="shared" si="127"/>
        <v>-0.23882696245343316</v>
      </c>
      <c r="BS76" s="144">
        <f t="shared" si="128"/>
        <v>0.44622426203177618</v>
      </c>
      <c r="BT76" s="144">
        <f t="shared" si="129"/>
        <v>0.22470688591780122</v>
      </c>
      <c r="BU76" s="144">
        <f t="shared" si="130"/>
        <v>0.24323543701307926</v>
      </c>
      <c r="BV76" s="144">
        <f t="shared" si="131"/>
        <v>1.3212734737541187</v>
      </c>
      <c r="BW76" s="144">
        <f t="shared" si="132"/>
        <v>1.2237344318113936</v>
      </c>
      <c r="BX76" s="144">
        <f t="shared" si="133"/>
        <v>0.68669280922496134</v>
      </c>
      <c r="BY76" s="144">
        <f t="shared" si="134"/>
        <v>0.65467265506514627</v>
      </c>
      <c r="BZ76" s="144">
        <f t="shared" si="135"/>
        <v>0.48449315254873926</v>
      </c>
      <c r="CA76" s="144">
        <f t="shared" si="136"/>
        <v>0.29556297587941899</v>
      </c>
      <c r="CB76" s="144">
        <f t="shared" si="137"/>
        <v>0.59669176816883929</v>
      </c>
      <c r="CC76" s="144">
        <f t="shared" si="138"/>
        <v>0.86903341994383865</v>
      </c>
    </row>
    <row r="77" spans="1:81" x14ac:dyDescent="0.2">
      <c r="A77" s="140" t="s">
        <v>11</v>
      </c>
      <c r="B77" s="236"/>
      <c r="C77" s="144">
        <f t="shared" si="146"/>
        <v>1.6715443128373173</v>
      </c>
      <c r="D77" s="144">
        <f t="shared" si="146"/>
        <v>0.83615762599403409</v>
      </c>
      <c r="E77" s="144">
        <f t="shared" si="146"/>
        <v>0.45148390420539303</v>
      </c>
      <c r="F77" s="144">
        <f t="shared" si="146"/>
        <v>2.7997184481789623</v>
      </c>
      <c r="G77" s="144">
        <f t="shared" si="146"/>
        <v>-1.5475829806574097</v>
      </c>
      <c r="H77" s="144">
        <f t="shared" si="146"/>
        <v>-0.53135240783672266</v>
      </c>
      <c r="I77" s="144">
        <f t="shared" si="146"/>
        <v>0.49206451952388586</v>
      </c>
      <c r="J77" s="144">
        <f t="shared" si="146"/>
        <v>-0.20642110281412604</v>
      </c>
      <c r="K77" s="144">
        <f t="shared" si="146"/>
        <v>0.26977655417477542</v>
      </c>
      <c r="L77" s="144">
        <f t="shared" si="146"/>
        <v>0.40404601151706326</v>
      </c>
      <c r="M77" s="144">
        <f t="shared" si="146"/>
        <v>0.10205014165170047</v>
      </c>
      <c r="N77" s="144">
        <f t="shared" si="146"/>
        <v>2.9281874632750684</v>
      </c>
      <c r="O77" s="144">
        <f t="shared" si="146"/>
        <v>2.0889309692768117</v>
      </c>
      <c r="P77" s="144">
        <f t="shared" si="146"/>
        <v>1.837024028604203</v>
      </c>
      <c r="Q77" s="144">
        <f t="shared" si="146"/>
        <v>1.2825508686354934</v>
      </c>
      <c r="R77" s="144">
        <f t="shared" si="146"/>
        <v>0.17347292241220386</v>
      </c>
      <c r="S77" s="144">
        <f t="shared" si="146"/>
        <v>0.62871586773078347</v>
      </c>
      <c r="T77" s="144">
        <f t="shared" si="146"/>
        <v>0.78252373020196475</v>
      </c>
      <c r="U77" s="144">
        <f t="shared" si="146"/>
        <v>0.75712698917857257</v>
      </c>
      <c r="V77" s="144">
        <f t="shared" si="146"/>
        <v>1.5513679814978258</v>
      </c>
      <c r="W77" s="144">
        <f t="shared" si="146"/>
        <v>1.2577517687134478</v>
      </c>
      <c r="X77" s="144">
        <f t="shared" si="146"/>
        <v>1.4586842332260355</v>
      </c>
      <c r="Y77" s="144">
        <f t="shared" si="146"/>
        <v>1.1227850366923273</v>
      </c>
      <c r="Z77" s="144">
        <f t="shared" si="146"/>
        <v>0.12698772730261801</v>
      </c>
      <c r="AA77" s="144">
        <f t="shared" si="147"/>
        <v>4.0305591681676634E-2</v>
      </c>
      <c r="AB77" s="144">
        <f t="shared" si="148"/>
        <v>0.25600943527969683</v>
      </c>
      <c r="AC77" s="144">
        <f t="shared" si="149"/>
        <v>0.40680125368765596</v>
      </c>
      <c r="AD77" s="144">
        <f t="shared" si="150"/>
        <v>0.4253141660707942</v>
      </c>
      <c r="AE77" s="144">
        <f t="shared" si="151"/>
        <v>0.85204347816502124</v>
      </c>
      <c r="AF77" s="144">
        <f t="shared" si="152"/>
        <v>1.043594082243323</v>
      </c>
      <c r="AG77" s="144">
        <f t="shared" si="153"/>
        <v>1.418955205283958</v>
      </c>
      <c r="AH77" s="144">
        <f t="shared" si="154"/>
        <v>1.8165064010955374</v>
      </c>
      <c r="AI77" s="144">
        <f t="shared" si="155"/>
        <v>1.5351703516427178</v>
      </c>
      <c r="AJ77" s="144">
        <f t="shared" si="156"/>
        <v>1.1001508367850232</v>
      </c>
      <c r="AK77" s="144">
        <f t="shared" si="157"/>
        <v>0.37062034504400432</v>
      </c>
      <c r="AL77" s="144">
        <f t="shared" si="158"/>
        <v>0.2158321329232786</v>
      </c>
      <c r="AM77" s="144">
        <f t="shared" si="159"/>
        <v>-0.22836425275448105</v>
      </c>
      <c r="AN77" s="144">
        <f t="shared" si="160"/>
        <v>0.59699379409614139</v>
      </c>
      <c r="AO77" s="144">
        <f t="shared" si="161"/>
        <v>0.74826421467440318</v>
      </c>
      <c r="AP77" s="144">
        <f t="shared" si="162"/>
        <v>0.53017667845437255</v>
      </c>
      <c r="AQ77" s="144">
        <f t="shared" si="163"/>
        <v>1.422471007355</v>
      </c>
      <c r="AR77" s="144">
        <f t="shared" si="164"/>
        <v>1.2411170382948473</v>
      </c>
      <c r="AS77" s="144">
        <f t="shared" si="165"/>
        <v>1.0451697440984251</v>
      </c>
      <c r="AT77" s="144">
        <f t="shared" si="166"/>
        <v>2.2238182715769663</v>
      </c>
      <c r="AU77" s="144">
        <f t="shared" si="167"/>
        <v>0.98130090568145767</v>
      </c>
      <c r="AV77" s="144">
        <f t="shared" si="168"/>
        <v>0.86794610100712954</v>
      </c>
      <c r="AW77" s="144">
        <f t="shared" si="140"/>
        <v>0.62336030229562545</v>
      </c>
      <c r="AX77" s="144">
        <f t="shared" si="141"/>
        <v>1.8082478269344522</v>
      </c>
      <c r="AY77" s="144">
        <f t="shared" si="142"/>
        <v>1.5129340079831954</v>
      </c>
      <c r="AZ77" s="144">
        <f t="shared" si="143"/>
        <v>1.5781891620191852</v>
      </c>
      <c r="BA77" s="144">
        <f t="shared" si="144"/>
        <v>1.6551795015207724</v>
      </c>
      <c r="BB77" s="144">
        <f t="shared" si="145"/>
        <v>0.26686026708847854</v>
      </c>
      <c r="BC77" s="144">
        <f t="shared" si="116"/>
        <v>0.3816299442010343</v>
      </c>
      <c r="BD77" s="144">
        <f t="shared" si="116"/>
        <v>0.88949532358843753</v>
      </c>
      <c r="BE77" s="144">
        <f t="shared" si="116"/>
        <v>0.53552593237487933</v>
      </c>
      <c r="BF77" s="144">
        <f t="shared" si="116"/>
        <v>0.70037454787791908</v>
      </c>
      <c r="BG77" s="144">
        <f t="shared" si="117"/>
        <v>-0.92693486455994334</v>
      </c>
      <c r="BH77" s="144">
        <f t="shared" si="118"/>
        <v>-1.1797786054282138</v>
      </c>
      <c r="BI77" s="144">
        <f t="shared" si="119"/>
        <v>-1.7215186823501836</v>
      </c>
      <c r="BJ77" s="144">
        <f t="shared" si="120"/>
        <v>1.2390443118665355</v>
      </c>
      <c r="BK77" s="144">
        <f t="shared" si="121"/>
        <v>1.2627974891929155</v>
      </c>
      <c r="BL77" s="144">
        <f t="shared" si="116"/>
        <v>0.76784714320054959</v>
      </c>
      <c r="BM77" s="144">
        <f t="shared" si="122"/>
        <v>0.72972486665079195</v>
      </c>
      <c r="BN77" s="144">
        <f t="shared" si="123"/>
        <v>0.69438134909741012</v>
      </c>
      <c r="BO77" s="144">
        <f t="shared" si="124"/>
        <v>0.55016485191559916</v>
      </c>
      <c r="BP77" s="144">
        <f t="shared" si="125"/>
        <v>0.3047566347501886</v>
      </c>
      <c r="BQ77" s="144">
        <f t="shared" si="126"/>
        <v>0.6570496541573777</v>
      </c>
      <c r="BR77" s="144">
        <f t="shared" si="127"/>
        <v>0.67113835655053111</v>
      </c>
      <c r="BS77" s="144">
        <f t="shared" si="128"/>
        <v>0.52392816011104693</v>
      </c>
      <c r="BT77" s="144">
        <f t="shared" si="129"/>
        <v>0.54399702363280777</v>
      </c>
      <c r="BU77" s="144">
        <f t="shared" si="130"/>
        <v>0.54635090214793336</v>
      </c>
      <c r="BV77" s="144">
        <f t="shared" si="131"/>
        <v>0.44987883702862191</v>
      </c>
      <c r="BW77" s="144">
        <f t="shared" si="132"/>
        <v>0.66876438938468163</v>
      </c>
      <c r="BX77" s="144">
        <f t="shared" si="133"/>
        <v>0.30489038519553063</v>
      </c>
      <c r="BY77" s="144">
        <f t="shared" si="134"/>
        <v>0.301584577304641</v>
      </c>
      <c r="BZ77" s="144">
        <f t="shared" si="135"/>
        <v>0.52838619912208751</v>
      </c>
      <c r="CA77" s="144">
        <f t="shared" si="136"/>
        <v>0.37337783930354773</v>
      </c>
      <c r="CB77" s="144">
        <f t="shared" si="137"/>
        <v>0.32205751712578579</v>
      </c>
      <c r="CC77" s="144">
        <f t="shared" si="138"/>
        <v>0.20444399762317109</v>
      </c>
    </row>
    <row r="78" spans="1:81" x14ac:dyDescent="0.2">
      <c r="A78" s="137" t="s">
        <v>12</v>
      </c>
      <c r="B78" s="237"/>
      <c r="C78" s="145">
        <f t="shared" si="146"/>
        <v>9.042038425639283E-2</v>
      </c>
      <c r="D78" s="145">
        <f t="shared" si="146"/>
        <v>7.1775982602329286E-2</v>
      </c>
      <c r="E78" s="145">
        <f t="shared" si="146"/>
        <v>7.0487848727009847E-2</v>
      </c>
      <c r="F78" s="145">
        <f t="shared" si="146"/>
        <v>2.6238421798285927</v>
      </c>
      <c r="G78" s="145">
        <f t="shared" si="146"/>
        <v>0.78834766758398156</v>
      </c>
      <c r="H78" s="145">
        <f t="shared" si="146"/>
        <v>0.62282558060050386</v>
      </c>
      <c r="I78" s="145">
        <f t="shared" si="146"/>
        <v>0.44367610898473847</v>
      </c>
      <c r="J78" s="145">
        <f t="shared" si="146"/>
        <v>-3.0108499108103204</v>
      </c>
      <c r="K78" s="145">
        <f t="shared" si="146"/>
        <v>-0.14297384342621114</v>
      </c>
      <c r="L78" s="145">
        <f t="shared" si="146"/>
        <v>-0.18649309072013254</v>
      </c>
      <c r="M78" s="145">
        <f t="shared" si="146"/>
        <v>-0.10728318808046818</v>
      </c>
      <c r="N78" s="145">
        <f t="shared" si="146"/>
        <v>2.5382569624562121</v>
      </c>
      <c r="O78" s="145">
        <f t="shared" si="146"/>
        <v>-0.2512876438468149</v>
      </c>
      <c r="P78" s="145">
        <f t="shared" si="146"/>
        <v>-0.32410853480423929</v>
      </c>
      <c r="Q78" s="145">
        <f t="shared" si="146"/>
        <v>-0.18475136283137503</v>
      </c>
      <c r="R78" s="145">
        <f t="shared" si="146"/>
        <v>-2.7169493485288552</v>
      </c>
      <c r="S78" s="145">
        <f t="shared" si="146"/>
        <v>-0.17780804268415798</v>
      </c>
      <c r="T78" s="145">
        <f t="shared" si="146"/>
        <v>-0.34660116702500615</v>
      </c>
      <c r="U78" s="145">
        <f t="shared" si="146"/>
        <v>-0.47814105778307353</v>
      </c>
      <c r="V78" s="145">
        <f t="shared" si="146"/>
        <v>0.69722776450242097</v>
      </c>
      <c r="W78" s="145">
        <f t="shared" si="146"/>
        <v>-0.1802569682653728</v>
      </c>
      <c r="X78" s="145">
        <f t="shared" si="146"/>
        <v>-0.32819561676462189</v>
      </c>
      <c r="Y78" s="145">
        <f t="shared" si="146"/>
        <v>-0.42174424898168072</v>
      </c>
      <c r="Z78" s="145">
        <f t="shared" si="146"/>
        <v>2.1754720601428481</v>
      </c>
      <c r="AA78" s="145">
        <f t="shared" si="147"/>
        <v>-0.43134924358843846</v>
      </c>
      <c r="AB78" s="145">
        <f t="shared" si="148"/>
        <v>-0.61618252828201781</v>
      </c>
      <c r="AC78" s="145">
        <f t="shared" si="149"/>
        <v>-0.26701965795518534</v>
      </c>
      <c r="AD78" s="145">
        <f t="shared" si="150"/>
        <v>0.45815071818999786</v>
      </c>
      <c r="AE78" s="145">
        <f t="shared" si="151"/>
        <v>0.44148950162864453</v>
      </c>
      <c r="AF78" s="145">
        <f t="shared" si="152"/>
        <v>0.37870442568282259</v>
      </c>
      <c r="AG78" s="145">
        <f t="shared" si="153"/>
        <v>0.22678341613341046</v>
      </c>
      <c r="AH78" s="145">
        <f t="shared" si="154"/>
        <v>0.79928924099501486</v>
      </c>
      <c r="AI78" s="145">
        <f t="shared" si="155"/>
        <v>0.612600721834761</v>
      </c>
      <c r="AJ78" s="145">
        <f t="shared" si="156"/>
        <v>0.62829742992762172</v>
      </c>
      <c r="AK78" s="145">
        <f t="shared" si="157"/>
        <v>0.54512107177201397</v>
      </c>
      <c r="AL78" s="145">
        <f t="shared" si="158"/>
        <v>-0.60513121155903149</v>
      </c>
      <c r="AM78" s="145">
        <f t="shared" si="159"/>
        <v>0.70118851359383028</v>
      </c>
      <c r="AN78" s="145">
        <f t="shared" si="160"/>
        <v>0.49097866786225447</v>
      </c>
      <c r="AO78" s="145">
        <f t="shared" si="161"/>
        <v>1.2204504048791169</v>
      </c>
      <c r="AP78" s="145">
        <f t="shared" si="162"/>
        <v>1.9371829549580468</v>
      </c>
      <c r="AQ78" s="145">
        <f t="shared" si="163"/>
        <v>1.1660449118952354</v>
      </c>
      <c r="AR78" s="145">
        <f t="shared" si="164"/>
        <v>0.5764211198224678</v>
      </c>
      <c r="AS78" s="145">
        <f t="shared" si="165"/>
        <v>7.5622421533880881E-3</v>
      </c>
      <c r="AT78" s="145">
        <f t="shared" si="166"/>
        <v>1.3153342334101741</v>
      </c>
      <c r="AU78" s="145">
        <f t="shared" si="167"/>
        <v>0.60481276540984785</v>
      </c>
      <c r="AV78" s="145">
        <f t="shared" si="168"/>
        <v>0.78519267889952971</v>
      </c>
      <c r="AW78" s="145">
        <f t="shared" si="140"/>
        <v>0.81397663062131587</v>
      </c>
      <c r="AX78" s="145">
        <f t="shared" si="141"/>
        <v>1.9878368045601849</v>
      </c>
      <c r="AY78" s="145">
        <f t="shared" si="142"/>
        <v>0.95926094710846421</v>
      </c>
      <c r="AZ78" s="145">
        <f t="shared" si="143"/>
        <v>1.3079143586371227</v>
      </c>
      <c r="BA78" s="145">
        <f t="shared" si="144"/>
        <v>1.3746403876936955</v>
      </c>
      <c r="BB78" s="145">
        <f t="shared" si="145"/>
        <v>1.4361579647938023</v>
      </c>
      <c r="BC78" s="145">
        <f t="shared" si="116"/>
        <v>1.1147467359573959</v>
      </c>
      <c r="BD78" s="145">
        <f t="shared" si="116"/>
        <v>1.8546131353669317</v>
      </c>
      <c r="BE78" s="145">
        <f t="shared" si="116"/>
        <v>1.0974355341717306</v>
      </c>
      <c r="BF78" s="145">
        <f t="shared" si="116"/>
        <v>0.69543055033580492</v>
      </c>
      <c r="BG78" s="145">
        <f t="shared" si="117"/>
        <v>0.65512603583670237</v>
      </c>
      <c r="BH78" s="145">
        <f t="shared" si="118"/>
        <v>4.1328600405665522E-2</v>
      </c>
      <c r="BI78" s="145">
        <f t="shared" si="119"/>
        <v>8.2369608909106093E-2</v>
      </c>
      <c r="BJ78" s="145">
        <f>(BJ38-BI38)/BI38*100</f>
        <v>1.3510807159801892</v>
      </c>
      <c r="BK78" s="145">
        <f t="shared" si="121"/>
        <v>1.4178599545741626</v>
      </c>
      <c r="BL78" s="145">
        <f t="shared" si="116"/>
        <v>0.8481974563996747</v>
      </c>
      <c r="BM78" s="145">
        <f t="shared" si="122"/>
        <v>1.1196966268924022</v>
      </c>
      <c r="BN78" s="145">
        <f t="shared" si="123"/>
        <v>0.26850826180758497</v>
      </c>
      <c r="BO78" s="145">
        <f t="shared" si="124"/>
        <v>1.3115701285569941</v>
      </c>
      <c r="BP78" s="145">
        <f t="shared" si="125"/>
        <v>0.89680344463771156</v>
      </c>
      <c r="BQ78" s="145">
        <f t="shared" si="126"/>
        <v>1.2642427496808799</v>
      </c>
      <c r="BR78" s="145">
        <f t="shared" si="127"/>
        <v>0.71172178364885741</v>
      </c>
      <c r="BS78" s="145">
        <f t="shared" si="128"/>
        <v>0.86888787915316101</v>
      </c>
      <c r="BT78" s="145">
        <f t="shared" si="129"/>
        <v>1.0873262484371793</v>
      </c>
      <c r="BU78" s="145">
        <f t="shared" si="130"/>
        <v>1.0926824832039137</v>
      </c>
      <c r="BV78" s="145">
        <f t="shared" si="131"/>
        <v>0.32867060898595502</v>
      </c>
      <c r="BW78" s="145">
        <f t="shared" si="132"/>
        <v>0.68796850902047535</v>
      </c>
      <c r="BX78" s="145">
        <f t="shared" si="133"/>
        <v>0.68994690147275195</v>
      </c>
      <c r="BY78" s="145">
        <f t="shared" si="134"/>
        <v>1.1203633276139435</v>
      </c>
      <c r="BZ78" s="145">
        <f t="shared" si="135"/>
        <v>0.58329824190145507</v>
      </c>
      <c r="CA78" s="145">
        <f t="shared" si="136"/>
        <v>0.9695820796883251</v>
      </c>
      <c r="CB78" s="145">
        <f t="shared" si="137"/>
        <v>0.53353199038867904</v>
      </c>
      <c r="CC78" s="145">
        <f t="shared" si="138"/>
        <v>0.28698091791059283</v>
      </c>
    </row>
    <row r="79" spans="1:81" x14ac:dyDescent="0.2">
      <c r="A79" s="133" t="s">
        <v>13</v>
      </c>
      <c r="B79" s="238"/>
      <c r="C79" s="147">
        <f t="shared" si="146"/>
        <v>5.5711410345147497E-2</v>
      </c>
      <c r="D79" s="147">
        <f t="shared" si="146"/>
        <v>0.4182412471253949</v>
      </c>
      <c r="E79" s="147">
        <f t="shared" si="146"/>
        <v>0.33636451447070198</v>
      </c>
      <c r="F79" s="147">
        <f t="shared" si="146"/>
        <v>1.4758258325293849</v>
      </c>
      <c r="G79" s="147">
        <f t="shared" si="146"/>
        <v>1.4375075688533654</v>
      </c>
      <c r="H79" s="147">
        <f t="shared" si="146"/>
        <v>1.3717205021603167</v>
      </c>
      <c r="I79" s="147">
        <f t="shared" si="146"/>
        <v>1.0630269171422417</v>
      </c>
      <c r="J79" s="147">
        <f t="shared" si="146"/>
        <v>-0.72044175836932989</v>
      </c>
      <c r="K79" s="147">
        <f t="shared" si="146"/>
        <v>0.69798265630743095</v>
      </c>
      <c r="L79" s="147">
        <f t="shared" si="146"/>
        <v>0.12052880263707687</v>
      </c>
      <c r="M79" s="147">
        <f t="shared" si="146"/>
        <v>-0.12394767812102264</v>
      </c>
      <c r="N79" s="147">
        <f t="shared" si="146"/>
        <v>0.83077360565650105</v>
      </c>
      <c r="O79" s="147">
        <f t="shared" si="146"/>
        <v>0.18977908866039239</v>
      </c>
      <c r="P79" s="147">
        <f t="shared" si="146"/>
        <v>-0.22511265165153591</v>
      </c>
      <c r="Q79" s="147">
        <f t="shared" si="146"/>
        <v>0.17462632607390249</v>
      </c>
      <c r="R79" s="147">
        <f t="shared" si="146"/>
        <v>-0.10316234566162077</v>
      </c>
      <c r="S79" s="147">
        <f t="shared" si="146"/>
        <v>0.96443701190074183</v>
      </c>
      <c r="T79" s="147">
        <f t="shared" si="146"/>
        <v>1.2032263733855317</v>
      </c>
      <c r="U79" s="147">
        <f t="shared" si="146"/>
        <v>1.2472253191138609</v>
      </c>
      <c r="V79" s="147">
        <f t="shared" si="146"/>
        <v>1.0957313051861122</v>
      </c>
      <c r="W79" s="147">
        <f t="shared" si="146"/>
        <v>1.0984373072822606</v>
      </c>
      <c r="X79" s="147">
        <f t="shared" si="146"/>
        <v>1.1162412543870708</v>
      </c>
      <c r="Y79" s="147">
        <f t="shared" si="146"/>
        <v>0.84916570599541419</v>
      </c>
      <c r="Z79" s="147">
        <f t="shared" si="146"/>
        <v>2.0389071627134125</v>
      </c>
      <c r="AA79" s="147">
        <f t="shared" si="147"/>
        <v>0.4122822850928809</v>
      </c>
      <c r="AB79" s="147">
        <f t="shared" si="148"/>
        <v>0.18084909570351151</v>
      </c>
      <c r="AC79" s="147">
        <f t="shared" si="149"/>
        <v>0.77276787028668303</v>
      </c>
      <c r="AD79" s="147">
        <f t="shared" si="150"/>
        <v>8.7421017573510479E-2</v>
      </c>
      <c r="AE79" s="147">
        <f t="shared" si="151"/>
        <v>1.3913475977731469</v>
      </c>
      <c r="AF79" s="147">
        <f t="shared" si="152"/>
        <v>0.84468326273686101</v>
      </c>
      <c r="AG79" s="147">
        <f t="shared" si="153"/>
        <v>0.83070195465424745</v>
      </c>
      <c r="AH79" s="147">
        <f t="shared" si="154"/>
        <v>1.3724628191044845</v>
      </c>
      <c r="AI79" s="147">
        <f t="shared" si="155"/>
        <v>0.37243540574702549</v>
      </c>
      <c r="AJ79" s="147">
        <f t="shared" si="156"/>
        <v>0.37705291106490868</v>
      </c>
      <c r="AK79" s="147">
        <f t="shared" si="157"/>
        <v>0.50652103559485151</v>
      </c>
      <c r="AL79" s="147">
        <f t="shared" si="158"/>
        <v>1.4493908266574622</v>
      </c>
      <c r="AM79" s="147">
        <f t="shared" si="159"/>
        <v>1.4676288741719805</v>
      </c>
      <c r="AN79" s="147">
        <f t="shared" si="160"/>
        <v>1.6345219931284662</v>
      </c>
      <c r="AO79" s="147">
        <f t="shared" si="161"/>
        <v>1.2799293483042662</v>
      </c>
      <c r="AP79" s="147">
        <f t="shared" si="162"/>
        <v>1.1756851851874095</v>
      </c>
      <c r="AQ79" s="147">
        <f t="shared" si="163"/>
        <v>1.8993944325034084</v>
      </c>
      <c r="AR79" s="147">
        <f t="shared" si="164"/>
        <v>1.4640257092260629</v>
      </c>
      <c r="AS79" s="147">
        <f t="shared" si="165"/>
        <v>0.78645565128422357</v>
      </c>
      <c r="AT79" s="147">
        <f t="shared" si="166"/>
        <v>1.5168199218129377</v>
      </c>
      <c r="AU79" s="147">
        <f t="shared" si="167"/>
        <v>1.1921879109246647</v>
      </c>
      <c r="AV79" s="147">
        <f t="shared" si="168"/>
        <v>1.3655222463675951</v>
      </c>
      <c r="AW79" s="147">
        <f t="shared" si="140"/>
        <v>1.2565536914667945</v>
      </c>
      <c r="AX79" s="147">
        <f t="shared" si="141"/>
        <v>2.2780320816432909</v>
      </c>
      <c r="AY79" s="147">
        <f t="shared" si="142"/>
        <v>1.2276624600454471</v>
      </c>
      <c r="AZ79" s="147">
        <f t="shared" si="143"/>
        <v>1.2750140170981374</v>
      </c>
      <c r="BA79" s="147">
        <f t="shared" si="144"/>
        <v>1.7996872759008267</v>
      </c>
      <c r="BB79" s="147">
        <f t="shared" si="145"/>
        <v>0.78343908481855118</v>
      </c>
      <c r="BC79" s="147">
        <f t="shared" si="116"/>
        <v>1.3388762672920493</v>
      </c>
      <c r="BD79" s="147">
        <f t="shared" si="116"/>
        <v>0.45376145742776625</v>
      </c>
      <c r="BE79" s="147">
        <f t="shared" si="116"/>
        <v>-0.68857061448491896</v>
      </c>
      <c r="BF79" s="147">
        <f t="shared" si="116"/>
        <v>-1.0263159981421066</v>
      </c>
      <c r="BG79" s="147">
        <f t="shared" si="117"/>
        <v>-0.73621898081580006</v>
      </c>
      <c r="BH79" s="147">
        <f t="shared" si="118"/>
        <v>0.33411799116641416</v>
      </c>
      <c r="BI79" s="147">
        <f t="shared" si="119"/>
        <v>0.54268730464488113</v>
      </c>
      <c r="BJ79" s="147">
        <f t="shared" si="120"/>
        <v>1.3191775042291793</v>
      </c>
      <c r="BK79" s="147">
        <f t="shared" si="121"/>
        <v>1.1514633509555929</v>
      </c>
      <c r="BL79" s="147">
        <f t="shared" si="116"/>
        <v>0.6747867729730963</v>
      </c>
      <c r="BM79" s="147">
        <f t="shared" si="122"/>
        <v>0.98802908962798364</v>
      </c>
      <c r="BN79" s="147">
        <f t="shared" si="123"/>
        <v>1.397924737738369</v>
      </c>
      <c r="BO79" s="147">
        <f t="shared" si="124"/>
        <v>0.39115758350334939</v>
      </c>
      <c r="BP79" s="147">
        <f t="shared" si="125"/>
        <v>0.46814956403412028</v>
      </c>
      <c r="BQ79" s="147">
        <f t="shared" si="126"/>
        <v>0.77267870044177389</v>
      </c>
      <c r="BR79" s="147">
        <f t="shared" si="127"/>
        <v>0.72427185177436715</v>
      </c>
      <c r="BS79" s="147">
        <f t="shared" si="128"/>
        <v>0.58350003711692711</v>
      </c>
      <c r="BT79" s="147">
        <f t="shared" si="129"/>
        <v>0.47697191147795681</v>
      </c>
      <c r="BU79" s="147">
        <f t="shared" si="130"/>
        <v>0.71187584998146503</v>
      </c>
      <c r="BV79" s="147">
        <f t="shared" si="131"/>
        <v>7.1684270570428824E-2</v>
      </c>
      <c r="BW79" s="147">
        <f t="shared" si="132"/>
        <v>1.0581880444473155</v>
      </c>
      <c r="BX79" s="147">
        <f t="shared" si="133"/>
        <v>0.14088096735530942</v>
      </c>
      <c r="BY79" s="147">
        <f t="shared" si="134"/>
        <v>1.1340919486462555</v>
      </c>
      <c r="BZ79" s="147">
        <f t="shared" si="135"/>
        <v>2.5311957708318577E-2</v>
      </c>
      <c r="CA79" s="147">
        <f t="shared" si="136"/>
        <v>0.22117969020564962</v>
      </c>
      <c r="CB79" s="147">
        <f t="shared" si="137"/>
        <v>0.5146129388528603</v>
      </c>
      <c r="CC79" s="147">
        <f t="shared" si="138"/>
        <v>0.90446701272038943</v>
      </c>
    </row>
    <row r="80" spans="1:81" x14ac:dyDescent="0.2">
      <c r="A80" s="159" t="s">
        <v>14</v>
      </c>
      <c r="B80" s="236"/>
      <c r="C80" s="144">
        <f t="shared" si="146"/>
        <v>1.2634899721431937E-2</v>
      </c>
      <c r="D80" s="144">
        <f t="shared" si="146"/>
        <v>0.87607209685586673</v>
      </c>
      <c r="E80" s="144">
        <f t="shared" si="146"/>
        <v>0.40451868728571072</v>
      </c>
      <c r="F80" s="144">
        <f t="shared" si="146"/>
        <v>1.3228766686379472</v>
      </c>
      <c r="G80" s="144">
        <f t="shared" si="146"/>
        <v>2.9804300295870991</v>
      </c>
      <c r="H80" s="144">
        <f t="shared" si="146"/>
        <v>1.0861441354126002</v>
      </c>
      <c r="I80" s="144">
        <f t="shared" si="146"/>
        <v>1.2209756701048253</v>
      </c>
      <c r="J80" s="144">
        <f t="shared" si="146"/>
        <v>0.18476220311966499</v>
      </c>
      <c r="K80" s="144">
        <f t="shared" si="146"/>
        <v>0.31528886090200953</v>
      </c>
      <c r="L80" s="144">
        <f t="shared" si="146"/>
        <v>0.19206558188957851</v>
      </c>
      <c r="M80" s="144">
        <f t="shared" si="146"/>
        <v>0.15643417781082625</v>
      </c>
      <c r="N80" s="144">
        <f t="shared" si="146"/>
        <v>-0.10280943820283536</v>
      </c>
      <c r="O80" s="144">
        <f t="shared" si="146"/>
        <v>-0.90118278183075273</v>
      </c>
      <c r="P80" s="144">
        <f t="shared" si="146"/>
        <v>-0.46216012183262201</v>
      </c>
      <c r="Q80" s="144">
        <f t="shared" si="146"/>
        <v>1.9939496805716619E-2</v>
      </c>
      <c r="R80" s="144">
        <f t="shared" si="146"/>
        <v>-1.8828313547204241</v>
      </c>
      <c r="S80" s="144">
        <f t="shared" si="146"/>
        <v>-8.5170223201580922E-2</v>
      </c>
      <c r="T80" s="144">
        <f t="shared" si="146"/>
        <v>0.69290497859867139</v>
      </c>
      <c r="U80" s="144">
        <f t="shared" si="146"/>
        <v>0.66282866269825114</v>
      </c>
      <c r="V80" s="144">
        <f t="shared" si="146"/>
        <v>1.3382267678752109</v>
      </c>
      <c r="W80" s="144">
        <f t="shared" si="146"/>
        <v>0.24969612637491231</v>
      </c>
      <c r="X80" s="144">
        <f t="shared" si="146"/>
        <v>0.78468498789454544</v>
      </c>
      <c r="Y80" s="144">
        <f t="shared" si="146"/>
        <v>0.60914192350378038</v>
      </c>
      <c r="Z80" s="144">
        <f t="shared" si="146"/>
        <v>4.6938167150114927</v>
      </c>
      <c r="AA80" s="144">
        <f t="shared" si="147"/>
        <v>0.18582064459117534</v>
      </c>
      <c r="AB80" s="144">
        <f t="shared" si="148"/>
        <v>0.44172296896137825</v>
      </c>
      <c r="AC80" s="144">
        <f t="shared" si="149"/>
        <v>0.75220576043703324</v>
      </c>
      <c r="AD80" s="144">
        <f t="shared" si="150"/>
        <v>-2.4154129382126133</v>
      </c>
      <c r="AE80" s="144">
        <f t="shared" si="151"/>
        <v>0.53552302749018876</v>
      </c>
      <c r="AF80" s="144">
        <f t="shared" si="152"/>
        <v>1.5470894082332751</v>
      </c>
      <c r="AG80" s="144">
        <f t="shared" si="153"/>
        <v>-0.10227175254195864</v>
      </c>
      <c r="AH80" s="144">
        <f t="shared" si="154"/>
        <v>5.870838670460278E-2</v>
      </c>
      <c r="AI80" s="144">
        <f t="shared" si="155"/>
        <v>0.38359243793579817</v>
      </c>
      <c r="AJ80" s="144">
        <f t="shared" si="156"/>
        <v>0.45764057963466948</v>
      </c>
      <c r="AK80" s="144">
        <f t="shared" si="157"/>
        <v>0.97008106689479034</v>
      </c>
      <c r="AL80" s="144">
        <f t="shared" si="158"/>
        <v>0.92749448829221348</v>
      </c>
      <c r="AM80" s="144">
        <f t="shared" si="159"/>
        <v>1.9430963935674135</v>
      </c>
      <c r="AN80" s="144">
        <f t="shared" si="160"/>
        <v>1.8793015470012311</v>
      </c>
      <c r="AO80" s="144">
        <f t="shared" si="161"/>
        <v>1.2161155157038286</v>
      </c>
      <c r="AP80" s="144">
        <f t="shared" si="162"/>
        <v>-0.24461865368027319</v>
      </c>
      <c r="AQ80" s="144">
        <f t="shared" si="163"/>
        <v>2.0614793687653927</v>
      </c>
      <c r="AR80" s="144">
        <f t="shared" si="164"/>
        <v>1.378986662537784</v>
      </c>
      <c r="AS80" s="144">
        <f t="shared" si="165"/>
        <v>0.53547750944987926</v>
      </c>
      <c r="AT80" s="144">
        <f t="shared" si="166"/>
        <v>2.561817837754842</v>
      </c>
      <c r="AU80" s="144">
        <f t="shared" si="167"/>
        <v>1.6740370554162447</v>
      </c>
      <c r="AV80" s="144">
        <f t="shared" si="168"/>
        <v>0.66515495086925447</v>
      </c>
      <c r="AW80" s="144">
        <f t="shared" si="140"/>
        <v>2.0543625168944075</v>
      </c>
      <c r="AX80" s="144">
        <f t="shared" si="141"/>
        <v>0.58436764351352355</v>
      </c>
      <c r="AY80" s="144">
        <f t="shared" si="142"/>
        <v>1.1235393155411855</v>
      </c>
      <c r="AZ80" s="144">
        <f t="shared" si="143"/>
        <v>1.0228640192539111</v>
      </c>
      <c r="BA80" s="144">
        <f t="shared" si="144"/>
        <v>1.0492220581396172</v>
      </c>
      <c r="BB80" s="144">
        <f t="shared" si="145"/>
        <v>0.46159023671512711</v>
      </c>
      <c r="BC80" s="144">
        <f t="shared" si="116"/>
        <v>0.78637855579865545</v>
      </c>
      <c r="BD80" s="144">
        <f t="shared" si="116"/>
        <v>0.16442970430590947</v>
      </c>
      <c r="BE80" s="144">
        <f t="shared" si="116"/>
        <v>-1.4618985954776171</v>
      </c>
      <c r="BF80" s="144">
        <f t="shared" si="116"/>
        <v>-1.484858410769107</v>
      </c>
      <c r="BG80" s="144">
        <f t="shared" si="117"/>
        <v>-0.79728199320497806</v>
      </c>
      <c r="BH80" s="144">
        <f t="shared" si="118"/>
        <v>0.46245366122986936</v>
      </c>
      <c r="BI80" s="144">
        <f t="shared" si="119"/>
        <v>1.5817985727449697</v>
      </c>
      <c r="BJ80" s="144">
        <f t="shared" si="120"/>
        <v>2.7969651154177986</v>
      </c>
      <c r="BK80" s="144">
        <f t="shared" si="121"/>
        <v>1.0554630768859525</v>
      </c>
      <c r="BL80" s="144">
        <f t="shared" si="116"/>
        <v>1.4896690022321157</v>
      </c>
      <c r="BM80" s="144">
        <f t="shared" si="122"/>
        <v>0.9428599431539616</v>
      </c>
      <c r="BN80" s="144">
        <f t="shared" si="123"/>
        <v>0.15449607337639401</v>
      </c>
      <c r="BO80" s="144">
        <f t="shared" si="124"/>
        <v>1.2134771301820386</v>
      </c>
      <c r="BP80" s="144">
        <f t="shared" si="125"/>
        <v>1.0674354721087662</v>
      </c>
      <c r="BQ80" s="144">
        <f t="shared" si="126"/>
        <v>1.3365585207007589</v>
      </c>
      <c r="BR80" s="144">
        <f t="shared" si="127"/>
        <v>0.62113636698011421</v>
      </c>
      <c r="BS80" s="144">
        <f t="shared" si="128"/>
        <v>0.57141593996264706</v>
      </c>
      <c r="BT80" s="144">
        <f t="shared" si="129"/>
        <v>0.20221113480009162</v>
      </c>
      <c r="BU80" s="144">
        <f t="shared" si="130"/>
        <v>-0.16414778418770726</v>
      </c>
      <c r="BV80" s="144">
        <f t="shared" si="131"/>
        <v>0.58533710241393089</v>
      </c>
      <c r="BW80" s="144">
        <f t="shared" si="132"/>
        <v>1.1380351192235902</v>
      </c>
      <c r="BX80" s="144">
        <f t="shared" si="133"/>
        <v>-0.65427879566507419</v>
      </c>
      <c r="BY80" s="144">
        <f t="shared" si="134"/>
        <v>1.2481564627332857</v>
      </c>
      <c r="BZ80" s="144">
        <f t="shared" si="135"/>
        <v>0.3409856246197836</v>
      </c>
      <c r="CA80" s="144">
        <f t="shared" si="136"/>
        <v>-0.42013342462510889</v>
      </c>
      <c r="CB80" s="144">
        <f t="shared" si="137"/>
        <v>0.30850975747604481</v>
      </c>
      <c r="CC80" s="144">
        <f t="shared" si="138"/>
        <v>1.241010034309008</v>
      </c>
    </row>
    <row r="81" spans="1:82" ht="13.5" thickBot="1" x14ac:dyDescent="0.25">
      <c r="A81" s="160" t="s">
        <v>440</v>
      </c>
      <c r="B81" s="239"/>
      <c r="C81" s="146">
        <f t="shared" si="146"/>
        <v>5.1476798508054505E-2</v>
      </c>
      <c r="D81" s="146">
        <f t="shared" si="146"/>
        <v>0.46323057548976293</v>
      </c>
      <c r="E81" s="146">
        <f t="shared" si="146"/>
        <v>0.34308929215622375</v>
      </c>
      <c r="F81" s="146">
        <f t="shared" si="146"/>
        <v>1.460725087365613</v>
      </c>
      <c r="G81" s="146">
        <f t="shared" si="146"/>
        <v>1.5896340859538955</v>
      </c>
      <c r="H81" s="146">
        <f t="shared" si="146"/>
        <v>1.3431782400499657</v>
      </c>
      <c r="I81" s="146">
        <f t="shared" si="146"/>
        <v>1.0787732503871665</v>
      </c>
      <c r="J81" s="146">
        <f t="shared" si="146"/>
        <v>-0.63007259959542283</v>
      </c>
      <c r="K81" s="146">
        <f t="shared" si="146"/>
        <v>0.65946393035959527</v>
      </c>
      <c r="L81" s="146">
        <f t="shared" si="146"/>
        <v>0.12770447153255166</v>
      </c>
      <c r="M81" s="146">
        <f t="shared" si="146"/>
        <v>-9.5805222858772715E-2</v>
      </c>
      <c r="N81" s="146">
        <f t="shared" si="146"/>
        <v>0.73683152736843649</v>
      </c>
      <c r="O81" s="146">
        <f t="shared" si="146"/>
        <v>8.0915720130175214E-2</v>
      </c>
      <c r="P81" s="146">
        <f t="shared" si="146"/>
        <v>-0.24853469183775909</v>
      </c>
      <c r="Q81" s="146">
        <f t="shared" si="146"/>
        <v>0.15937485757300185</v>
      </c>
      <c r="R81" s="146">
        <f t="shared" si="146"/>
        <v>-0.27838592383482996</v>
      </c>
      <c r="S81" s="146">
        <f t="shared" si="146"/>
        <v>0.86275694328258412</v>
      </c>
      <c r="T81" s="146">
        <f t="shared" si="146"/>
        <v>1.1542539146402206</v>
      </c>
      <c r="U81" s="146">
        <f t="shared" si="146"/>
        <v>1.1914000822308191</v>
      </c>
      <c r="V81" s="146">
        <f>V79</f>
        <v>1.0957313051861122</v>
      </c>
      <c r="W81" s="146">
        <f t="shared" si="146"/>
        <v>1.0176086893538656</v>
      </c>
      <c r="X81" s="146">
        <f t="shared" si="146"/>
        <v>1.0849060089879266</v>
      </c>
      <c r="Y81" s="146">
        <f t="shared" si="146"/>
        <v>0.82654853059217992</v>
      </c>
      <c r="Z81" s="146">
        <f t="shared" si="146"/>
        <v>2.2885369260554107</v>
      </c>
      <c r="AA81" s="146">
        <f t="shared" si="147"/>
        <v>0.39048836521628061</v>
      </c>
      <c r="AB81" s="146">
        <f t="shared" si="148"/>
        <v>0.20590355186057369</v>
      </c>
      <c r="AC81" s="146">
        <f t="shared" si="149"/>
        <v>0.77078842767833422</v>
      </c>
      <c r="AD81" s="146">
        <f t="shared" si="150"/>
        <v>-0.1534736486933285</v>
      </c>
      <c r="AE81" s="146">
        <f t="shared" si="151"/>
        <v>1.3108416133632217</v>
      </c>
      <c r="AF81" s="146">
        <f t="shared" si="152"/>
        <v>0.91025177583818961</v>
      </c>
      <c r="AG81" s="146">
        <f t="shared" si="153"/>
        <v>0.74306069165036825</v>
      </c>
      <c r="AH81" s="146">
        <f t="shared" si="154"/>
        <v>1.2500874856634119</v>
      </c>
      <c r="AI81" s="146">
        <f t="shared" si="155"/>
        <v>0.37346244694580327</v>
      </c>
      <c r="AJ81" s="146">
        <f t="shared" si="156"/>
        <v>0.38447201745559167</v>
      </c>
      <c r="AK81" s="146">
        <f t="shared" si="157"/>
        <v>0.54922866106634083</v>
      </c>
      <c r="AL81" s="146">
        <f t="shared" si="158"/>
        <v>1.4011074478997769</v>
      </c>
      <c r="AM81" s="146">
        <f t="shared" si="159"/>
        <v>1.5114114241220273</v>
      </c>
      <c r="AN81" s="146">
        <f t="shared" si="160"/>
        <v>1.6571579204429407</v>
      </c>
      <c r="AO81" s="146">
        <f t="shared" si="161"/>
        <v>1.2740152849076505</v>
      </c>
      <c r="AP81" s="146">
        <f t="shared" si="162"/>
        <v>1.0441311891438447</v>
      </c>
      <c r="AQ81" s="146">
        <f t="shared" si="163"/>
        <v>1.9142158819636637</v>
      </c>
      <c r="AR81" s="146">
        <f t="shared" si="164"/>
        <v>1.4562382910307667</v>
      </c>
      <c r="AS81" s="146">
        <f t="shared" si="165"/>
        <v>0.7634899239538554</v>
      </c>
      <c r="AT81" s="146">
        <f t="shared" si="166"/>
        <v>1.6122259624941155</v>
      </c>
      <c r="AU81" s="146">
        <f t="shared" si="167"/>
        <v>1.2365908058425656</v>
      </c>
      <c r="AV81" s="146">
        <f t="shared" si="168"/>
        <v>1.300703801437874</v>
      </c>
      <c r="AW81" s="146">
        <f t="shared" si="140"/>
        <v>1.3299270315696956</v>
      </c>
      <c r="AX81" s="146">
        <f t="shared" si="141"/>
        <v>2.1211545792773281</v>
      </c>
      <c r="AY81" s="146">
        <f t="shared" si="142"/>
        <v>1.2181630781735018</v>
      </c>
      <c r="AZ81" s="146">
        <f t="shared" si="143"/>
        <v>1.2520313275772859</v>
      </c>
      <c r="BA81" s="146">
        <f t="shared" si="144"/>
        <v>1.7314395190405816</v>
      </c>
      <c r="BB81" s="146">
        <f t="shared" si="145"/>
        <v>0.75436623821721493</v>
      </c>
      <c r="BC81" s="146">
        <f t="shared" si="116"/>
        <v>1.2891137600245353</v>
      </c>
      <c r="BD81" s="146">
        <f t="shared" si="116"/>
        <v>0.42783119343442072</v>
      </c>
      <c r="BE81" s="146">
        <f t="shared" si="116"/>
        <v>-0.75769543280851881</v>
      </c>
      <c r="BF81" s="146">
        <f t="shared" si="116"/>
        <v>-1.0670125055686974</v>
      </c>
      <c r="BG81" s="146">
        <f t="shared" si="117"/>
        <v>-0.74161554958156117</v>
      </c>
      <c r="BH81" s="146">
        <f t="shared" si="118"/>
        <v>0.3454535579956301</v>
      </c>
      <c r="BI81" s="146">
        <f t="shared" si="119"/>
        <v>0.63457640387540903</v>
      </c>
      <c r="BJ81" s="146">
        <f>(BJ41-BI41)/BI41*100</f>
        <v>1.4510889974327597</v>
      </c>
      <c r="BK81" s="146">
        <f t="shared" si="121"/>
        <v>1.1427804135969337</v>
      </c>
      <c r="BL81" s="146">
        <f t="shared" si="116"/>
        <v>0.74842680186807575</v>
      </c>
      <c r="BM81" s="146">
        <f t="shared" si="122"/>
        <v>0.98391717063506856</v>
      </c>
      <c r="BN81" s="146">
        <f t="shared" si="123"/>
        <v>1.2847767243809027</v>
      </c>
      <c r="BO81" s="146">
        <f t="shared" si="124"/>
        <v>0.46515097725862858</v>
      </c>
      <c r="BP81" s="146">
        <f t="shared" si="125"/>
        <v>0.52247576085790692</v>
      </c>
      <c r="BQ81" s="146">
        <f t="shared" si="126"/>
        <v>0.82407239740264582</v>
      </c>
      <c r="BR81" s="146">
        <f t="shared" si="127"/>
        <v>0.71482399421089537</v>
      </c>
      <c r="BS81" s="146">
        <f t="shared" si="128"/>
        <v>0.5823940877337338</v>
      </c>
      <c r="BT81" s="146">
        <f t="shared" si="129"/>
        <v>0.45182825851742836</v>
      </c>
      <c r="BU81" s="146">
        <f t="shared" si="130"/>
        <v>0.63190919658024347</v>
      </c>
      <c r="BV81" s="146">
        <f t="shared" si="131"/>
        <v>0.11820147449948765</v>
      </c>
      <c r="BW81" s="146">
        <f t="shared" si="132"/>
        <v>1.0654528594913777</v>
      </c>
      <c r="BX81" s="146">
        <f t="shared" si="133"/>
        <v>6.8482106479665072E-2</v>
      </c>
      <c r="BY81" s="146">
        <f t="shared" si="134"/>
        <v>1.1444024491275606</v>
      </c>
      <c r="BZ81" s="146">
        <f t="shared" si="135"/>
        <v>5.387554954575758E-2</v>
      </c>
      <c r="CA81" s="146">
        <f t="shared" si="136"/>
        <v>0.16298424005241452</v>
      </c>
      <c r="CB81" s="146">
        <f t="shared" si="137"/>
        <v>0.49601915017580639</v>
      </c>
      <c r="CC81" s="146">
        <f t="shared" si="138"/>
        <v>0.93477190219334649</v>
      </c>
      <c r="CD81" s="393">
        <f>CC81*4</f>
        <v>3.739087608773386</v>
      </c>
    </row>
    <row r="83" spans="1:82" ht="18" x14ac:dyDescent="0.25">
      <c r="A83" s="416" t="s">
        <v>211</v>
      </c>
      <c r="B83" s="416"/>
      <c r="C83" s="416"/>
      <c r="D83" s="416"/>
      <c r="E83" s="416"/>
      <c r="F83" s="416"/>
      <c r="G83" s="416"/>
      <c r="H83" s="416"/>
      <c r="I83" s="416"/>
      <c r="J83" s="416"/>
      <c r="K83" s="416"/>
      <c r="L83" s="416"/>
      <c r="M83" s="416"/>
      <c r="N83" s="416"/>
      <c r="O83" s="416"/>
      <c r="P83" s="416"/>
      <c r="Q83" s="416"/>
      <c r="R83" s="416"/>
      <c r="S83" s="416"/>
      <c r="T83" s="416"/>
      <c r="U83" s="416"/>
      <c r="V83" s="416"/>
      <c r="W83" s="416"/>
      <c r="X83" s="416"/>
      <c r="Y83" s="416"/>
      <c r="Z83" s="417"/>
      <c r="AA83" s="417"/>
      <c r="AB83" s="417"/>
      <c r="AC83" s="417"/>
      <c r="AD83" s="417"/>
      <c r="AE83" s="417"/>
      <c r="AF83" s="417"/>
      <c r="AG83" s="417"/>
      <c r="AH83" s="417"/>
      <c r="AI83" s="417"/>
      <c r="AJ83" s="417"/>
      <c r="AK83" s="417"/>
      <c r="AL83" s="417"/>
      <c r="AM83" s="417"/>
      <c r="AN83" s="417"/>
      <c r="AO83" s="417"/>
      <c r="AP83" s="417"/>
      <c r="AQ83" s="417"/>
      <c r="AR83" s="417"/>
      <c r="AS83" s="417"/>
      <c r="AT83" s="417"/>
      <c r="AU83" s="417"/>
      <c r="AV83" s="417"/>
      <c r="AW83" s="417"/>
      <c r="AX83" s="417"/>
      <c r="AY83" s="417"/>
      <c r="AZ83" s="417"/>
      <c r="BA83" s="417"/>
      <c r="BB83" s="417"/>
      <c r="BC83" s="417"/>
      <c r="BD83" s="417"/>
      <c r="BE83" s="417"/>
      <c r="BF83" s="417"/>
      <c r="BG83" s="417"/>
      <c r="BH83" s="417"/>
    </row>
    <row r="84" spans="1:82" ht="13.5" thickBot="1" x14ac:dyDescent="0.25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2" ht="13.5" thickBot="1" x14ac:dyDescent="0.25">
      <c r="A85" s="99" t="s">
        <v>166</v>
      </c>
      <c r="B85" s="234" t="s">
        <v>282</v>
      </c>
      <c r="C85" s="233" t="s">
        <v>283</v>
      </c>
      <c r="D85" s="233" t="s">
        <v>284</v>
      </c>
      <c r="E85" s="233" t="s">
        <v>285</v>
      </c>
      <c r="F85" s="233" t="s">
        <v>281</v>
      </c>
      <c r="G85" s="233" t="s">
        <v>286</v>
      </c>
      <c r="H85" s="233" t="s">
        <v>287</v>
      </c>
      <c r="I85" s="233" t="s">
        <v>288</v>
      </c>
      <c r="J85" s="233" t="s">
        <v>289</v>
      </c>
      <c r="K85" s="233" t="s">
        <v>290</v>
      </c>
      <c r="L85" s="233" t="s">
        <v>291</v>
      </c>
      <c r="M85" s="233" t="s">
        <v>292</v>
      </c>
      <c r="N85" s="233" t="s">
        <v>293</v>
      </c>
      <c r="O85" s="233" t="s">
        <v>294</v>
      </c>
      <c r="P85" s="233" t="s">
        <v>295</v>
      </c>
      <c r="Q85" s="233" t="s">
        <v>296</v>
      </c>
      <c r="R85" s="233" t="s">
        <v>297</v>
      </c>
      <c r="S85" s="233" t="s">
        <v>298</v>
      </c>
      <c r="T85" s="233" t="s">
        <v>299</v>
      </c>
      <c r="U85" s="233" t="s">
        <v>300</v>
      </c>
      <c r="V85" s="233" t="s">
        <v>329</v>
      </c>
      <c r="W85" s="233" t="s">
        <v>330</v>
      </c>
      <c r="X85" s="233" t="s">
        <v>331</v>
      </c>
      <c r="Y85" s="233" t="s">
        <v>332</v>
      </c>
      <c r="Z85" s="233" t="s">
        <v>301</v>
      </c>
      <c r="AA85" s="233" t="s">
        <v>302</v>
      </c>
      <c r="AB85" s="233" t="s">
        <v>303</v>
      </c>
      <c r="AC85" s="233" t="s">
        <v>304</v>
      </c>
      <c r="AD85" s="233" t="s">
        <v>305</v>
      </c>
      <c r="AE85" s="233" t="s">
        <v>306</v>
      </c>
      <c r="AF85" s="233" t="s">
        <v>307</v>
      </c>
      <c r="AG85" s="233" t="s">
        <v>308</v>
      </c>
      <c r="AH85" s="233" t="s">
        <v>309</v>
      </c>
      <c r="AI85" s="233" t="s">
        <v>310</v>
      </c>
      <c r="AJ85" s="233" t="s">
        <v>311</v>
      </c>
      <c r="AK85" s="233" t="s">
        <v>312</v>
      </c>
      <c r="AL85" s="233" t="s">
        <v>313</v>
      </c>
      <c r="AM85" s="233" t="s">
        <v>314</v>
      </c>
      <c r="AN85" s="233" t="s">
        <v>315</v>
      </c>
      <c r="AO85" s="233" t="s">
        <v>316</v>
      </c>
      <c r="AP85" s="233" t="s">
        <v>317</v>
      </c>
      <c r="AQ85" s="233" t="s">
        <v>318</v>
      </c>
      <c r="AR85" s="233" t="s">
        <v>319</v>
      </c>
      <c r="AS85" s="233" t="s">
        <v>320</v>
      </c>
      <c r="AT85" s="233" t="s">
        <v>321</v>
      </c>
      <c r="AU85" s="233" t="s">
        <v>322</v>
      </c>
      <c r="AV85" s="233" t="s">
        <v>323</v>
      </c>
      <c r="AW85" s="233" t="s">
        <v>324</v>
      </c>
      <c r="AX85" s="233" t="s">
        <v>325</v>
      </c>
      <c r="AY85" s="233" t="s">
        <v>326</v>
      </c>
      <c r="AZ85" s="233" t="s">
        <v>327</v>
      </c>
      <c r="BA85" s="233" t="s">
        <v>328</v>
      </c>
      <c r="BB85" s="233" t="s">
        <v>227</v>
      </c>
      <c r="BC85" s="233" t="s">
        <v>228</v>
      </c>
      <c r="BD85" s="233" t="s">
        <v>229</v>
      </c>
      <c r="BE85" s="233" t="s">
        <v>230</v>
      </c>
      <c r="BF85" s="233" t="s">
        <v>224</v>
      </c>
      <c r="BG85" s="233" t="s">
        <v>225</v>
      </c>
      <c r="BH85" s="233" t="s">
        <v>226</v>
      </c>
      <c r="BI85" s="233" t="s">
        <v>343</v>
      </c>
      <c r="BJ85" s="233" t="str">
        <f>BJ65</f>
        <v>2010q1</v>
      </c>
      <c r="BK85" s="233" t="str">
        <f>BK65</f>
        <v>2010q2</v>
      </c>
      <c r="BL85" s="233" t="str">
        <f>BL65</f>
        <v>2010q3</v>
      </c>
      <c r="BM85" s="233" t="str">
        <f t="shared" ref="BM85" si="169">BM65</f>
        <v>2010q4</v>
      </c>
      <c r="BN85" s="233" t="str">
        <f t="shared" ref="BN85:BQ85" si="170">BN65</f>
        <v>2011q1</v>
      </c>
      <c r="BO85" s="233" t="str">
        <f t="shared" si="170"/>
        <v>2011q2</v>
      </c>
      <c r="BP85" s="233" t="str">
        <f t="shared" si="170"/>
        <v>2011q3</v>
      </c>
      <c r="BQ85" s="233" t="str">
        <f t="shared" si="170"/>
        <v>2011q4</v>
      </c>
      <c r="BR85" s="233" t="str">
        <f t="shared" ref="BR85" si="171">BR65</f>
        <v>2012q1</v>
      </c>
      <c r="BS85" s="233" t="str">
        <f t="shared" ref="BS85:BT85" si="172">BS65</f>
        <v>2012q2</v>
      </c>
      <c r="BT85" s="233" t="str">
        <f t="shared" si="172"/>
        <v>2012q3</v>
      </c>
      <c r="BU85" s="233" t="str">
        <f t="shared" ref="BU85" si="173">BU65</f>
        <v>2012q4</v>
      </c>
      <c r="BV85" s="233" t="str">
        <f t="shared" ref="BV85:BW85" si="174">BV65</f>
        <v>2013q1</v>
      </c>
      <c r="BW85" s="233" t="str">
        <f t="shared" si="174"/>
        <v>2013q2</v>
      </c>
      <c r="BX85" s="233" t="str">
        <f t="shared" ref="BX85:CC85" si="175">BX65</f>
        <v>2013q3</v>
      </c>
      <c r="BY85" s="233" t="str">
        <f t="shared" si="175"/>
        <v>2013q4</v>
      </c>
      <c r="BZ85" s="233" t="str">
        <f t="shared" si="175"/>
        <v>2014q1</v>
      </c>
      <c r="CA85" s="233" t="str">
        <f t="shared" si="175"/>
        <v>2014q2</v>
      </c>
      <c r="CB85" s="233" t="str">
        <f t="shared" si="175"/>
        <v>2014q3</v>
      </c>
      <c r="CC85" s="233" t="str">
        <f t="shared" si="175"/>
        <v>2014q4</v>
      </c>
    </row>
    <row r="86" spans="1:82" ht="13.5" thickTop="1" x14ac:dyDescent="0.2">
      <c r="A86" s="2" t="s">
        <v>0</v>
      </c>
      <c r="B86" s="235"/>
      <c r="C86" s="142"/>
      <c r="D86" s="142"/>
      <c r="E86" s="142"/>
      <c r="F86" s="142">
        <f t="shared" ref="F86:BH90" si="176">(F6-B6)/B6*100</f>
        <v>-2.6173861775070471</v>
      </c>
      <c r="G86" s="142">
        <f t="shared" si="176"/>
        <v>2.5390041391229432</v>
      </c>
      <c r="H86" s="142">
        <f t="shared" si="176"/>
        <v>5.4333210377044212</v>
      </c>
      <c r="I86" s="142">
        <f t="shared" si="176"/>
        <v>6.4484922673093106</v>
      </c>
      <c r="J86" s="142">
        <f t="shared" si="176"/>
        <v>2.2106427867570528</v>
      </c>
      <c r="K86" s="142">
        <f t="shared" si="176"/>
        <v>1.902015910109629</v>
      </c>
      <c r="L86" s="142">
        <f t="shared" si="176"/>
        <v>1.3057750141664637</v>
      </c>
      <c r="M86" s="142">
        <f t="shared" si="176"/>
        <v>0.83448692714512829</v>
      </c>
      <c r="N86" s="142">
        <f t="shared" si="176"/>
        <v>1.3280723947368982</v>
      </c>
      <c r="O86" s="142">
        <f t="shared" si="176"/>
        <v>-0.95001568996761354</v>
      </c>
      <c r="P86" s="142">
        <f t="shared" si="176"/>
        <v>-2.3054885771012774</v>
      </c>
      <c r="Q86" s="142">
        <f t="shared" si="176"/>
        <v>-2.1190133730232716</v>
      </c>
      <c r="R86" s="142">
        <f t="shared" si="176"/>
        <v>-1.4432796300953556</v>
      </c>
      <c r="S86" s="142">
        <f t="shared" si="176"/>
        <v>-0.61547412321144079</v>
      </c>
      <c r="T86" s="142">
        <f t="shared" si="176"/>
        <v>0.52429517529135694</v>
      </c>
      <c r="U86" s="142">
        <f t="shared" si="176"/>
        <v>1.1165093843712961</v>
      </c>
      <c r="V86" s="142">
        <f t="shared" si="176"/>
        <v>0.44414359782297347</v>
      </c>
      <c r="W86" s="142">
        <f t="shared" si="176"/>
        <v>0.68240496964971653</v>
      </c>
      <c r="X86" s="142">
        <f t="shared" si="176"/>
        <v>-0.32546520362285591</v>
      </c>
      <c r="Y86" s="142">
        <f t="shared" si="176"/>
        <v>-1.0104398552496368</v>
      </c>
      <c r="Z86" s="142">
        <f t="shared" si="176"/>
        <v>-0.8653935146074262</v>
      </c>
      <c r="AA86" s="142">
        <f t="shared" si="176"/>
        <v>-0.46428205419407004</v>
      </c>
      <c r="AB86" s="142">
        <f t="shared" si="176"/>
        <v>-0.40587963490826062</v>
      </c>
      <c r="AC86" s="142">
        <f t="shared" si="176"/>
        <v>-1.0811647985064592</v>
      </c>
      <c r="AD86" s="142">
        <f t="shared" si="176"/>
        <v>4.0308959982396336E-2</v>
      </c>
      <c r="AE86" s="142">
        <f t="shared" si="176"/>
        <v>0.985461634084555</v>
      </c>
      <c r="AF86" s="142">
        <f t="shared" si="176"/>
        <v>2.7618200831904156</v>
      </c>
      <c r="AG86" s="142">
        <f t="shared" si="176"/>
        <v>4.284174533272525</v>
      </c>
      <c r="AH86" s="142">
        <f t="shared" si="176"/>
        <v>3.7554482058199854</v>
      </c>
      <c r="AI86" s="142">
        <f t="shared" si="176"/>
        <v>3.2467493535891379</v>
      </c>
      <c r="AJ86" s="142">
        <f t="shared" si="176"/>
        <v>2.5598029978949643</v>
      </c>
      <c r="AK86" s="142">
        <f t="shared" si="176"/>
        <v>1.9710915463662368</v>
      </c>
      <c r="AL86" s="142">
        <f t="shared" si="176"/>
        <v>1.9969324070783709</v>
      </c>
      <c r="AM86" s="142">
        <f t="shared" si="176"/>
        <v>0.41781061606848074</v>
      </c>
      <c r="AN86" s="142">
        <f t="shared" si="176"/>
        <v>2.5207965233209695</v>
      </c>
      <c r="AO86" s="142">
        <f t="shared" si="176"/>
        <v>0.6196047969524302</v>
      </c>
      <c r="AP86" s="142">
        <f t="shared" si="176"/>
        <v>2.5180671890763153</v>
      </c>
      <c r="AQ86" s="142">
        <f t="shared" si="176"/>
        <v>2.6741947843904783</v>
      </c>
      <c r="AR86" s="142">
        <f t="shared" si="176"/>
        <v>-0.4685048860291659</v>
      </c>
      <c r="AS86" s="142">
        <f t="shared" si="176"/>
        <v>0.75747601628654404</v>
      </c>
      <c r="AT86" s="142">
        <f t="shared" si="176"/>
        <v>-2.7284932913104512</v>
      </c>
      <c r="AU86" s="142">
        <f t="shared" si="176"/>
        <v>-2.3653002230483415</v>
      </c>
      <c r="AV86" s="142">
        <f t="shared" si="176"/>
        <v>-1.2756905043393467</v>
      </c>
      <c r="AW86" s="142">
        <f t="shared" si="176"/>
        <v>0.33499922489072353</v>
      </c>
      <c r="AX86" s="142">
        <f t="shared" si="176"/>
        <v>1.9603111123969352</v>
      </c>
      <c r="AY86" s="142">
        <f t="shared" si="176"/>
        <v>0.38978315661125423</v>
      </c>
      <c r="AZ86" s="142">
        <f t="shared" si="176"/>
        <v>-0.25983956719307216</v>
      </c>
      <c r="BA86" s="142">
        <f t="shared" si="176"/>
        <v>-1.9741750533606062</v>
      </c>
      <c r="BB86" s="142">
        <f t="shared" si="176"/>
        <v>-4.2909750213091664</v>
      </c>
      <c r="BC86" s="142">
        <f t="shared" si="176"/>
        <v>0.33049207193539432</v>
      </c>
      <c r="BD86" s="142">
        <f t="shared" si="176"/>
        <v>0.13040389823343626</v>
      </c>
      <c r="BE86" s="142">
        <f t="shared" si="176"/>
        <v>1.1122937117460507</v>
      </c>
      <c r="BF86" s="142">
        <f t="shared" si="176"/>
        <v>-2.4218733029288622</v>
      </c>
      <c r="BG86" s="142">
        <f t="shared" si="176"/>
        <v>-4.0451256319552487</v>
      </c>
      <c r="BH86" s="142">
        <f t="shared" si="176"/>
        <v>-5.5279382672995592</v>
      </c>
      <c r="BI86" s="142">
        <f t="shared" ref="BI86:BL101" si="177">(BI6-BE6)/BE6*100</f>
        <v>-5.5528415870997776</v>
      </c>
      <c r="BJ86" s="142">
        <f t="shared" si="177"/>
        <v>3.4019486532216066</v>
      </c>
      <c r="BK86" s="142">
        <f t="shared" si="177"/>
        <v>-1.974188454428135</v>
      </c>
      <c r="BL86" s="142">
        <f t="shared" si="177"/>
        <v>5.9059642152634311</v>
      </c>
      <c r="BM86" s="142">
        <f t="shared" ref="BM86:BM101" si="178">(BM6-BI6)/BI6*100</f>
        <v>8.6718187720366089</v>
      </c>
      <c r="BN86" s="142">
        <f t="shared" ref="BN86:BN101" si="179">(BN6-BJ6)/BJ6*100</f>
        <v>3.2518341441843992</v>
      </c>
      <c r="BO86" s="142">
        <f t="shared" ref="BO86:BO101" si="180">(BO6-BK6)/BK6*100</f>
        <v>6.5420306997164666</v>
      </c>
      <c r="BP86" s="142">
        <f t="shared" ref="BP86:BP101" si="181">(BP6-BL6)/BL6*100</f>
        <v>-3.5097501631081127</v>
      </c>
      <c r="BQ86" s="142">
        <f t="shared" ref="BQ86:BQ101" si="182">(BQ6-BM6)/BM6*100</f>
        <v>-6.7789249167619179</v>
      </c>
      <c r="BR86" s="142">
        <f t="shared" ref="BR86:BR101" si="183">(BR6-BN6)/BN6*100</f>
        <v>-7.2511620098153786</v>
      </c>
      <c r="BS86" s="142">
        <f t="shared" ref="BS86:BS101" si="184">(BS6-BO6)/BO6*100</f>
        <v>-1.7841016140260302</v>
      </c>
      <c r="BT86" s="142">
        <f t="shared" ref="BT86:BT101" si="185">(BT6-BP6)/BP6*100</f>
        <v>0.71251891207547957</v>
      </c>
      <c r="BU86" s="142">
        <f t="shared" ref="BU86:BU101" si="186">(BU6-BQ6)/BQ6*100</f>
        <v>7.684536001456635E-2</v>
      </c>
      <c r="BV86" s="142">
        <f t="shared" ref="BV86:BV101" si="187">(BV6-BR6)/BR6*100</f>
        <v>4.62314169482352</v>
      </c>
      <c r="BW86" s="142">
        <f t="shared" ref="BW86:BW101" si="188">(BW6-BS6)/BS6*100</f>
        <v>-1.1318968551950144</v>
      </c>
      <c r="BX86" s="142">
        <f t="shared" ref="BX86:BX101" si="189">(BX6-BT6)/BT6*100</f>
        <v>2.8555994923306516</v>
      </c>
      <c r="BY86" s="142">
        <f t="shared" ref="BY86:BY101" si="190">(BY6-BU6)/BU6*100</f>
        <v>7.5909112730900468</v>
      </c>
      <c r="BZ86" s="142">
        <f t="shared" ref="BZ86:BZ101" si="191">(BZ6-BV6)/BV6*100</f>
        <v>0.19374369795605573</v>
      </c>
      <c r="CA86" s="142">
        <f t="shared" ref="CA86:CA101" si="192">(CA6-BW6)/BW6*100</f>
        <v>0.89375547076505357</v>
      </c>
      <c r="CB86" s="142">
        <f t="shared" ref="CB86:CB101" si="193">(CB6-BX6)/BX6*100</f>
        <v>-0.26867062864380836</v>
      </c>
      <c r="CC86" s="142">
        <f t="shared" ref="CC86:CC101" si="194">(CC6-BY6)/BY6*100</f>
        <v>-0.59801093356418855</v>
      </c>
    </row>
    <row r="87" spans="1:82" x14ac:dyDescent="0.2">
      <c r="A87" s="3" t="s">
        <v>1</v>
      </c>
      <c r="B87" s="236"/>
      <c r="C87" s="144"/>
      <c r="D87" s="144"/>
      <c r="E87" s="144"/>
      <c r="F87" s="144">
        <f t="shared" si="176"/>
        <v>-9.6542238071999424</v>
      </c>
      <c r="G87" s="144">
        <f t="shared" si="176"/>
        <v>23.989144978040532</v>
      </c>
      <c r="H87" s="144">
        <f t="shared" si="176"/>
        <v>45.209120390491805</v>
      </c>
      <c r="I87" s="144">
        <f t="shared" si="176"/>
        <v>46.797811468905344</v>
      </c>
      <c r="J87" s="144">
        <f t="shared" si="176"/>
        <v>16.982709106775779</v>
      </c>
      <c r="K87" s="144">
        <f t="shared" si="176"/>
        <v>1.1348644100863194</v>
      </c>
      <c r="L87" s="144">
        <f t="shared" si="176"/>
        <v>-4.7710868338954997</v>
      </c>
      <c r="M87" s="144">
        <f t="shared" si="176"/>
        <v>-6.6484104268261524</v>
      </c>
      <c r="N87" s="144">
        <f t="shared" si="176"/>
        <v>-4.090923178590451</v>
      </c>
      <c r="O87" s="144">
        <f t="shared" si="176"/>
        <v>-6.6400941131365094</v>
      </c>
      <c r="P87" s="144">
        <f t="shared" si="176"/>
        <v>-6.6606425095953341</v>
      </c>
      <c r="Q87" s="144">
        <f t="shared" si="176"/>
        <v>-3.7914384278701432</v>
      </c>
      <c r="R87" s="144">
        <f t="shared" si="176"/>
        <v>2.1562334408082129</v>
      </c>
      <c r="S87" s="144">
        <f t="shared" si="176"/>
        <v>5.9919739395172051</v>
      </c>
      <c r="T87" s="144">
        <f t="shared" si="176"/>
        <v>8.1561117252160109</v>
      </c>
      <c r="U87" s="144">
        <f t="shared" si="176"/>
        <v>8.5534206269708193</v>
      </c>
      <c r="V87" s="144">
        <f t="shared" si="176"/>
        <v>7.104394001005371</v>
      </c>
      <c r="W87" s="144">
        <f t="shared" si="176"/>
        <v>6.4629488950065896</v>
      </c>
      <c r="X87" s="144">
        <f t="shared" si="176"/>
        <v>4.7716326867855523</v>
      </c>
      <c r="Y87" s="144">
        <f t="shared" si="176"/>
        <v>0.66760867865017615</v>
      </c>
      <c r="Z87" s="144">
        <f t="shared" si="176"/>
        <v>-2.4804451304957955</v>
      </c>
      <c r="AA87" s="144">
        <f t="shared" si="176"/>
        <v>-3.7613745767391302</v>
      </c>
      <c r="AB87" s="144">
        <f t="shared" si="176"/>
        <v>-4.145379735984914</v>
      </c>
      <c r="AC87" s="144">
        <f t="shared" si="176"/>
        <v>-2.799380215301257</v>
      </c>
      <c r="AD87" s="144">
        <f t="shared" si="176"/>
        <v>1.8646592902912711</v>
      </c>
      <c r="AE87" s="144">
        <f t="shared" si="176"/>
        <v>5.8865219973850298</v>
      </c>
      <c r="AF87" s="144">
        <f t="shared" si="176"/>
        <v>8.4091965946487512</v>
      </c>
      <c r="AG87" s="144">
        <f t="shared" si="176"/>
        <v>9.8838717835693117</v>
      </c>
      <c r="AH87" s="144">
        <f t="shared" si="176"/>
        <v>6.9929315338061224</v>
      </c>
      <c r="AI87" s="144">
        <f t="shared" si="176"/>
        <v>2.6637661986161851</v>
      </c>
      <c r="AJ87" s="144">
        <f t="shared" si="176"/>
        <v>-2.3131440198524911</v>
      </c>
      <c r="AK87" s="144">
        <f t="shared" si="176"/>
        <v>-4.1858894709786512</v>
      </c>
      <c r="AL87" s="144">
        <f t="shared" si="176"/>
        <v>-3.7684695675748983</v>
      </c>
      <c r="AM87" s="144">
        <f t="shared" si="176"/>
        <v>-2.0127987748181466</v>
      </c>
      <c r="AN87" s="144">
        <f t="shared" si="176"/>
        <v>3.0596447772117084</v>
      </c>
      <c r="AO87" s="144">
        <f t="shared" si="176"/>
        <v>6.4557248881083193</v>
      </c>
      <c r="AP87" s="144">
        <f t="shared" si="176"/>
        <v>5.2931557852480351</v>
      </c>
      <c r="AQ87" s="144">
        <f t="shared" si="176"/>
        <v>4.1259384963103711</v>
      </c>
      <c r="AR87" s="144">
        <f t="shared" si="176"/>
        <v>2.1396438617742088</v>
      </c>
      <c r="AS87" s="144">
        <f t="shared" si="176"/>
        <v>-0.13769027436066383</v>
      </c>
      <c r="AT87" s="144">
        <f t="shared" si="176"/>
        <v>2.7697428115040954</v>
      </c>
      <c r="AU87" s="144">
        <f t="shared" si="176"/>
        <v>-5.4746024707352507</v>
      </c>
      <c r="AV87" s="144">
        <f t="shared" si="176"/>
        <v>-8.9843381367669899</v>
      </c>
      <c r="AW87" s="144">
        <f t="shared" si="176"/>
        <v>-10.140262920426014</v>
      </c>
      <c r="AX87" s="144">
        <f t="shared" si="176"/>
        <v>-9.4004606512849804</v>
      </c>
      <c r="AY87" s="144">
        <f t="shared" si="176"/>
        <v>2.2015366962611234</v>
      </c>
      <c r="AZ87" s="144">
        <f t="shared" si="176"/>
        <v>7.5122106410236107</v>
      </c>
      <c r="BA87" s="144">
        <f t="shared" si="176"/>
        <v>13.316642109894497</v>
      </c>
      <c r="BB87" s="144">
        <f t="shared" si="176"/>
        <v>16.44868439005463</v>
      </c>
      <c r="BC87" s="144">
        <f t="shared" si="176"/>
        <v>16.98230343361779</v>
      </c>
      <c r="BD87" s="144">
        <f t="shared" si="176"/>
        <v>23.116483687170533</v>
      </c>
      <c r="BE87" s="144">
        <f t="shared" si="176"/>
        <v>20.852699707045467</v>
      </c>
      <c r="BF87" s="144">
        <f t="shared" si="176"/>
        <v>11.796235343022357</v>
      </c>
      <c r="BG87" s="144">
        <f t="shared" si="176"/>
        <v>2.4706031041596672</v>
      </c>
      <c r="BH87" s="144">
        <f t="shared" si="176"/>
        <v>-7.6171816770248784</v>
      </c>
      <c r="BI87" s="144">
        <f t="shared" si="177"/>
        <v>-12.301092712022827</v>
      </c>
      <c r="BJ87" s="144">
        <f t="shared" si="177"/>
        <v>-9.8432900531521046</v>
      </c>
      <c r="BK87" s="144">
        <f>(BK7-BG7)/BG7*100</f>
        <v>-3.0951636436313343</v>
      </c>
      <c r="BL87" s="144">
        <f t="shared" si="177"/>
        <v>3.9159818298343265</v>
      </c>
      <c r="BM87" s="144">
        <f t="shared" si="178"/>
        <v>9.021991013061692</v>
      </c>
      <c r="BN87" s="144">
        <f t="shared" si="179"/>
        <v>7.6107736742166994</v>
      </c>
      <c r="BO87" s="144">
        <f t="shared" si="180"/>
        <v>2.8653813506650616</v>
      </c>
      <c r="BP87" s="144">
        <f t="shared" si="181"/>
        <v>-1.1618669320749968</v>
      </c>
      <c r="BQ87" s="144">
        <f>(BQ7-BM7)/BM7*100</f>
        <v>-3.5753157498806436</v>
      </c>
      <c r="BR87" s="144">
        <f t="shared" si="183"/>
        <v>-2.8614499325910101</v>
      </c>
      <c r="BS87" s="144">
        <f t="shared" si="184"/>
        <v>0.29557247010678028</v>
      </c>
      <c r="BT87" s="144">
        <f t="shared" si="185"/>
        <v>1.627201554102762</v>
      </c>
      <c r="BU87" s="144">
        <f t="shared" si="186"/>
        <v>3.4393408351815902</v>
      </c>
      <c r="BV87" s="144">
        <f t="shared" si="187"/>
        <v>2.3965719735355671</v>
      </c>
      <c r="BW87" s="144">
        <f t="shared" si="188"/>
        <v>0.93418967436845224</v>
      </c>
      <c r="BX87" s="144">
        <f t="shared" si="189"/>
        <v>1.2427234533253653</v>
      </c>
      <c r="BY87" s="144">
        <f t="shared" si="190"/>
        <v>1.5384926982476175</v>
      </c>
      <c r="BZ87" s="144">
        <f t="shared" si="191"/>
        <v>3.4966573840443869</v>
      </c>
      <c r="CA87" s="144">
        <f t="shared" si="192"/>
        <v>5.2108168183346306</v>
      </c>
      <c r="CB87" s="144">
        <f t="shared" si="193"/>
        <v>6.6776898852271751</v>
      </c>
      <c r="CC87" s="144">
        <f t="shared" si="194"/>
        <v>6.8452636364268891</v>
      </c>
    </row>
    <row r="88" spans="1:82" x14ac:dyDescent="0.2">
      <c r="A88" s="158" t="s">
        <v>2</v>
      </c>
      <c r="B88" s="237"/>
      <c r="C88" s="145"/>
      <c r="D88" s="145"/>
      <c r="E88" s="145"/>
      <c r="F88" s="145">
        <f t="shared" si="176"/>
        <v>-1.1877736112478565</v>
      </c>
      <c r="G88" s="145">
        <f t="shared" si="176"/>
        <v>-1.1953058299739499</v>
      </c>
      <c r="H88" s="145">
        <f t="shared" si="176"/>
        <v>-0.84271842728376389</v>
      </c>
      <c r="I88" s="145">
        <f t="shared" si="176"/>
        <v>3.7944356953278316E-2</v>
      </c>
      <c r="J88" s="145">
        <f t="shared" si="176"/>
        <v>-0.53332648948953731</v>
      </c>
      <c r="K88" s="145">
        <f t="shared" si="176"/>
        <v>2.0696133735840161</v>
      </c>
      <c r="L88" s="145">
        <f t="shared" si="176"/>
        <v>2.7099311289832477</v>
      </c>
      <c r="M88" s="145">
        <f t="shared" si="176"/>
        <v>2.5790374395772648</v>
      </c>
      <c r="N88" s="145">
        <f t="shared" si="176"/>
        <v>2.5119338272263061</v>
      </c>
      <c r="O88" s="145">
        <f t="shared" si="176"/>
        <v>0.28169576896215875</v>
      </c>
      <c r="P88" s="145">
        <f t="shared" si="176"/>
        <v>-1.3724578811433377</v>
      </c>
      <c r="Q88" s="145">
        <f t="shared" si="176"/>
        <v>-1.7641807645027132</v>
      </c>
      <c r="R88" s="145">
        <f t="shared" si="176"/>
        <v>-2.1789971794395577</v>
      </c>
      <c r="S88" s="145">
        <f t="shared" si="176"/>
        <v>-1.9470417369776067</v>
      </c>
      <c r="T88" s="145">
        <f t="shared" si="176"/>
        <v>-1.0230490605955218</v>
      </c>
      <c r="U88" s="145">
        <f t="shared" si="176"/>
        <v>-0.42879240439071575</v>
      </c>
      <c r="V88" s="145">
        <f t="shared" si="176"/>
        <v>-0.97749982208661634</v>
      </c>
      <c r="W88" s="145">
        <f t="shared" si="176"/>
        <v>-0.57684065560286168</v>
      </c>
      <c r="X88" s="145">
        <f t="shared" si="176"/>
        <v>-1.4547383168217582</v>
      </c>
      <c r="Y88" s="145">
        <f t="shared" si="176"/>
        <v>-1.3905723234056029</v>
      </c>
      <c r="Z88" s="145">
        <f t="shared" si="176"/>
        <v>-0.49252137979254906</v>
      </c>
      <c r="AA88" s="145">
        <f t="shared" si="176"/>
        <v>0.30481971690876519</v>
      </c>
      <c r="AB88" s="145">
        <f t="shared" si="176"/>
        <v>0.47496137815329303</v>
      </c>
      <c r="AC88" s="145">
        <f t="shared" si="176"/>
        <v>-0.68380916622296062</v>
      </c>
      <c r="AD88" s="145">
        <f t="shared" si="176"/>
        <v>-0.37247018824363304</v>
      </c>
      <c r="AE88" s="145">
        <f t="shared" si="176"/>
        <v>-0.1114467050692956</v>
      </c>
      <c r="AF88" s="145">
        <f t="shared" si="176"/>
        <v>1.4927490693926206</v>
      </c>
      <c r="AG88" s="145">
        <f t="shared" si="176"/>
        <v>3.0167699042039904</v>
      </c>
      <c r="AH88" s="145">
        <f t="shared" si="176"/>
        <v>3.0064837181941932</v>
      </c>
      <c r="AI88" s="145">
        <f t="shared" si="176"/>
        <v>3.3850617968725629</v>
      </c>
      <c r="AJ88" s="145">
        <f t="shared" si="176"/>
        <v>3.7294693071637686</v>
      </c>
      <c r="AK88" s="145">
        <f t="shared" si="176"/>
        <v>3.4575219550390024</v>
      </c>
      <c r="AL88" s="145">
        <f t="shared" si="176"/>
        <v>3.3823280033260827</v>
      </c>
      <c r="AM88" s="145">
        <f t="shared" si="176"/>
        <v>0.99044816090444132</v>
      </c>
      <c r="AN88" s="145">
        <f t="shared" si="176"/>
        <v>2.3989899439105478</v>
      </c>
      <c r="AO88" s="145">
        <f t="shared" si="176"/>
        <v>-0.68526862992591797</v>
      </c>
      <c r="AP88" s="145">
        <f t="shared" si="176"/>
        <v>1.8973523210111038</v>
      </c>
      <c r="AQ88" s="145">
        <f t="shared" si="176"/>
        <v>2.3423433838183971</v>
      </c>
      <c r="AR88" s="145">
        <f t="shared" si="176"/>
        <v>-1.0618803610393526</v>
      </c>
      <c r="AS88" s="145">
        <f t="shared" si="176"/>
        <v>0.97201352640871819</v>
      </c>
      <c r="AT88" s="145">
        <f t="shared" si="176"/>
        <v>-3.9992895378600157</v>
      </c>
      <c r="AU88" s="145">
        <f t="shared" si="176"/>
        <v>-1.642163838013188</v>
      </c>
      <c r="AV88" s="145">
        <f t="shared" si="176"/>
        <v>0.53484112949690032</v>
      </c>
      <c r="AW88" s="145">
        <f t="shared" si="176"/>
        <v>2.8179322577790815</v>
      </c>
      <c r="AX88" s="145">
        <f t="shared" si="176"/>
        <v>4.7712486542516652</v>
      </c>
      <c r="AY88" s="145">
        <f t="shared" si="176"/>
        <v>-1.5161747562520745E-2</v>
      </c>
      <c r="AZ88" s="145">
        <f t="shared" si="176"/>
        <v>-1.9124217122455784</v>
      </c>
      <c r="BA88" s="145">
        <f t="shared" si="176"/>
        <v>-5.1417513145250862</v>
      </c>
      <c r="BB88" s="145">
        <f t="shared" si="176"/>
        <v>-8.7283777960289104</v>
      </c>
      <c r="BC88" s="145">
        <f t="shared" si="176"/>
        <v>-3.4738676900887411</v>
      </c>
      <c r="BD88" s="145">
        <f t="shared" si="176"/>
        <v>-5.226774983311409</v>
      </c>
      <c r="BE88" s="145">
        <f t="shared" si="176"/>
        <v>-3.7727793005155892</v>
      </c>
      <c r="BF88" s="145">
        <f t="shared" si="176"/>
        <v>-6.3030898645048143</v>
      </c>
      <c r="BG88" s="145">
        <f t="shared" si="176"/>
        <v>-5.8492162843441742</v>
      </c>
      <c r="BH88" s="145">
        <f t="shared" si="176"/>
        <v>-4.8953941473305944</v>
      </c>
      <c r="BI88" s="145">
        <f t="shared" si="177"/>
        <v>-3.4555219242023933</v>
      </c>
      <c r="BJ88" s="145">
        <f t="shared" si="177"/>
        <v>7.7160242084142183</v>
      </c>
      <c r="BK88" s="145">
        <f t="shared" si="177"/>
        <v>-1.6363829561151844</v>
      </c>
      <c r="BL88" s="145">
        <f t="shared" si="177"/>
        <v>6.4912132032128547</v>
      </c>
      <c r="BM88" s="145">
        <f t="shared" si="178"/>
        <v>8.5729584885709702</v>
      </c>
      <c r="BN88" s="145">
        <f t="shared" si="179"/>
        <v>2.0635329293383844</v>
      </c>
      <c r="BO88" s="145">
        <f t="shared" si="180"/>
        <v>7.6335562047352328</v>
      </c>
      <c r="BP88" s="145">
        <f t="shared" si="181"/>
        <v>-4.1835586917668719</v>
      </c>
      <c r="BQ88" s="145">
        <f t="shared" si="182"/>
        <v>-7.6871052658960144</v>
      </c>
      <c r="BR88" s="145">
        <f t="shared" si="183"/>
        <v>-8.5128933450625865</v>
      </c>
      <c r="BS88" s="145">
        <f t="shared" si="184"/>
        <v>-2.3741647821546858</v>
      </c>
      <c r="BT88" s="145">
        <f t="shared" si="185"/>
        <v>0.44173993459196298</v>
      </c>
      <c r="BU88" s="145">
        <f t="shared" si="186"/>
        <v>-0.91883545045705084</v>
      </c>
      <c r="BV88" s="145">
        <f t="shared" si="187"/>
        <v>5.3026564255841704</v>
      </c>
      <c r="BW88" s="145">
        <f t="shared" si="188"/>
        <v>-1.7341356554302201</v>
      </c>
      <c r="BX88" s="145">
        <f t="shared" si="189"/>
        <v>3.3387041626534426</v>
      </c>
      <c r="BY88" s="145">
        <f t="shared" si="190"/>
        <v>9.4619467657424199</v>
      </c>
      <c r="BZ88" s="145">
        <f t="shared" si="191"/>
        <v>-0.78643642711928652</v>
      </c>
      <c r="CA88" s="145">
        <f t="shared" si="192"/>
        <v>-0.39878475673577396</v>
      </c>
      <c r="CB88" s="145">
        <f t="shared" si="193"/>
        <v>-2.3071126954369916</v>
      </c>
      <c r="CC88" s="145">
        <f t="shared" si="194"/>
        <v>-2.7324543910547625</v>
      </c>
    </row>
    <row r="89" spans="1:82" x14ac:dyDescent="0.2">
      <c r="A89" s="2" t="s">
        <v>3</v>
      </c>
      <c r="B89" s="240"/>
      <c r="C89" s="143"/>
      <c r="D89" s="143"/>
      <c r="E89" s="143"/>
      <c r="F89" s="143">
        <f>(F9-B9)/B9*100</f>
        <v>2.1828590702717943</v>
      </c>
      <c r="G89" s="143">
        <f t="shared" si="176"/>
        <v>1.824578707530643</v>
      </c>
      <c r="H89" s="143">
        <f t="shared" si="176"/>
        <v>2.6958089786815074</v>
      </c>
      <c r="I89" s="143">
        <f t="shared" si="176"/>
        <v>4.797151940438579</v>
      </c>
      <c r="J89" s="143">
        <f t="shared" si="176"/>
        <v>3.669917079183266</v>
      </c>
      <c r="K89" s="143">
        <f t="shared" si="176"/>
        <v>4.6361694659526842</v>
      </c>
      <c r="L89" s="143">
        <f t="shared" si="176"/>
        <v>2.7846839042875682</v>
      </c>
      <c r="M89" s="143">
        <f t="shared" si="176"/>
        <v>0.8998048535583234</v>
      </c>
      <c r="N89" s="143">
        <f t="shared" si="176"/>
        <v>6.9637834270478649E-2</v>
      </c>
      <c r="O89" s="143">
        <f t="shared" si="176"/>
        <v>-1.962499176797992</v>
      </c>
      <c r="P89" s="143">
        <f t="shared" si="176"/>
        <v>-2.8734791935976953</v>
      </c>
      <c r="Q89" s="143">
        <f t="shared" si="176"/>
        <v>-2.6921131462445733</v>
      </c>
      <c r="R89" s="143">
        <f t="shared" si="176"/>
        <v>-2.4827469709212173</v>
      </c>
      <c r="S89" s="143">
        <f t="shared" si="176"/>
        <v>-1.29158720852021</v>
      </c>
      <c r="T89" s="143">
        <f t="shared" si="176"/>
        <v>1.2569357176886353</v>
      </c>
      <c r="U89" s="143">
        <f t="shared" si="176"/>
        <v>3.41728747026283</v>
      </c>
      <c r="V89" s="143">
        <f t="shared" si="176"/>
        <v>6.0794863408080921</v>
      </c>
      <c r="W89" s="143">
        <f t="shared" si="176"/>
        <v>7.014776612200194</v>
      </c>
      <c r="X89" s="143">
        <f t="shared" si="176"/>
        <v>7.7064678793127452</v>
      </c>
      <c r="Y89" s="143">
        <f t="shared" si="176"/>
        <v>7.394042922209203</v>
      </c>
      <c r="Z89" s="143">
        <f t="shared" si="176"/>
        <v>5.3104538277599946</v>
      </c>
      <c r="AA89" s="143">
        <f t="shared" si="176"/>
        <v>3.5796480159998438</v>
      </c>
      <c r="AB89" s="143">
        <f t="shared" si="176"/>
        <v>0.8086277103394377</v>
      </c>
      <c r="AC89" s="143">
        <f t="shared" si="176"/>
        <v>-5.4716540468227146E-2</v>
      </c>
      <c r="AD89" s="143">
        <f t="shared" si="176"/>
        <v>0.74526519234494315</v>
      </c>
      <c r="AE89" s="143">
        <f t="shared" si="176"/>
        <v>2.6641264421205353</v>
      </c>
      <c r="AF89" s="143">
        <f t="shared" si="176"/>
        <v>4.81704564475978</v>
      </c>
      <c r="AG89" s="143">
        <f t="shared" si="176"/>
        <v>4.7543281379845217</v>
      </c>
      <c r="AH89" s="143">
        <f t="shared" si="176"/>
        <v>3.2058447596660584</v>
      </c>
      <c r="AI89" s="143">
        <f t="shared" si="176"/>
        <v>0.60641080557897364</v>
      </c>
      <c r="AJ89" s="143">
        <f t="shared" si="176"/>
        <v>-1.1748496956659054</v>
      </c>
      <c r="AK89" s="143">
        <f t="shared" si="176"/>
        <v>-1.7588738523435967</v>
      </c>
      <c r="AL89" s="143">
        <f t="shared" si="176"/>
        <v>1.4120332371095652</v>
      </c>
      <c r="AM89" s="143">
        <f t="shared" si="176"/>
        <v>4.6489586387051922</v>
      </c>
      <c r="AN89" s="143">
        <f t="shared" si="176"/>
        <v>7.8885479566148593</v>
      </c>
      <c r="AO89" s="143">
        <f t="shared" si="176"/>
        <v>8.8925469727615063</v>
      </c>
      <c r="AP89" s="143">
        <f t="shared" si="176"/>
        <v>6.3911515484504537</v>
      </c>
      <c r="AQ89" s="143">
        <f t="shared" si="176"/>
        <v>7.341592070161294</v>
      </c>
      <c r="AR89" s="143">
        <f t="shared" si="176"/>
        <v>6.9381638048029775</v>
      </c>
      <c r="AS89" s="143">
        <f t="shared" si="176"/>
        <v>6.6106047277062059</v>
      </c>
      <c r="AT89" s="143">
        <f t="shared" si="176"/>
        <v>7.6441806283638876</v>
      </c>
      <c r="AU89" s="143">
        <f t="shared" si="176"/>
        <v>6.0502900785166975</v>
      </c>
      <c r="AV89" s="143">
        <f t="shared" si="176"/>
        <v>5.6712249410340325</v>
      </c>
      <c r="AW89" s="143">
        <f t="shared" si="176"/>
        <v>6.8812511299882608</v>
      </c>
      <c r="AX89" s="143">
        <f t="shared" si="176"/>
        <v>7.619974409809525</v>
      </c>
      <c r="AY89" s="143">
        <f t="shared" si="176"/>
        <v>6.8847874996547587</v>
      </c>
      <c r="AZ89" s="143">
        <f t="shared" si="176"/>
        <v>5.470800378352056</v>
      </c>
      <c r="BA89" s="143">
        <f t="shared" si="176"/>
        <v>6.1426317571253346</v>
      </c>
      <c r="BB89" s="143">
        <f t="shared" si="176"/>
        <v>3.3187178765941154</v>
      </c>
      <c r="BC89" s="143">
        <f t="shared" si="176"/>
        <v>5.3065607099049226</v>
      </c>
      <c r="BD89" s="143">
        <f t="shared" si="176"/>
        <v>4.3529762249516715</v>
      </c>
      <c r="BE89" s="143">
        <f t="shared" si="176"/>
        <v>-2.1118605205095067</v>
      </c>
      <c r="BF89" s="143">
        <f t="shared" si="176"/>
        <v>-5.532303297992291</v>
      </c>
      <c r="BG89" s="143">
        <f t="shared" si="176"/>
        <v>-9.8596464338407372</v>
      </c>
      <c r="BH89" s="143">
        <f t="shared" si="176"/>
        <v>-7.7788638541543138</v>
      </c>
      <c r="BI89" s="143">
        <f t="shared" si="177"/>
        <v>-2.1027283221095487</v>
      </c>
      <c r="BJ89" s="143">
        <f t="shared" si="177"/>
        <v>3.4619965543687132</v>
      </c>
      <c r="BK89" s="143">
        <f t="shared" si="177"/>
        <v>6.6766103284805798</v>
      </c>
      <c r="BL89" s="143">
        <f t="shared" si="177"/>
        <v>4.4137716619150815</v>
      </c>
      <c r="BM89" s="143">
        <f t="shared" si="178"/>
        <v>3.3571323090543204</v>
      </c>
      <c r="BN89" s="143">
        <f t="shared" si="179"/>
        <v>3.7940153461629795</v>
      </c>
      <c r="BO89" s="143">
        <f t="shared" si="180"/>
        <v>1.6306075882816535</v>
      </c>
      <c r="BP89" s="143">
        <f t="shared" si="181"/>
        <v>1.8837260153832691</v>
      </c>
      <c r="BQ89" s="143">
        <f t="shared" si="182"/>
        <v>1.8011136188684198</v>
      </c>
      <c r="BR89" s="143">
        <f t="shared" si="183"/>
        <v>1.0311064573984845</v>
      </c>
      <c r="BS89" s="143">
        <f t="shared" si="184"/>
        <v>1.5164238476562559</v>
      </c>
      <c r="BT89" s="143">
        <f t="shared" si="185"/>
        <v>1.9409475244058931</v>
      </c>
      <c r="BU89" s="143">
        <f t="shared" si="186"/>
        <v>2.0912261033504653</v>
      </c>
      <c r="BV89" s="143">
        <f t="shared" si="187"/>
        <v>-0.45563726362557561</v>
      </c>
      <c r="BW89" s="143">
        <f t="shared" si="188"/>
        <v>2.0593958076605903</v>
      </c>
      <c r="BX89" s="143">
        <f t="shared" si="189"/>
        <v>0.56713686692834098</v>
      </c>
      <c r="BY89" s="143">
        <f t="shared" si="190"/>
        <v>1.5438572635987948</v>
      </c>
      <c r="BZ89" s="143">
        <f t="shared" si="191"/>
        <v>2.1728493506816364</v>
      </c>
      <c r="CA89" s="143">
        <f t="shared" si="192"/>
        <v>-0.70208836679717335</v>
      </c>
      <c r="CB89" s="143">
        <f t="shared" si="193"/>
        <v>0.2973345274563039</v>
      </c>
      <c r="CC89" s="143">
        <f t="shared" si="194"/>
        <v>5.0730446707078783E-2</v>
      </c>
    </row>
    <row r="90" spans="1:82" x14ac:dyDescent="0.2">
      <c r="A90" s="3" t="s">
        <v>4</v>
      </c>
      <c r="B90" s="236"/>
      <c r="C90" s="144"/>
      <c r="D90" s="144"/>
      <c r="E90" s="144"/>
      <c r="F90" s="144">
        <f t="shared" ref="F90:U101" si="195">(F10-B10)/B10*100</f>
        <v>2.2828483678232088</v>
      </c>
      <c r="G90" s="144">
        <f t="shared" si="176"/>
        <v>0.76334131145924922</v>
      </c>
      <c r="H90" s="144">
        <f t="shared" si="176"/>
        <v>0.54973939384868475</v>
      </c>
      <c r="I90" s="144">
        <f t="shared" si="176"/>
        <v>2.0215750051158334</v>
      </c>
      <c r="J90" s="144">
        <f t="shared" si="176"/>
        <v>1.7396224749703635</v>
      </c>
      <c r="K90" s="144">
        <f t="shared" si="176"/>
        <v>3.8807098336215895</v>
      </c>
      <c r="L90" s="144">
        <f t="shared" si="176"/>
        <v>3.0912483132358637</v>
      </c>
      <c r="M90" s="144">
        <f t="shared" si="176"/>
        <v>2.096384609627425</v>
      </c>
      <c r="N90" s="144">
        <f t="shared" si="176"/>
        <v>1.9001216139801855</v>
      </c>
      <c r="O90" s="144">
        <f t="shared" si="176"/>
        <v>-4.4645718143294509E-2</v>
      </c>
      <c r="P90" s="144">
        <f t="shared" si="176"/>
        <v>-1.1680992434878812</v>
      </c>
      <c r="Q90" s="144">
        <f t="shared" si="176"/>
        <v>-1.4554107089919299</v>
      </c>
      <c r="R90" s="144">
        <f t="shared" si="176"/>
        <v>-2.0750121481980282</v>
      </c>
      <c r="S90" s="144">
        <f t="shared" si="176"/>
        <v>-1.2824216253678162</v>
      </c>
      <c r="T90" s="144">
        <f t="shared" si="176"/>
        <v>1.5983026519686954</v>
      </c>
      <c r="U90" s="144">
        <f t="shared" si="176"/>
        <v>4.2396349591102247</v>
      </c>
      <c r="V90" s="144">
        <f t="shared" si="176"/>
        <v>7.1266930868797003</v>
      </c>
      <c r="W90" s="144">
        <f t="shared" si="176"/>
        <v>8.0892745569199729</v>
      </c>
      <c r="X90" s="144">
        <f t="shared" si="176"/>
        <v>8.6095200824275899</v>
      </c>
      <c r="Y90" s="144">
        <f t="shared" si="176"/>
        <v>8.5429474177311651</v>
      </c>
      <c r="Z90" s="144">
        <f t="shared" si="176"/>
        <v>6.4441743071998809</v>
      </c>
      <c r="AA90" s="144">
        <f t="shared" si="176"/>
        <v>4.7313947170955934</v>
      </c>
      <c r="AB90" s="144">
        <f t="shared" si="176"/>
        <v>1.4900910898036228</v>
      </c>
      <c r="AC90" s="144">
        <f t="shared" si="176"/>
        <v>0.34024747998953342</v>
      </c>
      <c r="AD90" s="144">
        <f t="shared" si="176"/>
        <v>0.56488255347979877</v>
      </c>
      <c r="AE90" s="144">
        <f t="shared" si="176"/>
        <v>2.3214476832664377</v>
      </c>
      <c r="AF90" s="144">
        <f t="shared" si="176"/>
        <v>4.5882139977765641</v>
      </c>
      <c r="AG90" s="144">
        <f t="shared" si="176"/>
        <v>3.746843042947738</v>
      </c>
      <c r="AH90" s="144">
        <f t="shared" si="176"/>
        <v>1.9562546778909018</v>
      </c>
      <c r="AI90" s="144">
        <f t="shared" si="176"/>
        <v>-1.0593396892255611</v>
      </c>
      <c r="AJ90" s="144">
        <f t="shared" si="176"/>
        <v>-3.1216556969221991</v>
      </c>
      <c r="AK90" s="144">
        <f t="shared" si="176"/>
        <v>-3.6895208760088982</v>
      </c>
      <c r="AL90" s="144">
        <f t="shared" si="176"/>
        <v>0.10008284277793304</v>
      </c>
      <c r="AM90" s="144">
        <f t="shared" si="176"/>
        <v>3.8423175661126177</v>
      </c>
      <c r="AN90" s="144">
        <f t="shared" si="176"/>
        <v>7.380257613816064</v>
      </c>
      <c r="AO90" s="144">
        <f t="shared" si="176"/>
        <v>8.3955900593924362</v>
      </c>
      <c r="AP90" s="144">
        <f t="shared" si="176"/>
        <v>5.2548288685795201</v>
      </c>
      <c r="AQ90" s="144">
        <f t="shared" ref="AQ90:BH101" si="196">(AQ10-AM10)/AM10*100</f>
        <v>6.7407431585508313</v>
      </c>
      <c r="AR90" s="144">
        <f t="shared" si="196"/>
        <v>6.6398879278698431</v>
      </c>
      <c r="AS90" s="144">
        <f t="shared" si="196"/>
        <v>6.1498100253472767</v>
      </c>
      <c r="AT90" s="144">
        <f t="shared" si="196"/>
        <v>7.6360004852326968</v>
      </c>
      <c r="AU90" s="144">
        <f t="shared" si="196"/>
        <v>5.5990828238837134</v>
      </c>
      <c r="AV90" s="144">
        <f t="shared" si="196"/>
        <v>5.2654802307634174</v>
      </c>
      <c r="AW90" s="144">
        <f t="shared" si="196"/>
        <v>7.304604088731141</v>
      </c>
      <c r="AX90" s="144">
        <f t="shared" si="196"/>
        <v>7.4327853696180348</v>
      </c>
      <c r="AY90" s="144">
        <f t="shared" si="196"/>
        <v>5.9043711973700814</v>
      </c>
      <c r="AZ90" s="144">
        <f t="shared" si="196"/>
        <v>3.8724453864555501</v>
      </c>
      <c r="BA90" s="144">
        <f t="shared" si="196"/>
        <v>4.3081257671545217</v>
      </c>
      <c r="BB90" s="144">
        <f t="shared" si="196"/>
        <v>2.5523928881555831</v>
      </c>
      <c r="BC90" s="144">
        <f t="shared" si="196"/>
        <v>6.0767079439143199</v>
      </c>
      <c r="BD90" s="144">
        <f t="shared" si="196"/>
        <v>4.1074818259237356</v>
      </c>
      <c r="BE90" s="144">
        <f t="shared" si="196"/>
        <v>-3.3456721109560612</v>
      </c>
      <c r="BF90" s="144">
        <f t="shared" si="196"/>
        <v>-9.6353154286072602</v>
      </c>
      <c r="BG90" s="144">
        <f t="shared" si="196"/>
        <v>-15.397185919163453</v>
      </c>
      <c r="BH90" s="144">
        <f t="shared" si="196"/>
        <v>-12.078309376900027</v>
      </c>
      <c r="BI90" s="144">
        <f t="shared" si="177"/>
        <v>-5.004535005772401</v>
      </c>
      <c r="BJ90" s="144">
        <f t="shared" si="177"/>
        <v>3.714472837808886</v>
      </c>
      <c r="BK90" s="144">
        <f t="shared" si="177"/>
        <v>8.9071519553981489</v>
      </c>
      <c r="BL90" s="144">
        <f t="shared" si="177"/>
        <v>6.2789866419366529</v>
      </c>
      <c r="BM90" s="144">
        <f>(BM10-BI10)/BI10*100</f>
        <v>4.832474922714165</v>
      </c>
      <c r="BN90" s="144">
        <f t="shared" si="179"/>
        <v>5.6397833933953576</v>
      </c>
      <c r="BO90" s="144">
        <f t="shared" si="180"/>
        <v>2.010594916501216</v>
      </c>
      <c r="BP90" s="144">
        <f t="shared" si="181"/>
        <v>2.2130454028474418</v>
      </c>
      <c r="BQ90" s="144">
        <f t="shared" si="182"/>
        <v>1.9749559086487618</v>
      </c>
      <c r="BR90" s="144">
        <f t="shared" si="183"/>
        <v>0.80204894936362991</v>
      </c>
      <c r="BS90" s="144">
        <f t="shared" si="184"/>
        <v>1.8793983178496194</v>
      </c>
      <c r="BT90" s="144">
        <f t="shared" si="185"/>
        <v>2.3372446501503603</v>
      </c>
      <c r="BU90" s="144">
        <f t="shared" si="186"/>
        <v>2.4300638081640993</v>
      </c>
      <c r="BV90" s="144">
        <f t="shared" si="187"/>
        <v>-1.0699186455569296</v>
      </c>
      <c r="BW90" s="144">
        <f t="shared" si="188"/>
        <v>2.006853306986609</v>
      </c>
      <c r="BX90" s="144">
        <f t="shared" si="189"/>
        <v>8.2504315705724571E-2</v>
      </c>
      <c r="BY90" s="144">
        <f t="shared" si="190"/>
        <v>1.9570528258391773</v>
      </c>
      <c r="BZ90" s="144">
        <f t="shared" si="191"/>
        <v>2.337939688812146</v>
      </c>
      <c r="CA90" s="144">
        <f t="shared" si="192"/>
        <v>-1.4618805722016353</v>
      </c>
      <c r="CB90" s="144">
        <f t="shared" si="193"/>
        <v>-1.7406125358104495E-3</v>
      </c>
      <c r="CC90" s="144">
        <f t="shared" si="194"/>
        <v>-0.63978040427451066</v>
      </c>
    </row>
    <row r="91" spans="1:82" x14ac:dyDescent="0.2">
      <c r="A91" s="3" t="s">
        <v>5</v>
      </c>
      <c r="B91" s="236"/>
      <c r="C91" s="144"/>
      <c r="D91" s="144"/>
      <c r="E91" s="144"/>
      <c r="F91" s="144">
        <f t="shared" si="195"/>
        <v>2.3190129596874338</v>
      </c>
      <c r="G91" s="144">
        <f t="shared" si="195"/>
        <v>6.5676086141111814</v>
      </c>
      <c r="H91" s="144">
        <f t="shared" si="195"/>
        <v>13.682952153702535</v>
      </c>
      <c r="I91" s="144">
        <f t="shared" si="195"/>
        <v>20.834319431562626</v>
      </c>
      <c r="J91" s="144">
        <f t="shared" si="195"/>
        <v>13.452581760746153</v>
      </c>
      <c r="K91" s="144">
        <f t="shared" si="195"/>
        <v>9.172230066504282</v>
      </c>
      <c r="L91" s="144">
        <f t="shared" si="195"/>
        <v>0.88537542344376763</v>
      </c>
      <c r="M91" s="144">
        <f t="shared" si="195"/>
        <v>-6.2074948702829227</v>
      </c>
      <c r="N91" s="144">
        <f t="shared" si="195"/>
        <v>-5.9897053020574162</v>
      </c>
      <c r="O91" s="144">
        <f t="shared" si="195"/>
        <v>-7.4936793389096561</v>
      </c>
      <c r="P91" s="144">
        <f t="shared" si="195"/>
        <v>-6.962454849882274</v>
      </c>
      <c r="Q91" s="144">
        <f t="shared" si="195"/>
        <v>-4.6957185138408697</v>
      </c>
      <c r="R91" s="144">
        <f t="shared" si="195"/>
        <v>-3.603258871955167</v>
      </c>
      <c r="S91" s="144">
        <f t="shared" si="195"/>
        <v>-1.3062256709750453</v>
      </c>
      <c r="T91" s="144">
        <f t="shared" si="195"/>
        <v>0.64758646681424459</v>
      </c>
      <c r="U91" s="144">
        <f t="shared" si="195"/>
        <v>2.3648330637135819</v>
      </c>
      <c r="V91" s="144">
        <f t="shared" ref="V91:AP101" si="197">(V11-R11)/R11*100</f>
        <v>4.2073260954208269</v>
      </c>
      <c r="W91" s="144">
        <f t="shared" si="197"/>
        <v>3.9157828138506523</v>
      </c>
      <c r="X91" s="144">
        <f t="shared" si="197"/>
        <v>3.807164312128883</v>
      </c>
      <c r="Y91" s="144">
        <f t="shared" si="197"/>
        <v>0.53193686054155687</v>
      </c>
      <c r="Z91" s="144">
        <f t="shared" si="197"/>
        <v>-2.1165794100608997</v>
      </c>
      <c r="AA91" s="144">
        <f t="shared" si="197"/>
        <v>-4.1841751879738442</v>
      </c>
      <c r="AB91" s="144">
        <f t="shared" si="197"/>
        <v>-4.7222602000556622</v>
      </c>
      <c r="AC91" s="144">
        <f t="shared" si="197"/>
        <v>-3.7623685579050501</v>
      </c>
      <c r="AD91" s="144">
        <f t="shared" si="197"/>
        <v>-0.63006774922034559</v>
      </c>
      <c r="AE91" s="144">
        <f t="shared" si="197"/>
        <v>3.1264496689483319</v>
      </c>
      <c r="AF91" s="144">
        <f t="shared" si="197"/>
        <v>4.6005189182259745</v>
      </c>
      <c r="AG91" s="144">
        <f t="shared" si="197"/>
        <v>6.9904074278688917</v>
      </c>
      <c r="AH91" s="144">
        <f t="shared" si="197"/>
        <v>5.2983579732933963</v>
      </c>
      <c r="AI91" s="144">
        <f t="shared" si="197"/>
        <v>2.9357070462257129</v>
      </c>
      <c r="AJ91" s="144">
        <f t="shared" si="197"/>
        <v>2.1194423872460715</v>
      </c>
      <c r="AK91" s="144">
        <f t="shared" si="197"/>
        <v>1.5537817638061275</v>
      </c>
      <c r="AL91" s="144">
        <f t="shared" si="197"/>
        <v>3.5217540253511461</v>
      </c>
      <c r="AM91" s="144">
        <f t="shared" si="197"/>
        <v>5.4967635877941001</v>
      </c>
      <c r="AN91" s="144">
        <f t="shared" si="197"/>
        <v>8.5921783899894297</v>
      </c>
      <c r="AO91" s="144">
        <f t="shared" si="197"/>
        <v>9.4780497673477591</v>
      </c>
      <c r="AP91" s="144">
        <f t="shared" si="197"/>
        <v>7.4870937851611492</v>
      </c>
      <c r="AQ91" s="144">
        <f t="shared" si="196"/>
        <v>6.4291975068172666</v>
      </c>
      <c r="AR91" s="144">
        <f t="shared" si="196"/>
        <v>3.7377939652736107</v>
      </c>
      <c r="AS91" s="144">
        <f t="shared" si="196"/>
        <v>3.9035695586559407</v>
      </c>
      <c r="AT91" s="144">
        <f t="shared" si="196"/>
        <v>4.6075713325105498</v>
      </c>
      <c r="AU91" s="144">
        <f t="shared" si="196"/>
        <v>3.9252766003378126</v>
      </c>
      <c r="AV91" s="144">
        <f t="shared" si="196"/>
        <v>3.3356991435314667</v>
      </c>
      <c r="AW91" s="144">
        <f t="shared" si="196"/>
        <v>1.8664137255150561</v>
      </c>
      <c r="AX91" s="144">
        <f t="shared" si="196"/>
        <v>2.6862311489998807</v>
      </c>
      <c r="AY91" s="144">
        <f t="shared" si="196"/>
        <v>3.3093457022547601</v>
      </c>
      <c r="AZ91" s="144">
        <f t="shared" si="196"/>
        <v>4.111994242281547</v>
      </c>
      <c r="BA91" s="144">
        <f t="shared" si="196"/>
        <v>3.5478910878470669</v>
      </c>
      <c r="BB91" s="144">
        <f t="shared" si="196"/>
        <v>-2.5552580509259117</v>
      </c>
      <c r="BC91" s="144">
        <f t="shared" si="196"/>
        <v>-3.9979616524256385</v>
      </c>
      <c r="BD91" s="144">
        <f t="shared" si="196"/>
        <v>-1.9622052188576975</v>
      </c>
      <c r="BE91" s="144">
        <f t="shared" si="196"/>
        <v>-5.6285384902989417</v>
      </c>
      <c r="BF91" s="144">
        <f t="shared" si="196"/>
        <v>-2.3823914941037825</v>
      </c>
      <c r="BG91" s="144">
        <f t="shared" si="196"/>
        <v>-1.3578987795943904</v>
      </c>
      <c r="BH91" s="144">
        <f t="shared" si="196"/>
        <v>-3.5599494069886815</v>
      </c>
      <c r="BI91" s="144">
        <f t="shared" si="177"/>
        <v>0.35362352830074334</v>
      </c>
      <c r="BJ91" s="144">
        <f t="shared" si="177"/>
        <v>3.0639137667406566</v>
      </c>
      <c r="BK91" s="144">
        <f t="shared" si="177"/>
        <v>2.5634535647078689</v>
      </c>
      <c r="BL91" s="144">
        <f t="shared" si="177"/>
        <v>1.4408110932231246</v>
      </c>
      <c r="BM91" s="144">
        <f t="shared" si="178"/>
        <v>2.6003796804795991</v>
      </c>
      <c r="BN91" s="144">
        <f t="shared" si="179"/>
        <v>1.6420069736932541</v>
      </c>
      <c r="BO91" s="144">
        <f t="shared" si="180"/>
        <v>1.8609677244606466</v>
      </c>
      <c r="BP91" s="144">
        <f t="shared" si="181"/>
        <v>1.6425540496733966</v>
      </c>
      <c r="BQ91" s="144">
        <f t="shared" si="182"/>
        <v>0.40066524713827506</v>
      </c>
      <c r="BR91" s="144">
        <f t="shared" si="183"/>
        <v>0.12700440154653519</v>
      </c>
      <c r="BS91" s="144">
        <f t="shared" si="184"/>
        <v>-0.89008661067810546</v>
      </c>
      <c r="BT91" s="144">
        <f t="shared" si="185"/>
        <v>0.16774382632331999</v>
      </c>
      <c r="BU91" s="144">
        <f t="shared" si="186"/>
        <v>0.14493699416096376</v>
      </c>
      <c r="BV91" s="144">
        <f t="shared" si="187"/>
        <v>-1.3364243528945829</v>
      </c>
      <c r="BW91" s="144">
        <f t="shared" si="188"/>
        <v>0.25186405750274593</v>
      </c>
      <c r="BX91" s="144">
        <f t="shared" si="189"/>
        <v>0.15396103098614838</v>
      </c>
      <c r="BY91" s="144">
        <f t="shared" si="190"/>
        <v>-1.5375926385420351</v>
      </c>
      <c r="BZ91" s="144">
        <f t="shared" si="191"/>
        <v>-0.27548056727326881</v>
      </c>
      <c r="CA91" s="144">
        <f t="shared" si="192"/>
        <v>-1.1408241971003328</v>
      </c>
      <c r="CB91" s="144">
        <f t="shared" si="193"/>
        <v>-1.8697594637283832</v>
      </c>
      <c r="CC91" s="144">
        <f t="shared" si="194"/>
        <v>-0.26602593701285471</v>
      </c>
    </row>
    <row r="92" spans="1:82" x14ac:dyDescent="0.2">
      <c r="A92" s="158" t="s">
        <v>6</v>
      </c>
      <c r="B92" s="237"/>
      <c r="C92" s="145"/>
      <c r="D92" s="145"/>
      <c r="E92" s="145"/>
      <c r="F92" s="145">
        <f t="shared" si="195"/>
        <v>1.4065382744262418</v>
      </c>
      <c r="G92" s="145">
        <f t="shared" si="195"/>
        <v>2.3623439542136797</v>
      </c>
      <c r="H92" s="145">
        <f t="shared" si="195"/>
        <v>2.2253621704220965</v>
      </c>
      <c r="I92" s="145">
        <f t="shared" si="195"/>
        <v>2.0670009926155664</v>
      </c>
      <c r="J92" s="145">
        <f t="shared" si="195"/>
        <v>3.0422518955878495</v>
      </c>
      <c r="K92" s="145">
        <f t="shared" si="195"/>
        <v>3.2553771861405192</v>
      </c>
      <c r="L92" s="145">
        <f t="shared" si="195"/>
        <v>3.5555479514845585</v>
      </c>
      <c r="M92" s="145">
        <f t="shared" si="195"/>
        <v>3.9089748616477551</v>
      </c>
      <c r="N92" s="145">
        <f t="shared" si="195"/>
        <v>-2.4990967517920786</v>
      </c>
      <c r="O92" s="145">
        <f t="shared" si="195"/>
        <v>-5.9411715655969557</v>
      </c>
      <c r="P92" s="145">
        <f t="shared" si="195"/>
        <v>-7.6149176204680602</v>
      </c>
      <c r="Q92" s="145">
        <f t="shared" si="195"/>
        <v>-7.442248504731273</v>
      </c>
      <c r="R92" s="145">
        <f t="shared" si="195"/>
        <v>-3.5419712012564872</v>
      </c>
      <c r="S92" s="145">
        <f t="shared" si="195"/>
        <v>-1.330734977009457</v>
      </c>
      <c r="T92" s="145">
        <f t="shared" si="195"/>
        <v>-0.11027758314737475</v>
      </c>
      <c r="U92" s="145">
        <f t="shared" si="195"/>
        <v>-0.38174779668011394</v>
      </c>
      <c r="V92" s="145">
        <f t="shared" si="197"/>
        <v>1.9026111100160548</v>
      </c>
      <c r="W92" s="145">
        <f t="shared" si="197"/>
        <v>4.3042684067399337</v>
      </c>
      <c r="X92" s="145">
        <f t="shared" si="197"/>
        <v>7.1247804402355284</v>
      </c>
      <c r="Y92" s="145">
        <f t="shared" si="197"/>
        <v>9.2343988041511036</v>
      </c>
      <c r="Z92" s="145">
        <f t="shared" si="197"/>
        <v>7.9113205435566893</v>
      </c>
      <c r="AA92" s="145">
        <f t="shared" si="197"/>
        <v>6.4096068523281229</v>
      </c>
      <c r="AB92" s="145">
        <f t="shared" si="197"/>
        <v>3.6026367466860809</v>
      </c>
      <c r="AC92" s="145">
        <f t="shared" si="197"/>
        <v>2.0462166687798051</v>
      </c>
      <c r="AD92" s="145">
        <f t="shared" si="197"/>
        <v>3.6585110328966288</v>
      </c>
      <c r="AE92" s="145">
        <f t="shared" si="197"/>
        <v>4.3530818097760786</v>
      </c>
      <c r="AF92" s="145">
        <f t="shared" si="197"/>
        <v>6.5640818146836617</v>
      </c>
      <c r="AG92" s="145">
        <f t="shared" si="197"/>
        <v>8.6060527444596921</v>
      </c>
      <c r="AH92" s="145">
        <f t="shared" si="197"/>
        <v>8.7405117595527972</v>
      </c>
      <c r="AI92" s="145">
        <f t="shared" si="197"/>
        <v>8.5365038736317178</v>
      </c>
      <c r="AJ92" s="145">
        <f t="shared" si="197"/>
        <v>7.2886211713482947</v>
      </c>
      <c r="AK92" s="145">
        <f t="shared" si="197"/>
        <v>6.2847650861539632</v>
      </c>
      <c r="AL92" s="145">
        <f t="shared" si="197"/>
        <v>6.8806375755433606</v>
      </c>
      <c r="AM92" s="145">
        <f t="shared" si="197"/>
        <v>8.4200305629434862</v>
      </c>
      <c r="AN92" s="145">
        <f t="shared" si="197"/>
        <v>10.011341415513165</v>
      </c>
      <c r="AO92" s="145">
        <f t="shared" si="197"/>
        <v>11.020000249465554</v>
      </c>
      <c r="AP92" s="145">
        <f t="shared" si="197"/>
        <v>11.580366027936799</v>
      </c>
      <c r="AQ92" s="145">
        <f t="shared" si="196"/>
        <v>11.739624972884503</v>
      </c>
      <c r="AR92" s="145">
        <f t="shared" si="196"/>
        <v>12.196639414260972</v>
      </c>
      <c r="AS92" s="145">
        <f t="shared" si="196"/>
        <v>12.139341708347875</v>
      </c>
      <c r="AT92" s="145">
        <f t="shared" si="196"/>
        <v>10.971397249561768</v>
      </c>
      <c r="AU92" s="145">
        <f t="shared" si="196"/>
        <v>10.72977557232193</v>
      </c>
      <c r="AV92" s="145">
        <f t="shared" si="196"/>
        <v>10.253772409834463</v>
      </c>
      <c r="AW92" s="145">
        <f t="shared" si="196"/>
        <v>9.8466257390367549</v>
      </c>
      <c r="AX92" s="145">
        <f t="shared" si="196"/>
        <v>13.616664442408807</v>
      </c>
      <c r="AY92" s="145">
        <f t="shared" si="196"/>
        <v>15.47070285915299</v>
      </c>
      <c r="AZ92" s="145">
        <f t="shared" si="196"/>
        <v>14.926852605547875</v>
      </c>
      <c r="BA92" s="145">
        <f t="shared" si="196"/>
        <v>17.905803617560938</v>
      </c>
      <c r="BB92" s="145">
        <f t="shared" si="196"/>
        <v>12.475682073879627</v>
      </c>
      <c r="BC92" s="145">
        <f t="shared" si="196"/>
        <v>9.9683058235434086</v>
      </c>
      <c r="BD92" s="145">
        <f t="shared" si="196"/>
        <v>11.036324386378659</v>
      </c>
      <c r="BE92" s="145">
        <f t="shared" si="196"/>
        <v>6.3608336797102298</v>
      </c>
      <c r="BF92" s="145">
        <f t="shared" si="196"/>
        <v>10.237985347716442</v>
      </c>
      <c r="BG92" s="145">
        <f t="shared" si="196"/>
        <v>8.6560790974897195</v>
      </c>
      <c r="BH92" s="145">
        <f t="shared" si="196"/>
        <v>7.4931728839311695</v>
      </c>
      <c r="BI92" s="145">
        <f t="shared" si="177"/>
        <v>7.8816995853335525</v>
      </c>
      <c r="BJ92" s="145">
        <f t="shared" si="177"/>
        <v>2.8210661084324795</v>
      </c>
      <c r="BK92" s="145">
        <f t="shared" si="177"/>
        <v>1.6992583121187756</v>
      </c>
      <c r="BL92" s="145">
        <f t="shared" si="177"/>
        <v>-9.668474208550068E-2</v>
      </c>
      <c r="BM92" s="145">
        <f t="shared" si="178"/>
        <v>-1.4070367153494345</v>
      </c>
      <c r="BN92" s="145">
        <f t="shared" si="179"/>
        <v>-1.4825090672059755</v>
      </c>
      <c r="BO92" s="145">
        <f t="shared" si="180"/>
        <v>2.9185248641508937E-2</v>
      </c>
      <c r="BP92" s="145">
        <f t="shared" si="181"/>
        <v>0.81813672448109143</v>
      </c>
      <c r="BQ92" s="145">
        <f t="shared" si="182"/>
        <v>2.1465327743054194</v>
      </c>
      <c r="BR92" s="145">
        <f t="shared" si="183"/>
        <v>2.5969564332247681</v>
      </c>
      <c r="BS92" s="145">
        <f t="shared" si="184"/>
        <v>1.8599642742445133</v>
      </c>
      <c r="BT92" s="145">
        <f t="shared" si="185"/>
        <v>1.6973149374509673</v>
      </c>
      <c r="BU92" s="145">
        <f t="shared" si="186"/>
        <v>2.1789540971004748</v>
      </c>
      <c r="BV92" s="145">
        <f t="shared" si="187"/>
        <v>2.5572656356578509</v>
      </c>
      <c r="BW92" s="145">
        <f t="shared" si="188"/>
        <v>3.536602454726042</v>
      </c>
      <c r="BX92" s="145">
        <f t="shared" si="189"/>
        <v>2.7133286246779749</v>
      </c>
      <c r="BY92" s="145">
        <f t="shared" si="190"/>
        <v>2.1044471023772142</v>
      </c>
      <c r="BZ92" s="145">
        <f t="shared" si="191"/>
        <v>3.234778402563637</v>
      </c>
      <c r="CA92" s="145">
        <f t="shared" si="192"/>
        <v>2.4859184363991003</v>
      </c>
      <c r="CB92" s="145">
        <f t="shared" si="193"/>
        <v>2.897629031937516</v>
      </c>
      <c r="CC92" s="145">
        <f t="shared" si="194"/>
        <v>2.8920979530723612</v>
      </c>
    </row>
    <row r="93" spans="1:82" x14ac:dyDescent="0.2">
      <c r="A93" s="2" t="s">
        <v>7</v>
      </c>
      <c r="B93" s="240"/>
      <c r="C93" s="143"/>
      <c r="D93" s="143"/>
      <c r="E93" s="143"/>
      <c r="F93" s="143">
        <f>(F13-B13)/B13*100</f>
        <v>4.0067252616563849</v>
      </c>
      <c r="G93" s="143">
        <f t="shared" si="195"/>
        <v>3.934395762208323</v>
      </c>
      <c r="H93" s="143">
        <f t="shared" si="195"/>
        <v>4.0145651618033664</v>
      </c>
      <c r="I93" s="143">
        <f t="shared" si="195"/>
        <v>4.3408857513108874</v>
      </c>
      <c r="J93" s="143">
        <f t="shared" si="195"/>
        <v>3.7632784957471945</v>
      </c>
      <c r="K93" s="143">
        <f t="shared" si="195"/>
        <v>2.972889627928939</v>
      </c>
      <c r="L93" s="143">
        <f t="shared" si="195"/>
        <v>2.0256159932306388</v>
      </c>
      <c r="M93" s="143">
        <f t="shared" si="195"/>
        <v>0.86736247238135866</v>
      </c>
      <c r="N93" s="143">
        <f t="shared" si="195"/>
        <v>1.3329285568166398</v>
      </c>
      <c r="O93" s="143">
        <f t="shared" si="195"/>
        <v>1.9055118409589105</v>
      </c>
      <c r="P93" s="143">
        <f t="shared" si="195"/>
        <v>2.0183140519476725</v>
      </c>
      <c r="Q93" s="143">
        <f t="shared" si="195"/>
        <v>2.2698490798868165</v>
      </c>
      <c r="R93" s="143">
        <f t="shared" si="195"/>
        <v>2.9157065844542687</v>
      </c>
      <c r="S93" s="143">
        <f t="shared" si="195"/>
        <v>3.2270072808377641</v>
      </c>
      <c r="T93" s="143">
        <f t="shared" si="195"/>
        <v>4.0597247123616089</v>
      </c>
      <c r="U93" s="143">
        <f t="shared" si="195"/>
        <v>4.7675962114212318</v>
      </c>
      <c r="V93" s="143">
        <f t="shared" si="197"/>
        <v>4.2084023002551385</v>
      </c>
      <c r="W93" s="143">
        <f t="shared" si="197"/>
        <v>4.0048258757824691</v>
      </c>
      <c r="X93" s="143">
        <f t="shared" si="197"/>
        <v>3.7513935557288423</v>
      </c>
      <c r="Y93" s="143">
        <f t="shared" si="197"/>
        <v>3.5780456294362231</v>
      </c>
      <c r="Z93" s="143">
        <f t="shared" si="197"/>
        <v>3.5168985586222092</v>
      </c>
      <c r="AA93" s="143">
        <f t="shared" si="197"/>
        <v>3.3495432662205107</v>
      </c>
      <c r="AB93" s="143">
        <f t="shared" si="197"/>
        <v>3.1641829942955475</v>
      </c>
      <c r="AC93" s="143">
        <f t="shared" si="197"/>
        <v>3.3775225555663999</v>
      </c>
      <c r="AD93" s="143">
        <f t="shared" si="197"/>
        <v>3.7609628429630102</v>
      </c>
      <c r="AE93" s="143">
        <f t="shared" si="197"/>
        <v>4.1105195991947161</v>
      </c>
      <c r="AF93" s="143">
        <f t="shared" si="197"/>
        <v>3.8772322090856068</v>
      </c>
      <c r="AG93" s="143">
        <f t="shared" si="197"/>
        <v>3.8127161343587672</v>
      </c>
      <c r="AH93" s="143">
        <f t="shared" si="197"/>
        <v>3.9112277315644302</v>
      </c>
      <c r="AI93" s="143">
        <f t="shared" si="197"/>
        <v>3.7915282598179183</v>
      </c>
      <c r="AJ93" s="143">
        <f t="shared" si="197"/>
        <v>4.3490184486305443</v>
      </c>
      <c r="AK93" s="143">
        <f t="shared" si="197"/>
        <v>4.2866114400414439</v>
      </c>
      <c r="AL93" s="143">
        <f t="shared" si="197"/>
        <v>4.060306662551862</v>
      </c>
      <c r="AM93" s="143">
        <f t="shared" si="197"/>
        <v>4.3953566481703756</v>
      </c>
      <c r="AN93" s="143">
        <f t="shared" si="197"/>
        <v>4.5387324754023277</v>
      </c>
      <c r="AO93" s="143">
        <f t="shared" si="197"/>
        <v>5.2922480008717567</v>
      </c>
      <c r="AP93" s="143">
        <f t="shared" si="197"/>
        <v>5.2884898242775638</v>
      </c>
      <c r="AQ93" s="143">
        <f t="shared" si="196"/>
        <v>5.5575322400314056</v>
      </c>
      <c r="AR93" s="143">
        <f t="shared" si="196"/>
        <v>5.7431566419837932</v>
      </c>
      <c r="AS93" s="143">
        <f t="shared" si="196"/>
        <v>5.1200637477185884</v>
      </c>
      <c r="AT93" s="143">
        <f t="shared" si="196"/>
        <v>5.9258419277399836</v>
      </c>
      <c r="AU93" s="143">
        <f t="shared" si="196"/>
        <v>6.0138030870306292</v>
      </c>
      <c r="AV93" s="143">
        <f t="shared" si="196"/>
        <v>6.2250737610036193</v>
      </c>
      <c r="AW93" s="143">
        <f t="shared" si="196"/>
        <v>6.4951360813645582</v>
      </c>
      <c r="AX93" s="143">
        <f t="shared" si="196"/>
        <v>6.2930891481875282</v>
      </c>
      <c r="AY93" s="143">
        <f t="shared" si="196"/>
        <v>5.8679413283235791</v>
      </c>
      <c r="AZ93" s="143">
        <f t="shared" si="196"/>
        <v>6.0306985969169631</v>
      </c>
      <c r="BA93" s="143">
        <f t="shared" si="196"/>
        <v>6.37670473946174</v>
      </c>
      <c r="BB93" s="143">
        <f t="shared" si="196"/>
        <v>5.7405536488617601</v>
      </c>
      <c r="BC93" s="143">
        <f t="shared" si="196"/>
        <v>4.8846693416452878</v>
      </c>
      <c r="BD93" s="143">
        <f t="shared" si="196"/>
        <v>3.75192499541141</v>
      </c>
      <c r="BE93" s="143">
        <f t="shared" si="196"/>
        <v>2.7131662032315771</v>
      </c>
      <c r="BF93" s="143">
        <f t="shared" si="196"/>
        <v>1.4662411506138129</v>
      </c>
      <c r="BG93" s="143">
        <f t="shared" si="196"/>
        <v>0.9353301992447941</v>
      </c>
      <c r="BH93" s="143">
        <f t="shared" si="196"/>
        <v>0.43112397735130448</v>
      </c>
      <c r="BI93" s="143">
        <f t="shared" si="177"/>
        <v>0.10675681019807666</v>
      </c>
      <c r="BJ93" s="143">
        <f t="shared" si="177"/>
        <v>0.82592816068257335</v>
      </c>
      <c r="BK93" s="143">
        <f t="shared" si="177"/>
        <v>2.1144302759442537</v>
      </c>
      <c r="BL93" s="143">
        <f t="shared" si="177"/>
        <v>2.730932792230877</v>
      </c>
      <c r="BM93" s="143">
        <f t="shared" si="178"/>
        <v>3.3985425776699225</v>
      </c>
      <c r="BN93" s="143">
        <f t="shared" si="179"/>
        <v>3.7079738510223232</v>
      </c>
      <c r="BO93" s="143">
        <f t="shared" si="180"/>
        <v>3.6604171359080868</v>
      </c>
      <c r="BP93" s="143">
        <f t="shared" si="181"/>
        <v>3.9566851063014932</v>
      </c>
      <c r="BQ93" s="143">
        <f t="shared" si="182"/>
        <v>3.9963314981147087</v>
      </c>
      <c r="BR93" s="143">
        <f t="shared" si="183"/>
        <v>3.6553169635659044</v>
      </c>
      <c r="BS93" s="143">
        <f t="shared" si="184"/>
        <v>3.2531394120765422</v>
      </c>
      <c r="BT93" s="143">
        <f t="shared" si="185"/>
        <v>2.8707216656943366</v>
      </c>
      <c r="BU93" s="143">
        <f t="shared" si="186"/>
        <v>2.612667494871971</v>
      </c>
      <c r="BV93" s="143">
        <f t="shared" si="187"/>
        <v>2.5064397823098288</v>
      </c>
      <c r="BW93" s="143">
        <f t="shared" si="188"/>
        <v>2.5839190487069024</v>
      </c>
      <c r="BX93" s="143">
        <f t="shared" si="189"/>
        <v>2.5102606277625208</v>
      </c>
      <c r="BY93" s="143">
        <f t="shared" si="190"/>
        <v>2.5669184090643618</v>
      </c>
      <c r="BZ93" s="143">
        <f t="shared" si="191"/>
        <v>2.3892468931839472</v>
      </c>
      <c r="CA93" s="143">
        <f t="shared" si="192"/>
        <v>2.0825533696642538</v>
      </c>
      <c r="CB93" s="143">
        <f t="shared" si="193"/>
        <v>2.1723348979126342</v>
      </c>
      <c r="CC93" s="143">
        <f t="shared" si="194"/>
        <v>1.9485178473576472</v>
      </c>
    </row>
    <row r="94" spans="1:82" x14ac:dyDescent="0.2">
      <c r="A94" s="3" t="s">
        <v>8</v>
      </c>
      <c r="B94" s="236"/>
      <c r="C94" s="144"/>
      <c r="D94" s="144"/>
      <c r="E94" s="144"/>
      <c r="F94" s="144">
        <f t="shared" si="195"/>
        <v>5.4917030732627365</v>
      </c>
      <c r="G94" s="144">
        <f t="shared" si="195"/>
        <v>4.1447083246031742</v>
      </c>
      <c r="H94" s="144">
        <f t="shared" si="195"/>
        <v>2.8608422369065032</v>
      </c>
      <c r="I94" s="144">
        <f t="shared" si="195"/>
        <v>2.4017310882690301</v>
      </c>
      <c r="J94" s="144">
        <f t="shared" si="195"/>
        <v>2.8573940109239615</v>
      </c>
      <c r="K94" s="144">
        <f t="shared" si="195"/>
        <v>1.5509242008330448</v>
      </c>
      <c r="L94" s="144">
        <f t="shared" si="195"/>
        <v>0.1081450896958442</v>
      </c>
      <c r="M94" s="144">
        <f t="shared" si="195"/>
        <v>-2.8363981892920465</v>
      </c>
      <c r="N94" s="144">
        <f t="shared" si="195"/>
        <v>-0.80237889608638147</v>
      </c>
      <c r="O94" s="144">
        <f t="shared" si="195"/>
        <v>0.703227904259623</v>
      </c>
      <c r="P94" s="144">
        <f t="shared" si="195"/>
        <v>1.6937851066319651</v>
      </c>
      <c r="Q94" s="144">
        <f t="shared" si="195"/>
        <v>3.680495491583391</v>
      </c>
      <c r="R94" s="144">
        <f t="shared" si="195"/>
        <v>4.6474241191376571</v>
      </c>
      <c r="S94" s="144">
        <f t="shared" si="195"/>
        <v>6.1690345716528245</v>
      </c>
      <c r="T94" s="144">
        <f t="shared" si="195"/>
        <v>8.50663931074555</v>
      </c>
      <c r="U94" s="144">
        <f t="shared" si="195"/>
        <v>11.03445308241772</v>
      </c>
      <c r="V94" s="144">
        <f t="shared" si="197"/>
        <v>9.6256159187628239</v>
      </c>
      <c r="W94" s="144">
        <f t="shared" si="197"/>
        <v>9.1709661010051633</v>
      </c>
      <c r="X94" s="144">
        <f t="shared" si="197"/>
        <v>7.7944458034445292</v>
      </c>
      <c r="Y94" s="144">
        <f t="shared" si="197"/>
        <v>5.9587397139941425</v>
      </c>
      <c r="Z94" s="144">
        <f t="shared" si="197"/>
        <v>4.0465158874916485</v>
      </c>
      <c r="AA94" s="144">
        <f t="shared" si="197"/>
        <v>2.2160875642081845</v>
      </c>
      <c r="AB94" s="144">
        <f t="shared" si="197"/>
        <v>0.89627671421202126</v>
      </c>
      <c r="AC94" s="144">
        <f t="shared" si="197"/>
        <v>0.52055048364151235</v>
      </c>
      <c r="AD94" s="144">
        <f t="shared" si="197"/>
        <v>1.0876045500446527</v>
      </c>
      <c r="AE94" s="144">
        <f t="shared" si="197"/>
        <v>1.8173379561839589</v>
      </c>
      <c r="AF94" s="144">
        <f t="shared" si="197"/>
        <v>2.4380826654063767</v>
      </c>
      <c r="AG94" s="144">
        <f t="shared" si="197"/>
        <v>3.852187123846301</v>
      </c>
      <c r="AH94" s="144">
        <f t="shared" si="197"/>
        <v>3.2141231653762321</v>
      </c>
      <c r="AI94" s="144">
        <f t="shared" si="197"/>
        <v>2.7958472989058003</v>
      </c>
      <c r="AJ94" s="144">
        <f t="shared" si="197"/>
        <v>2.8652329619502117</v>
      </c>
      <c r="AK94" s="144">
        <f t="shared" si="197"/>
        <v>1.8102383526818429</v>
      </c>
      <c r="AL94" s="144">
        <f t="shared" si="197"/>
        <v>3.0469670286094397</v>
      </c>
      <c r="AM94" s="144">
        <f t="shared" si="197"/>
        <v>4.547038327526141</v>
      </c>
      <c r="AN94" s="144">
        <f t="shared" si="197"/>
        <v>6.0192102454642678</v>
      </c>
      <c r="AO94" s="144">
        <f t="shared" si="197"/>
        <v>7.9322618721244087</v>
      </c>
      <c r="AP94" s="144">
        <f t="shared" si="197"/>
        <v>7.8069629386498374</v>
      </c>
      <c r="AQ94" s="144">
        <f t="shared" si="196"/>
        <v>7.4206798866855479</v>
      </c>
      <c r="AR94" s="144">
        <f t="shared" si="196"/>
        <v>6.7333318823151789</v>
      </c>
      <c r="AS94" s="144">
        <f t="shared" si="196"/>
        <v>6.2807943289546451</v>
      </c>
      <c r="AT94" s="144">
        <f t="shared" si="196"/>
        <v>6.1143877186962836</v>
      </c>
      <c r="AU94" s="144">
        <f t="shared" si="196"/>
        <v>6.0815434313310091</v>
      </c>
      <c r="AV94" s="144">
        <f t="shared" si="196"/>
        <v>6.1176825776085906</v>
      </c>
      <c r="AW94" s="144">
        <f t="shared" si="196"/>
        <v>5.5429157275119119</v>
      </c>
      <c r="AX94" s="144">
        <f t="shared" si="196"/>
        <v>5.9317475578365242</v>
      </c>
      <c r="AY94" s="144">
        <f t="shared" si="196"/>
        <v>5.7394167850908611</v>
      </c>
      <c r="AZ94" s="144">
        <f t="shared" si="196"/>
        <v>5.5221551228160211</v>
      </c>
      <c r="BA94" s="144">
        <f t="shared" si="196"/>
        <v>5.2181086306040614</v>
      </c>
      <c r="BB94" s="144">
        <f t="shared" si="196"/>
        <v>4.7121949912236145</v>
      </c>
      <c r="BC94" s="144">
        <f t="shared" si="196"/>
        <v>2.7947594058695384</v>
      </c>
      <c r="BD94" s="144">
        <f t="shared" si="196"/>
        <v>0.38453794387238022</v>
      </c>
      <c r="BE94" s="144">
        <f t="shared" si="196"/>
        <v>-0.76456048476829697</v>
      </c>
      <c r="BF94" s="144">
        <f t="shared" si="196"/>
        <v>-1.9267702389428609</v>
      </c>
      <c r="BG94" s="144">
        <f t="shared" si="196"/>
        <v>-1.92856227438798</v>
      </c>
      <c r="BH94" s="144">
        <f t="shared" si="196"/>
        <v>-0.47886621575700333</v>
      </c>
      <c r="BI94" s="144">
        <f t="shared" si="177"/>
        <v>-0.11178919730833574</v>
      </c>
      <c r="BJ94" s="144">
        <f t="shared" si="177"/>
        <v>1.6044164099161182</v>
      </c>
      <c r="BK94" s="144">
        <f t="shared" si="177"/>
        <v>4.1377037595568193</v>
      </c>
      <c r="BL94" s="144">
        <f t="shared" si="177"/>
        <v>5.2866399714553545</v>
      </c>
      <c r="BM94" s="144">
        <f t="shared" si="178"/>
        <v>6.6757348532444913</v>
      </c>
      <c r="BN94" s="144">
        <f t="shared" si="179"/>
        <v>5.3099043273412958</v>
      </c>
      <c r="BO94" s="144">
        <f t="shared" si="180"/>
        <v>4.1116107378305822</v>
      </c>
      <c r="BP94" s="144">
        <f t="shared" si="181"/>
        <v>3.4596193213976183</v>
      </c>
      <c r="BQ94" s="144">
        <f t="shared" si="182"/>
        <v>2.5087240694055413</v>
      </c>
      <c r="BR94" s="144">
        <f t="shared" si="183"/>
        <v>3.5007275678331187</v>
      </c>
      <c r="BS94" s="144">
        <f t="shared" si="184"/>
        <v>3.7233949678339617</v>
      </c>
      <c r="BT94" s="144">
        <f t="shared" si="185"/>
        <v>3.6124889798229498</v>
      </c>
      <c r="BU94" s="144">
        <f t="shared" si="186"/>
        <v>3.5267249193517252</v>
      </c>
      <c r="BV94" s="144">
        <f t="shared" si="187"/>
        <v>2.5608239685166625</v>
      </c>
      <c r="BW94" s="144">
        <f t="shared" si="188"/>
        <v>2.1078746164472548</v>
      </c>
      <c r="BX94" s="144">
        <f t="shared" si="189"/>
        <v>1.476990930169382</v>
      </c>
      <c r="BY94" s="144">
        <f t="shared" si="190"/>
        <v>1.2957310165803724</v>
      </c>
      <c r="BZ94" s="144">
        <f t="shared" si="191"/>
        <v>1.4610385072030836</v>
      </c>
      <c r="CA94" s="144">
        <f t="shared" si="192"/>
        <v>0.85966136655719516</v>
      </c>
      <c r="CB94" s="144">
        <f t="shared" si="193"/>
        <v>1.6225553434829529</v>
      </c>
      <c r="CC94" s="144">
        <f t="shared" si="194"/>
        <v>1.0834391115967017</v>
      </c>
    </row>
    <row r="95" spans="1:82" x14ac:dyDescent="0.2">
      <c r="A95" s="3" t="s">
        <v>9</v>
      </c>
      <c r="B95" s="236"/>
      <c r="C95" s="144"/>
      <c r="D95" s="144"/>
      <c r="E95" s="144"/>
      <c r="F95" s="144">
        <f t="shared" si="195"/>
        <v>8.086060919499289</v>
      </c>
      <c r="G95" s="144">
        <f t="shared" si="195"/>
        <v>6.6443921255356075</v>
      </c>
      <c r="H95" s="144">
        <f t="shared" si="195"/>
        <v>5.691560111859431</v>
      </c>
      <c r="I95" s="144">
        <f t="shared" si="195"/>
        <v>4.1325830377963921</v>
      </c>
      <c r="J95" s="144">
        <f t="shared" si="195"/>
        <v>6.1829837368491392</v>
      </c>
      <c r="K95" s="144">
        <f t="shared" si="195"/>
        <v>6.9714204733583891</v>
      </c>
      <c r="L95" s="144">
        <f t="shared" si="195"/>
        <v>7.676669970599832</v>
      </c>
      <c r="M95" s="144">
        <f t="shared" si="195"/>
        <v>9.506815524528287</v>
      </c>
      <c r="N95" s="144">
        <f t="shared" si="195"/>
        <v>8.3426212594305085</v>
      </c>
      <c r="O95" s="144">
        <f t="shared" si="195"/>
        <v>7.0123533396273947</v>
      </c>
      <c r="P95" s="144">
        <f t="shared" si="195"/>
        <v>4.158306667520498</v>
      </c>
      <c r="Q95" s="144">
        <f t="shared" si="195"/>
        <v>2.7047445939783601</v>
      </c>
      <c r="R95" s="144">
        <f t="shared" si="195"/>
        <v>2.4652023684811639</v>
      </c>
      <c r="S95" s="144">
        <f t="shared" si="195"/>
        <v>3.9131455924049763</v>
      </c>
      <c r="T95" s="144">
        <f t="shared" si="195"/>
        <v>6.6562724263382469</v>
      </c>
      <c r="U95" s="144">
        <f t="shared" si="195"/>
        <v>7.7388218015821142</v>
      </c>
      <c r="V95" s="144">
        <f t="shared" si="197"/>
        <v>8.9910692382746635</v>
      </c>
      <c r="W95" s="144">
        <f t="shared" si="197"/>
        <v>8.9588397909068362</v>
      </c>
      <c r="X95" s="144">
        <f t="shared" si="197"/>
        <v>8.2298457918790042</v>
      </c>
      <c r="Y95" s="144">
        <f t="shared" si="197"/>
        <v>7.0870391883352868</v>
      </c>
      <c r="Z95" s="144">
        <f t="shared" si="197"/>
        <v>5.6772517267223721</v>
      </c>
      <c r="AA95" s="144">
        <f t="shared" si="197"/>
        <v>4.9306543070481723</v>
      </c>
      <c r="AB95" s="144">
        <f t="shared" si="197"/>
        <v>5.5994232195180604</v>
      </c>
      <c r="AC95" s="144">
        <f t="shared" si="197"/>
        <v>7.3581800976499245</v>
      </c>
      <c r="AD95" s="144">
        <f t="shared" si="197"/>
        <v>8.861506208231928</v>
      </c>
      <c r="AE95" s="144">
        <f t="shared" si="197"/>
        <v>9.6953539340233856</v>
      </c>
      <c r="AF95" s="144">
        <f t="shared" si="197"/>
        <v>9.2568397673465963</v>
      </c>
      <c r="AG95" s="144">
        <f t="shared" si="197"/>
        <v>8.2156975969439827</v>
      </c>
      <c r="AH95" s="144">
        <f t="shared" si="197"/>
        <v>7.5486294930459676</v>
      </c>
      <c r="AI95" s="144">
        <f t="shared" si="197"/>
        <v>6.363476025248362</v>
      </c>
      <c r="AJ95" s="144">
        <f t="shared" si="197"/>
        <v>5.6813577634718389</v>
      </c>
      <c r="AK95" s="144">
        <f t="shared" si="197"/>
        <v>5.8524131250358957</v>
      </c>
      <c r="AL95" s="144">
        <f t="shared" si="197"/>
        <v>4.9587110093222986</v>
      </c>
      <c r="AM95" s="144">
        <f t="shared" si="197"/>
        <v>4.7665361894815801</v>
      </c>
      <c r="AN95" s="144">
        <f t="shared" si="197"/>
        <v>5.12444286672189</v>
      </c>
      <c r="AO95" s="144">
        <f t="shared" si="197"/>
        <v>4.7028896713250967</v>
      </c>
      <c r="AP95" s="144">
        <f t="shared" si="197"/>
        <v>4.9344749748706329</v>
      </c>
      <c r="AQ95" s="144">
        <f t="shared" si="196"/>
        <v>5.4568697875448979</v>
      </c>
      <c r="AR95" s="144">
        <f t="shared" si="196"/>
        <v>5.4035539280059437</v>
      </c>
      <c r="AS95" s="144">
        <f t="shared" si="196"/>
        <v>5.3751611039509442</v>
      </c>
      <c r="AT95" s="144">
        <f t="shared" si="196"/>
        <v>5.6313255725936244</v>
      </c>
      <c r="AU95" s="144">
        <f t="shared" si="196"/>
        <v>5.3892603231339864</v>
      </c>
      <c r="AV95" s="144">
        <f t="shared" si="196"/>
        <v>5.0106719382363281</v>
      </c>
      <c r="AW95" s="144">
        <f t="shared" si="196"/>
        <v>4.4585758832613909</v>
      </c>
      <c r="AX95" s="144">
        <f t="shared" si="196"/>
        <v>5.6144633658575263</v>
      </c>
      <c r="AY95" s="144">
        <f t="shared" si="196"/>
        <v>7.1281531948562851</v>
      </c>
      <c r="AZ95" s="144">
        <f t="shared" si="196"/>
        <v>8.2887171770474346</v>
      </c>
      <c r="BA95" s="144">
        <f t="shared" si="196"/>
        <v>8.9561344084740515</v>
      </c>
      <c r="BB95" s="144">
        <f t="shared" si="196"/>
        <v>6.4804523645810015</v>
      </c>
      <c r="BC95" s="144">
        <f t="shared" si="196"/>
        <v>4.0338721694973492</v>
      </c>
      <c r="BD95" s="144">
        <f t="shared" si="196"/>
        <v>2.4795768224443777</v>
      </c>
      <c r="BE95" s="144">
        <f t="shared" si="196"/>
        <v>1.1866451816508705</v>
      </c>
      <c r="BF95" s="144">
        <f t="shared" si="196"/>
        <v>0.38374723895482382</v>
      </c>
      <c r="BG95" s="144">
        <f t="shared" si="196"/>
        <v>-0.21718073760153186</v>
      </c>
      <c r="BH95" s="144">
        <f t="shared" si="196"/>
        <v>-0.58038472823023546</v>
      </c>
      <c r="BI95" s="144">
        <f t="shared" si="177"/>
        <v>-0.3313971991030209</v>
      </c>
      <c r="BJ95" s="144">
        <f t="shared" si="177"/>
        <v>0.56289671252133266</v>
      </c>
      <c r="BK95" s="144">
        <f t="shared" si="177"/>
        <v>1.6128446272720551</v>
      </c>
      <c r="BL95" s="144">
        <f t="shared" si="177"/>
        <v>2.0600852897334647</v>
      </c>
      <c r="BM95" s="144">
        <f t="shared" si="178"/>
        <v>2.4738690883410182</v>
      </c>
      <c r="BN95" s="144">
        <f t="shared" si="179"/>
        <v>3.0274019956593974</v>
      </c>
      <c r="BO95" s="144">
        <f t="shared" si="180"/>
        <v>3.2139978742812421</v>
      </c>
      <c r="BP95" s="144">
        <f t="shared" si="181"/>
        <v>2.990273248559018</v>
      </c>
      <c r="BQ95" s="144">
        <f t="shared" si="182"/>
        <v>2.8668089347197658</v>
      </c>
      <c r="BR95" s="144">
        <f t="shared" si="183"/>
        <v>2.7151822761580275</v>
      </c>
      <c r="BS95" s="144">
        <f t="shared" si="184"/>
        <v>2.4216120132299275</v>
      </c>
      <c r="BT95" s="144">
        <f t="shared" si="185"/>
        <v>2.3799366361275762</v>
      </c>
      <c r="BU95" s="144">
        <f t="shared" si="186"/>
        <v>2.2900121457983298</v>
      </c>
      <c r="BV95" s="144">
        <f t="shared" si="187"/>
        <v>2.0997478937298109</v>
      </c>
      <c r="BW95" s="144">
        <f t="shared" si="188"/>
        <v>1.8188609350068652</v>
      </c>
      <c r="BX95" s="144">
        <f t="shared" si="189"/>
        <v>2.1017800540066616</v>
      </c>
      <c r="BY95" s="144">
        <f t="shared" si="190"/>
        <v>1.9542882881778554</v>
      </c>
      <c r="BZ95" s="144">
        <f t="shared" si="191"/>
        <v>1.802727107713088</v>
      </c>
      <c r="CA95" s="144">
        <f t="shared" si="192"/>
        <v>2.3727304440172738</v>
      </c>
      <c r="CB95" s="144">
        <f t="shared" si="193"/>
        <v>2.2728522603577566</v>
      </c>
      <c r="CC95" s="144">
        <f t="shared" si="194"/>
        <v>2.5900735267853263</v>
      </c>
    </row>
    <row r="96" spans="1:82" x14ac:dyDescent="0.2">
      <c r="A96" s="3" t="s">
        <v>10</v>
      </c>
      <c r="B96" s="236"/>
      <c r="C96" s="144"/>
      <c r="D96" s="144"/>
      <c r="E96" s="144"/>
      <c r="F96" s="144">
        <f t="shared" si="195"/>
        <v>4.1184044095300765</v>
      </c>
      <c r="G96" s="144">
        <f t="shared" si="195"/>
        <v>5.9325462311322283</v>
      </c>
      <c r="H96" s="144">
        <f t="shared" si="195"/>
        <v>7.5776135521151335</v>
      </c>
      <c r="I96" s="144">
        <f t="shared" si="195"/>
        <v>9.4533394977446381</v>
      </c>
      <c r="J96" s="144">
        <f t="shared" si="195"/>
        <v>7.7629033752205645</v>
      </c>
      <c r="K96" s="144">
        <f t="shared" si="195"/>
        <v>5.8390667272824714</v>
      </c>
      <c r="L96" s="144">
        <f t="shared" si="195"/>
        <v>3.6916184169637893</v>
      </c>
      <c r="M96" s="144">
        <f t="shared" si="195"/>
        <v>1.7652999469054804</v>
      </c>
      <c r="N96" s="144">
        <f t="shared" si="195"/>
        <v>1.5199038035964774</v>
      </c>
      <c r="O96" s="144">
        <f t="shared" si="195"/>
        <v>2.3970510798057796</v>
      </c>
      <c r="P96" s="144">
        <f t="shared" si="195"/>
        <v>2.8296331585946235</v>
      </c>
      <c r="Q96" s="144">
        <f t="shared" si="195"/>
        <v>2.4547058490872402</v>
      </c>
      <c r="R96" s="144">
        <f t="shared" si="195"/>
        <v>4.9925611451620773</v>
      </c>
      <c r="S96" s="144">
        <f t="shared" si="195"/>
        <v>4.6767384963161946</v>
      </c>
      <c r="T96" s="144">
        <f t="shared" si="195"/>
        <v>5.0665466284644545</v>
      </c>
      <c r="U96" s="144">
        <f t="shared" si="195"/>
        <v>5.7005063896274333</v>
      </c>
      <c r="V96" s="144">
        <f t="shared" si="197"/>
        <v>3.413409457795165</v>
      </c>
      <c r="W96" s="144">
        <f t="shared" si="197"/>
        <v>2.6676988385717646</v>
      </c>
      <c r="X96" s="144">
        <f t="shared" si="197"/>
        <v>2.770274874253821</v>
      </c>
      <c r="Y96" s="144">
        <f t="shared" si="197"/>
        <v>3.8645800089809557</v>
      </c>
      <c r="Z96" s="144">
        <f t="shared" si="197"/>
        <v>6.1898460173516971</v>
      </c>
      <c r="AA96" s="144">
        <f t="shared" si="197"/>
        <v>8.1744957708349766</v>
      </c>
      <c r="AB96" s="144">
        <f t="shared" si="197"/>
        <v>8.9855483892889421</v>
      </c>
      <c r="AC96" s="144">
        <f t="shared" si="197"/>
        <v>9.2705001824147857</v>
      </c>
      <c r="AD96" s="144">
        <f t="shared" si="197"/>
        <v>8.7434053370907812</v>
      </c>
      <c r="AE96" s="144">
        <f t="shared" si="197"/>
        <v>7.741512094227275</v>
      </c>
      <c r="AF96" s="144">
        <f t="shared" si="197"/>
        <v>5.2790149975895799</v>
      </c>
      <c r="AG96" s="144">
        <f t="shared" si="197"/>
        <v>3.5250983022779923</v>
      </c>
      <c r="AH96" s="144">
        <f t="shared" si="197"/>
        <v>3.6312985869368708</v>
      </c>
      <c r="AI96" s="144">
        <f t="shared" si="197"/>
        <v>3.6805123218957547</v>
      </c>
      <c r="AJ96" s="144">
        <f t="shared" si="197"/>
        <v>5.6274452537122395</v>
      </c>
      <c r="AK96" s="144">
        <f t="shared" si="197"/>
        <v>6.2467591863574894</v>
      </c>
      <c r="AL96" s="144">
        <f t="shared" si="197"/>
        <v>6.7127865468254981</v>
      </c>
      <c r="AM96" s="144">
        <f t="shared" si="197"/>
        <v>7.3170737705810422</v>
      </c>
      <c r="AN96" s="144">
        <f t="shared" si="197"/>
        <v>6.7842390132384924</v>
      </c>
      <c r="AO96" s="144">
        <f t="shared" si="197"/>
        <v>7.3953761532905613</v>
      </c>
      <c r="AP96" s="144">
        <f t="shared" si="197"/>
        <v>5.4960893175873506</v>
      </c>
      <c r="AQ96" s="144">
        <f t="shared" si="196"/>
        <v>5.4751004370361578</v>
      </c>
      <c r="AR96" s="144">
        <f t="shared" si="196"/>
        <v>6.34053145093654</v>
      </c>
      <c r="AS96" s="144">
        <f t="shared" si="196"/>
        <v>5.5190621300555076</v>
      </c>
      <c r="AT96" s="144">
        <f t="shared" si="196"/>
        <v>8.2016195607970221</v>
      </c>
      <c r="AU96" s="144">
        <f t="shared" si="196"/>
        <v>9.2328942694658327</v>
      </c>
      <c r="AV96" s="144">
        <f t="shared" si="196"/>
        <v>10.002097659850676</v>
      </c>
      <c r="AW96" s="144">
        <f t="shared" si="196"/>
        <v>11.070201656356611</v>
      </c>
      <c r="AX96" s="144">
        <f t="shared" si="196"/>
        <v>9.277375504995959</v>
      </c>
      <c r="AY96" s="144">
        <f t="shared" si="196"/>
        <v>6.8382538210253294</v>
      </c>
      <c r="AZ96" s="144">
        <f t="shared" si="196"/>
        <v>6.3600269715774038</v>
      </c>
      <c r="BA96" s="144">
        <f t="shared" si="196"/>
        <v>6.6436154131493339</v>
      </c>
      <c r="BB96" s="144">
        <f t="shared" si="196"/>
        <v>6.6727770371268145</v>
      </c>
      <c r="BC96" s="144">
        <f t="shared" si="196"/>
        <v>6.6488103680330424</v>
      </c>
      <c r="BD96" s="144">
        <f t="shared" si="196"/>
        <v>5.2315502566815697</v>
      </c>
      <c r="BE96" s="144">
        <f t="shared" si="196"/>
        <v>3.8480589608978923</v>
      </c>
      <c r="BF96" s="144">
        <f t="shared" si="196"/>
        <v>1.8576900177698714</v>
      </c>
      <c r="BG96" s="144">
        <f t="shared" si="196"/>
        <v>1.1337161907807602</v>
      </c>
      <c r="BH96" s="144">
        <f t="shared" si="196"/>
        <v>0.61411868578851303</v>
      </c>
      <c r="BI96" s="144">
        <f t="shared" si="177"/>
        <v>0.62720075535453612</v>
      </c>
      <c r="BJ96" s="144">
        <f t="shared" si="177"/>
        <v>0.98260723972083008</v>
      </c>
      <c r="BK96" s="144">
        <f t="shared" si="177"/>
        <v>1.6605953866547032</v>
      </c>
      <c r="BL96" s="144">
        <f t="shared" si="177"/>
        <v>1.4311533620373276</v>
      </c>
      <c r="BM96" s="144">
        <f t="shared" si="178"/>
        <v>0.88841622029306555</v>
      </c>
      <c r="BN96" s="144">
        <f t="shared" si="179"/>
        <v>2.4415773414498196</v>
      </c>
      <c r="BO96" s="144">
        <f t="shared" si="180"/>
        <v>3.3205053627345174</v>
      </c>
      <c r="BP96" s="144">
        <f t="shared" si="181"/>
        <v>4.9247717339102666</v>
      </c>
      <c r="BQ96" s="144">
        <f t="shared" si="182"/>
        <v>5.7087697267776027</v>
      </c>
      <c r="BR96" s="144">
        <f t="shared" si="183"/>
        <v>4.5011853362745766</v>
      </c>
      <c r="BS96" s="144">
        <f t="shared" si="184"/>
        <v>3.5380654815430774</v>
      </c>
      <c r="BT96" s="144">
        <f t="shared" si="185"/>
        <v>2.193264629686436</v>
      </c>
      <c r="BU96" s="144">
        <f t="shared" si="186"/>
        <v>1.6347508717723545</v>
      </c>
      <c r="BV96" s="144">
        <f t="shared" si="187"/>
        <v>2.1003297724481964</v>
      </c>
      <c r="BW96" s="144">
        <f t="shared" si="188"/>
        <v>2.890643647550597</v>
      </c>
      <c r="BX96" s="144">
        <f t="shared" si="189"/>
        <v>3.364918210002422</v>
      </c>
      <c r="BY96" s="144">
        <f t="shared" si="190"/>
        <v>3.7891680280285387</v>
      </c>
      <c r="BZ96" s="144">
        <f t="shared" si="191"/>
        <v>2.9322272524588642</v>
      </c>
      <c r="CA96" s="144">
        <f t="shared" si="192"/>
        <v>1.9883897644673905</v>
      </c>
      <c r="CB96" s="144">
        <f t="shared" si="193"/>
        <v>1.8972251726197751</v>
      </c>
      <c r="CC96" s="144">
        <f t="shared" si="194"/>
        <v>2.1142321584938704</v>
      </c>
    </row>
    <row r="97" spans="1:81" x14ac:dyDescent="0.2">
      <c r="A97" s="3" t="s">
        <v>11</v>
      </c>
      <c r="B97" s="236"/>
      <c r="C97" s="144"/>
      <c r="D97" s="144"/>
      <c r="E97" s="144"/>
      <c r="F97" s="144">
        <f t="shared" si="195"/>
        <v>5.8786810631403847</v>
      </c>
      <c r="G97" s="144">
        <f t="shared" si="195"/>
        <v>2.5263472876166926</v>
      </c>
      <c r="H97" s="144">
        <f t="shared" si="195"/>
        <v>1.1359154033727221</v>
      </c>
      <c r="I97" s="144">
        <f t="shared" si="195"/>
        <v>1.176772516860269</v>
      </c>
      <c r="J97" s="144">
        <f t="shared" si="195"/>
        <v>-1.757083151530598</v>
      </c>
      <c r="K97" s="144">
        <f t="shared" si="195"/>
        <v>5.6409163535789134E-2</v>
      </c>
      <c r="L97" s="144">
        <f t="shared" si="195"/>
        <v>0.99733486468269772</v>
      </c>
      <c r="M97" s="144">
        <f t="shared" si="195"/>
        <v>0.60535950909283731</v>
      </c>
      <c r="N97" s="144">
        <f t="shared" si="195"/>
        <v>3.7250898065025733</v>
      </c>
      <c r="O97" s="144">
        <f t="shared" si="195"/>
        <v>5.606932586678778</v>
      </c>
      <c r="P97" s="144">
        <f t="shared" si="195"/>
        <v>7.1141667954610952</v>
      </c>
      <c r="Q97" s="144">
        <f t="shared" si="195"/>
        <v>8.377361221483083</v>
      </c>
      <c r="R97" s="144">
        <f t="shared" si="195"/>
        <v>5.6992020301778021</v>
      </c>
      <c r="S97" s="144">
        <f t="shared" si="195"/>
        <v>4.1873479088698398</v>
      </c>
      <c r="T97" s="144">
        <f t="shared" si="195"/>
        <v>3.1085105164025757</v>
      </c>
      <c r="U97" s="144">
        <f t="shared" si="195"/>
        <v>2.5736140990441676</v>
      </c>
      <c r="V97" s="144">
        <f t="shared" si="197"/>
        <v>3.8795195602624926</v>
      </c>
      <c r="W97" s="144">
        <f t="shared" si="197"/>
        <v>4.5288764224341111</v>
      </c>
      <c r="X97" s="144">
        <f t="shared" si="197"/>
        <v>5.2301715978907888</v>
      </c>
      <c r="Y97" s="144">
        <f t="shared" si="197"/>
        <v>5.6120627874852911</v>
      </c>
      <c r="Z97" s="144">
        <f t="shared" si="197"/>
        <v>3.9921213697517728</v>
      </c>
      <c r="AA97" s="144">
        <f t="shared" si="197"/>
        <v>2.7417992127656188</v>
      </c>
      <c r="AB97" s="144">
        <f t="shared" si="197"/>
        <v>1.5239145778258099</v>
      </c>
      <c r="AC97" s="144">
        <f t="shared" si="197"/>
        <v>0.80509066095584036</v>
      </c>
      <c r="AD97" s="144">
        <f t="shared" si="197"/>
        <v>1.1855830289275788</v>
      </c>
      <c r="AE97" s="144">
        <f t="shared" si="197"/>
        <v>2.006613820713933</v>
      </c>
      <c r="AF97" s="144">
        <f t="shared" si="197"/>
        <v>2.807950751901144</v>
      </c>
      <c r="AG97" s="144">
        <f t="shared" si="197"/>
        <v>3.8443095673378114</v>
      </c>
      <c r="AH97" s="144">
        <f t="shared" si="197"/>
        <v>5.2694393577528231</v>
      </c>
      <c r="AI97" s="144">
        <f t="shared" si="197"/>
        <v>5.9824877056207768</v>
      </c>
      <c r="AJ97" s="144">
        <f t="shared" si="197"/>
        <v>6.0418088886935468</v>
      </c>
      <c r="AK97" s="144">
        <f t="shared" si="197"/>
        <v>4.9456890886432747</v>
      </c>
      <c r="AL97" s="144">
        <f t="shared" si="197"/>
        <v>3.2587424487364847</v>
      </c>
      <c r="AM97" s="144">
        <f t="shared" si="197"/>
        <v>1.4652716259247951</v>
      </c>
      <c r="AN97" s="144">
        <f t="shared" si="197"/>
        <v>0.960297443548493</v>
      </c>
      <c r="AO97" s="144">
        <f t="shared" si="197"/>
        <v>1.3401599697992241</v>
      </c>
      <c r="AP97" s="144">
        <f t="shared" si="197"/>
        <v>2.1170190225068306</v>
      </c>
      <c r="AQ97" s="144">
        <f t="shared" si="196"/>
        <v>3.8066613181056459</v>
      </c>
      <c r="AR97" s="144">
        <f t="shared" si="196"/>
        <v>4.471336085569523</v>
      </c>
      <c r="AS97" s="144">
        <f t="shared" si="196"/>
        <v>4.779213522385958</v>
      </c>
      <c r="AT97" s="144">
        <f t="shared" si="196"/>
        <v>5.8769256988090195</v>
      </c>
      <c r="AU97" s="144">
        <f t="shared" si="196"/>
        <v>5.4163794942895489</v>
      </c>
      <c r="AV97" s="144">
        <f t="shared" si="196"/>
        <v>5.0278186971335801</v>
      </c>
      <c r="AW97" s="144">
        <f t="shared" si="196"/>
        <v>4.5893838299291074</v>
      </c>
      <c r="AX97" s="144">
        <f t="shared" si="196"/>
        <v>4.4481279389772475</v>
      </c>
      <c r="AY97" s="144">
        <f t="shared" si="196"/>
        <v>4.998012737328871</v>
      </c>
      <c r="AZ97" s="144">
        <f t="shared" si="196"/>
        <v>5.7373369017375131</v>
      </c>
      <c r="BA97" s="144">
        <f t="shared" si="196"/>
        <v>6.8215962025836117</v>
      </c>
      <c r="BB97" s="144">
        <f t="shared" si="196"/>
        <v>5.2984593341026693</v>
      </c>
      <c r="BC97" s="144">
        <f t="shared" si="196"/>
        <v>4.1249677379943099</v>
      </c>
      <c r="BD97" s="144">
        <f t="shared" si="196"/>
        <v>3.4190068983737278</v>
      </c>
      <c r="BE97" s="144">
        <f t="shared" si="196"/>
        <v>2.2799261278798331</v>
      </c>
      <c r="BF97" s="144">
        <f t="shared" si="196"/>
        <v>1.787640125055483</v>
      </c>
      <c r="BG97" s="144">
        <f t="shared" si="196"/>
        <v>0.46074670931284228</v>
      </c>
      <c r="BH97" s="144">
        <f t="shared" si="196"/>
        <v>-1.59973345651988</v>
      </c>
      <c r="BI97" s="144">
        <f t="shared" si="177"/>
        <v>-3.8088410294872803</v>
      </c>
      <c r="BJ97" s="144">
        <f t="shared" si="177"/>
        <v>-2.8162072490091385</v>
      </c>
      <c r="BK97" s="144">
        <f t="shared" si="177"/>
        <v>-0.66823196474457069</v>
      </c>
      <c r="BL97" s="144">
        <f t="shared" si="177"/>
        <v>1.2894757427683072</v>
      </c>
      <c r="BM97" s="144">
        <f t="shared" si="178"/>
        <v>3.8158189530755386</v>
      </c>
      <c r="BN97" s="144">
        <f t="shared" si="179"/>
        <v>3.2270039629964207</v>
      </c>
      <c r="BO97" s="144">
        <f t="shared" si="180"/>
        <v>2.5005483060683003</v>
      </c>
      <c r="BP97" s="144">
        <f t="shared" si="181"/>
        <v>2.0294949653728387</v>
      </c>
      <c r="BQ97" s="144">
        <f t="shared" si="182"/>
        <v>1.9558819853212992</v>
      </c>
      <c r="BR97" s="144">
        <f t="shared" si="183"/>
        <v>1.9843213066324701</v>
      </c>
      <c r="BS97" s="144">
        <f t="shared" si="184"/>
        <v>1.9577103984260384</v>
      </c>
      <c r="BT97" s="144">
        <f t="shared" si="185"/>
        <v>2.2008933052359314</v>
      </c>
      <c r="BU97" s="144">
        <f t="shared" si="186"/>
        <v>2.0884966933542013</v>
      </c>
      <c r="BV97" s="144">
        <f t="shared" si="187"/>
        <v>1.9233695249721361</v>
      </c>
      <c r="BW97" s="144">
        <f t="shared" si="188"/>
        <v>2.0702220882080948</v>
      </c>
      <c r="BX97" s="144">
        <f t="shared" si="189"/>
        <v>1.8274858890263503</v>
      </c>
      <c r="BY97" s="144">
        <f t="shared" si="190"/>
        <v>1.5796008164656723</v>
      </c>
      <c r="BZ97" s="144">
        <f t="shared" si="191"/>
        <v>1.6592309412045874</v>
      </c>
      <c r="CA97" s="144">
        <f t="shared" si="192"/>
        <v>1.3609381222376937</v>
      </c>
      <c r="CB97" s="144">
        <f t="shared" si="193"/>
        <v>1.3782859962111071</v>
      </c>
      <c r="CC97" s="144">
        <f t="shared" si="194"/>
        <v>1.2801026473608792</v>
      </c>
    </row>
    <row r="98" spans="1:81" x14ac:dyDescent="0.2">
      <c r="A98" s="158" t="s">
        <v>12</v>
      </c>
      <c r="B98" s="237"/>
      <c r="C98" s="145"/>
      <c r="D98" s="145"/>
      <c r="E98" s="145"/>
      <c r="F98" s="145">
        <f t="shared" si="195"/>
        <v>1.0268288526420695</v>
      </c>
      <c r="G98" s="145">
        <f t="shared" si="195"/>
        <v>1.731285682113215</v>
      </c>
      <c r="H98" s="145">
        <f t="shared" si="195"/>
        <v>2.2914734426333285</v>
      </c>
      <c r="I98" s="145">
        <f t="shared" si="195"/>
        <v>2.672944322149386</v>
      </c>
      <c r="J98" s="145">
        <f t="shared" si="195"/>
        <v>2.0462709658748093</v>
      </c>
      <c r="K98" s="145">
        <f t="shared" si="195"/>
        <v>1.1033257795686988</v>
      </c>
      <c r="L98" s="145">
        <f t="shared" si="195"/>
        <v>0.29014240080863657</v>
      </c>
      <c r="M98" s="145">
        <f t="shared" si="195"/>
        <v>-0.25997472453197723</v>
      </c>
      <c r="N98" s="145">
        <f t="shared" si="195"/>
        <v>-0.57990172677870921</v>
      </c>
      <c r="O98" s="145">
        <f t="shared" si="195"/>
        <v>-0.68774159640665156</v>
      </c>
      <c r="P98" s="145">
        <f t="shared" si="195"/>
        <v>-0.82466595630947548</v>
      </c>
      <c r="Q98" s="145">
        <f t="shared" si="195"/>
        <v>-0.90157779086435152</v>
      </c>
      <c r="R98" s="145">
        <f t="shared" si="195"/>
        <v>-0.82439989159333971</v>
      </c>
      <c r="S98" s="145">
        <f t="shared" si="195"/>
        <v>-0.75134247191445758</v>
      </c>
      <c r="T98" s="145">
        <f t="shared" si="195"/>
        <v>-0.7737386955084129</v>
      </c>
      <c r="U98" s="145">
        <f t="shared" si="195"/>
        <v>-1.0653971638567359</v>
      </c>
      <c r="V98" s="145">
        <f t="shared" si="197"/>
        <v>-0.94756884394781149</v>
      </c>
      <c r="W98" s="145">
        <f t="shared" si="197"/>
        <v>-0.94999888508177188</v>
      </c>
      <c r="X98" s="145">
        <f t="shared" si="197"/>
        <v>-0.93170477976111421</v>
      </c>
      <c r="Y98" s="145">
        <f t="shared" si="197"/>
        <v>-0.87556499536399457</v>
      </c>
      <c r="Z98" s="145">
        <f t="shared" si="197"/>
        <v>-0.64249275828721952</v>
      </c>
      <c r="AA98" s="145">
        <f t="shared" si="197"/>
        <v>-0.89242229933821848</v>
      </c>
      <c r="AB98" s="145">
        <f t="shared" si="197"/>
        <v>-1.178778961451445</v>
      </c>
      <c r="AC98" s="145">
        <f t="shared" si="197"/>
        <v>-1.0252306501799808</v>
      </c>
      <c r="AD98" s="145">
        <f t="shared" si="197"/>
        <v>-0.56017070570253646</v>
      </c>
      <c r="AE98" s="145">
        <f t="shared" si="197"/>
        <v>0.31153876476290832</v>
      </c>
      <c r="AF98" s="145">
        <f t="shared" si="197"/>
        <v>1.3157127217313394</v>
      </c>
      <c r="AG98" s="145">
        <f t="shared" si="197"/>
        <v>1.8173523019773534</v>
      </c>
      <c r="AH98" s="145">
        <f t="shared" si="197"/>
        <v>2.4260847857040373</v>
      </c>
      <c r="AI98" s="145">
        <f t="shared" si="197"/>
        <v>2.6005769446274418</v>
      </c>
      <c r="AJ98" s="145">
        <f t="shared" si="197"/>
        <v>2.855694664898659</v>
      </c>
      <c r="AK98" s="145">
        <f t="shared" si="197"/>
        <v>3.1823821988361667</v>
      </c>
      <c r="AL98" s="145">
        <f t="shared" si="197"/>
        <v>1.7436746737091815</v>
      </c>
      <c r="AM98" s="145">
        <f t="shared" si="197"/>
        <v>1.8332583580601789</v>
      </c>
      <c r="AN98" s="145">
        <f t="shared" si="197"/>
        <v>1.6942952896991246</v>
      </c>
      <c r="AO98" s="145">
        <f t="shared" si="197"/>
        <v>2.3773432574842954</v>
      </c>
      <c r="AP98" s="145">
        <f t="shared" si="197"/>
        <v>4.2192013132353701</v>
      </c>
      <c r="AQ98" s="145">
        <f t="shared" si="196"/>
        <v>4.7002975472662012</v>
      </c>
      <c r="AR98" s="145">
        <f t="shared" si="196"/>
        <v>4.7893189724925218</v>
      </c>
      <c r="AS98" s="145">
        <f t="shared" si="196"/>
        <v>3.5336663444570289</v>
      </c>
      <c r="AT98" s="145">
        <f t="shared" si="196"/>
        <v>3.1773951755283405</v>
      </c>
      <c r="AU98" s="145">
        <f t="shared" si="196"/>
        <v>2.6050047948075887</v>
      </c>
      <c r="AV98" s="145">
        <f t="shared" si="196"/>
        <v>2.8179871875157176</v>
      </c>
      <c r="AW98" s="145">
        <f t="shared" si="196"/>
        <v>3.6470635333680295</v>
      </c>
      <c r="AX98" s="145">
        <f t="shared" si="196"/>
        <v>3.9652086428563069</v>
      </c>
      <c r="AY98" s="145">
        <f t="shared" si="196"/>
        <v>4.3314960813042163</v>
      </c>
      <c r="AZ98" s="145">
        <f t="shared" si="196"/>
        <v>4.8726106382303653</v>
      </c>
      <c r="BA98" s="145">
        <f t="shared" si="196"/>
        <v>5.4558459579703307</v>
      </c>
      <c r="BB98" s="145">
        <f t="shared" si="196"/>
        <v>5.230644589599474</v>
      </c>
      <c r="BC98" s="145">
        <f t="shared" si="196"/>
        <v>5.3927086700177211</v>
      </c>
      <c r="BD98" s="145">
        <f t="shared" si="196"/>
        <v>5.9614506609165367</v>
      </c>
      <c r="BE98" s="145">
        <f t="shared" si="196"/>
        <v>5.6717033602395608</v>
      </c>
      <c r="BF98" s="145">
        <f t="shared" si="196"/>
        <v>4.746896352612838</v>
      </c>
      <c r="BG98" s="145">
        <f t="shared" si="196"/>
        <v>4.2707655864173049</v>
      </c>
      <c r="BH98" s="145">
        <f t="shared" si="196"/>
        <v>2.4144670755669533</v>
      </c>
      <c r="BI98" s="145">
        <f t="shared" si="177"/>
        <v>1.3861775325824301</v>
      </c>
      <c r="BJ98" s="145">
        <f t="shared" si="177"/>
        <v>1.4643993742232022</v>
      </c>
      <c r="BK98" s="145">
        <f t="shared" si="177"/>
        <v>2.2332657200811359</v>
      </c>
      <c r="BL98" s="145">
        <f t="shared" si="177"/>
        <v>3.0578133276561661</v>
      </c>
      <c r="BM98" s="145">
        <f t="shared" si="178"/>
        <v>4.1259800247158687</v>
      </c>
      <c r="BN98" s="145">
        <f t="shared" si="179"/>
        <v>4.4794514690457801</v>
      </c>
      <c r="BO98" s="145">
        <f t="shared" si="180"/>
        <v>4.3699529771234698</v>
      </c>
      <c r="BP98" s="145">
        <f t="shared" si="181"/>
        <v>4.420256352243328</v>
      </c>
      <c r="BQ98" s="145">
        <f t="shared" si="182"/>
        <v>4.5695204788158987</v>
      </c>
      <c r="BR98" s="145">
        <f t="shared" si="183"/>
        <v>3.8461168087052822</v>
      </c>
      <c r="BS98" s="145">
        <f t="shared" si="184"/>
        <v>3.3923598239660859</v>
      </c>
      <c r="BT98" s="145">
        <f t="shared" si="185"/>
        <v>3.5875949712907618</v>
      </c>
      <c r="BU98" s="145">
        <f t="shared" si="186"/>
        <v>3.4120985185012906</v>
      </c>
      <c r="BV98" s="145">
        <f t="shared" si="187"/>
        <v>3.4171310935746808</v>
      </c>
      <c r="BW98" s="145">
        <f t="shared" si="188"/>
        <v>3.23164117084651</v>
      </c>
      <c r="BX98" s="145">
        <f t="shared" si="189"/>
        <v>2.8258324144281382</v>
      </c>
      <c r="BY98" s="145">
        <f t="shared" si="190"/>
        <v>2.853987823884887</v>
      </c>
      <c r="BZ98" s="145">
        <f t="shared" si="191"/>
        <v>3.1150245687027009</v>
      </c>
      <c r="CA98" s="145">
        <f t="shared" si="192"/>
        <v>3.4034263577972457</v>
      </c>
      <c r="CB98" s="145">
        <f t="shared" si="193"/>
        <v>3.2427962429023758</v>
      </c>
      <c r="CC98" s="145">
        <f t="shared" si="194"/>
        <v>2.3919218246740326</v>
      </c>
    </row>
    <row r="99" spans="1:81" x14ac:dyDescent="0.2">
      <c r="A99" s="2" t="s">
        <v>13</v>
      </c>
      <c r="B99" s="240"/>
      <c r="C99" s="143"/>
      <c r="D99" s="143"/>
      <c r="E99" s="143"/>
      <c r="F99" s="143">
        <f>(F19-B19)/B19*100</f>
        <v>2.4080756999013935</v>
      </c>
      <c r="G99" s="143">
        <f t="shared" si="195"/>
        <v>3.2302065646298068</v>
      </c>
      <c r="H99" s="143">
        <f t="shared" si="195"/>
        <v>3.9691414919184695</v>
      </c>
      <c r="I99" s="143">
        <f t="shared" si="195"/>
        <v>4.7974213797901655</v>
      </c>
      <c r="J99" s="143">
        <f t="shared" si="195"/>
        <v>3.4748163623334016</v>
      </c>
      <c r="K99" s="143">
        <f t="shared" si="195"/>
        <v>3.145127296454918</v>
      </c>
      <c r="L99" s="143">
        <f t="shared" si="195"/>
        <v>2.0645529013412931</v>
      </c>
      <c r="M99" s="143">
        <f t="shared" si="195"/>
        <v>0.86871771344129689</v>
      </c>
      <c r="N99" s="143">
        <f t="shared" si="195"/>
        <v>1.0586182032196978</v>
      </c>
      <c r="O99" s="143">
        <f t="shared" si="195"/>
        <v>0.57132996657690482</v>
      </c>
      <c r="P99" s="143">
        <f t="shared" si="195"/>
        <v>0.21071735209299983</v>
      </c>
      <c r="Q99" s="143">
        <f t="shared" si="195"/>
        <v>0.43880815150273561</v>
      </c>
      <c r="R99" s="143">
        <f t="shared" si="195"/>
        <v>1.0124716400976486</v>
      </c>
      <c r="S99" s="143">
        <f t="shared" si="195"/>
        <v>1.6163932110523815</v>
      </c>
      <c r="T99" s="143">
        <f t="shared" si="195"/>
        <v>2.8758986324514813</v>
      </c>
      <c r="U99" s="143">
        <f t="shared" si="195"/>
        <v>3.8710077589126599</v>
      </c>
      <c r="V99" s="143">
        <f t="shared" si="197"/>
        <v>3.9670654363650186</v>
      </c>
      <c r="W99" s="143">
        <f t="shared" si="197"/>
        <v>4.078638167655475</v>
      </c>
      <c r="X99" s="143">
        <f t="shared" si="197"/>
        <v>3.9026738094553939</v>
      </c>
      <c r="Y99" s="143">
        <f t="shared" si="197"/>
        <v>3.6248915706079354</v>
      </c>
      <c r="Z99" s="143">
        <f t="shared" si="197"/>
        <v>3.188655515142822</v>
      </c>
      <c r="AA99" s="143">
        <f t="shared" si="197"/>
        <v>2.7892802810843085</v>
      </c>
      <c r="AB99" s="143">
        <f t="shared" si="197"/>
        <v>2.0962044417764867</v>
      </c>
      <c r="AC99" s="143">
        <f t="shared" si="197"/>
        <v>1.9380079954309732</v>
      </c>
      <c r="AD99" s="143">
        <f t="shared" si="197"/>
        <v>2.5344593240146382</v>
      </c>
      <c r="AE99" s="143">
        <f t="shared" si="197"/>
        <v>3.3172576703642904</v>
      </c>
      <c r="AF99" s="143">
        <f t="shared" si="197"/>
        <v>3.9054562470905676</v>
      </c>
      <c r="AG99" s="143">
        <f t="shared" si="197"/>
        <v>4.0840454274737912</v>
      </c>
      <c r="AH99" s="143">
        <f t="shared" si="197"/>
        <v>3.7383184584709177</v>
      </c>
      <c r="AI99" s="143">
        <f t="shared" si="197"/>
        <v>3.0310626043020967</v>
      </c>
      <c r="AJ99" s="143">
        <f t="shared" si="197"/>
        <v>2.8949524179617248</v>
      </c>
      <c r="AK99" s="143">
        <f t="shared" si="197"/>
        <v>2.6434750739671973</v>
      </c>
      <c r="AL99" s="143">
        <f t="shared" si="197"/>
        <v>3.1903950940686556</v>
      </c>
      <c r="AM99" s="143">
        <f t="shared" si="197"/>
        <v>3.8454753952560399</v>
      </c>
      <c r="AN99" s="143">
        <f t="shared" si="197"/>
        <v>4.9221148284086036</v>
      </c>
      <c r="AO99" s="143">
        <f t="shared" si="197"/>
        <v>5.3234088153590493</v>
      </c>
      <c r="AP99" s="143">
        <f t="shared" si="197"/>
        <v>5.1026114389795572</v>
      </c>
      <c r="AQ99" s="143">
        <f t="shared" si="196"/>
        <v>5.5088755970905572</v>
      </c>
      <c r="AR99" s="143">
        <f t="shared" si="196"/>
        <v>5.0774316085506062</v>
      </c>
      <c r="AS99" s="143">
        <f t="shared" si="196"/>
        <v>4.806354288715136</v>
      </c>
      <c r="AT99" s="143">
        <f t="shared" si="196"/>
        <v>5.024013440772074</v>
      </c>
      <c r="AU99" s="143">
        <f t="shared" si="196"/>
        <v>4.8270188072864606</v>
      </c>
      <c r="AV99" s="143">
        <f t="shared" si="196"/>
        <v>5.0554931459460644</v>
      </c>
      <c r="AW99" s="143">
        <f t="shared" si="196"/>
        <v>5.7245740547727815</v>
      </c>
      <c r="AX99" s="143">
        <f t="shared" si="196"/>
        <v>5.9929413148063118</v>
      </c>
      <c r="AY99" s="143">
        <f t="shared" si="196"/>
        <v>5.3597907118260837</v>
      </c>
      <c r="AZ99" s="143">
        <f t="shared" si="196"/>
        <v>5.0816820132908456</v>
      </c>
      <c r="BA99" s="143">
        <f t="shared" si="196"/>
        <v>5.227655821913765</v>
      </c>
      <c r="BB99" s="143">
        <f t="shared" si="196"/>
        <v>3.9091901182167152</v>
      </c>
      <c r="BC99" s="143">
        <f t="shared" si="196"/>
        <v>4.4007643674850652</v>
      </c>
      <c r="BD99" s="143">
        <f t="shared" si="196"/>
        <v>3.4301103045904808</v>
      </c>
      <c r="BE99" s="143">
        <f t="shared" si="196"/>
        <v>1.4590419708764946</v>
      </c>
      <c r="BF99" s="143">
        <f t="shared" si="196"/>
        <v>-0.51657510244851124</v>
      </c>
      <c r="BG99" s="143">
        <f t="shared" si="196"/>
        <v>-2.0520384755405345</v>
      </c>
      <c r="BH99" s="143">
        <f t="shared" si="196"/>
        <v>-2.0887389735663522</v>
      </c>
      <c r="BI99" s="143">
        <f t="shared" si="177"/>
        <v>-1.0516255928964042</v>
      </c>
      <c r="BJ99" s="143">
        <f t="shared" si="177"/>
        <v>1.6710565049608841</v>
      </c>
      <c r="BK99" s="143">
        <f t="shared" si="177"/>
        <v>2.5537896530320725</v>
      </c>
      <c r="BL99" s="143">
        <f t="shared" si="177"/>
        <v>3.448761770061858</v>
      </c>
      <c r="BM99" s="143">
        <f t="shared" si="178"/>
        <v>4.0043720438044001</v>
      </c>
      <c r="BN99" s="143">
        <f t="shared" si="179"/>
        <v>3.6715551205507069</v>
      </c>
      <c r="BO99" s="143">
        <f t="shared" si="180"/>
        <v>3.5597700317767558</v>
      </c>
      <c r="BP99" s="143">
        <f t="shared" si="181"/>
        <v>2.632924650806149</v>
      </c>
      <c r="BQ99" s="143">
        <f t="shared" si="182"/>
        <v>2.2277119613851473</v>
      </c>
      <c r="BR99" s="143">
        <f t="shared" si="183"/>
        <v>1.8082151598601732</v>
      </c>
      <c r="BS99" s="143">
        <f t="shared" si="184"/>
        <v>2.3031278298444344</v>
      </c>
      <c r="BT99" s="143">
        <f t="shared" si="185"/>
        <v>2.4360535630177527</v>
      </c>
      <c r="BU99" s="143">
        <f t="shared" si="186"/>
        <v>2.2230971350302484</v>
      </c>
      <c r="BV99" s="143">
        <f t="shared" si="187"/>
        <v>2.1190379074149481</v>
      </c>
      <c r="BW99" s="143">
        <f t="shared" si="188"/>
        <v>2.0581787170331483</v>
      </c>
      <c r="BX99" s="143">
        <f t="shared" si="189"/>
        <v>2.1484512974007943</v>
      </c>
      <c r="BY99" s="143">
        <f t="shared" si="190"/>
        <v>2.9013887899789226</v>
      </c>
      <c r="BZ99" s="143">
        <f t="shared" si="191"/>
        <v>2.1017209814918552</v>
      </c>
      <c r="CA99" s="143">
        <f t="shared" si="192"/>
        <v>1.380275831442215</v>
      </c>
      <c r="CB99" s="143">
        <f t="shared" si="193"/>
        <v>1.521008734459673</v>
      </c>
      <c r="CC99" s="143">
        <f t="shared" si="194"/>
        <v>1.2716694975956864</v>
      </c>
    </row>
    <row r="100" spans="1:81" x14ac:dyDescent="0.2">
      <c r="A100" s="3" t="s">
        <v>14</v>
      </c>
      <c r="B100" s="236"/>
      <c r="C100" s="144"/>
      <c r="D100" s="144"/>
      <c r="E100" s="144"/>
      <c r="F100" s="144">
        <f t="shared" si="195"/>
        <v>2.2796827120756773</v>
      </c>
      <c r="G100" s="144">
        <f t="shared" si="195"/>
        <v>5.3147506766529267</v>
      </c>
      <c r="H100" s="144">
        <f t="shared" si="195"/>
        <v>5.5340661585592379</v>
      </c>
      <c r="I100" s="144">
        <f t="shared" si="195"/>
        <v>6.3922349578023434</v>
      </c>
      <c r="J100" s="144">
        <f t="shared" si="195"/>
        <v>5.7311583702082132</v>
      </c>
      <c r="K100" s="144">
        <f t="shared" si="195"/>
        <v>2.9948281480072794</v>
      </c>
      <c r="L100" s="144">
        <f t="shared" si="195"/>
        <v>2.0838678204715482</v>
      </c>
      <c r="M100" s="144">
        <f t="shared" si="195"/>
        <v>1.0102512872449876</v>
      </c>
      <c r="N100" s="144">
        <f t="shared" si="195"/>
        <v>0.12997009402728263</v>
      </c>
      <c r="O100" s="144">
        <f t="shared" si="195"/>
        <v>-1.084254283833582</v>
      </c>
      <c r="P100" s="144">
        <f t="shared" si="195"/>
        <v>-1.7301459816893838</v>
      </c>
      <c r="Q100" s="144">
        <f t="shared" si="195"/>
        <v>-1.8640696031397581</v>
      </c>
      <c r="R100" s="144">
        <f t="shared" si="195"/>
        <v>-1.8762550036686181</v>
      </c>
      <c r="S100" s="144">
        <f t="shared" si="195"/>
        <v>-1.0682715134070153</v>
      </c>
      <c r="T100" s="144">
        <f t="shared" si="195"/>
        <v>7.9760099897797296E-2</v>
      </c>
      <c r="U100" s="144">
        <f t="shared" si="195"/>
        <v>0.7230337692985177</v>
      </c>
      <c r="V100" s="144">
        <f t="shared" si="197"/>
        <v>1.2902877008666076</v>
      </c>
      <c r="W100" s="144">
        <f t="shared" si="197"/>
        <v>1.6297639224216731</v>
      </c>
      <c r="X100" s="144">
        <f t="shared" si="197"/>
        <v>1.722397864003931</v>
      </c>
      <c r="Y100" s="144">
        <f t="shared" si="197"/>
        <v>1.6681460223170308</v>
      </c>
      <c r="Z100" s="144">
        <f t="shared" si="197"/>
        <v>1.6238296953503963</v>
      </c>
      <c r="AA100" s="144">
        <f t="shared" si="197"/>
        <v>1.5590786653390627</v>
      </c>
      <c r="AB100" s="144">
        <f t="shared" si="197"/>
        <v>1.2134814482198339</v>
      </c>
      <c r="AC100" s="144">
        <f t="shared" si="197"/>
        <v>1.3574046417638874</v>
      </c>
      <c r="AD100" s="144">
        <f t="shared" si="197"/>
        <v>2.0985599620978279</v>
      </c>
      <c r="AE100" s="144">
        <f t="shared" si="197"/>
        <v>2.4549388336745452</v>
      </c>
      <c r="AF100" s="144">
        <f t="shared" si="197"/>
        <v>3.5824608193278018</v>
      </c>
      <c r="AG100" s="144">
        <f t="shared" si="197"/>
        <v>2.7039799678058682</v>
      </c>
      <c r="AH100" s="144">
        <f t="shared" si="197"/>
        <v>3.0811098462139501</v>
      </c>
      <c r="AI100" s="144">
        <f t="shared" si="197"/>
        <v>2.9253323327615757</v>
      </c>
      <c r="AJ100" s="144">
        <f t="shared" si="197"/>
        <v>1.8210970130050019</v>
      </c>
      <c r="AK100" s="144">
        <f t="shared" si="197"/>
        <v>2.9140962470773184</v>
      </c>
      <c r="AL100" s="144">
        <f t="shared" si="197"/>
        <v>3.0112333117685117</v>
      </c>
      <c r="AM100" s="144">
        <f t="shared" si="197"/>
        <v>4.6115588422930189</v>
      </c>
      <c r="AN100" s="144">
        <f t="shared" si="197"/>
        <v>6.0920054174199914</v>
      </c>
      <c r="AO100" s="144">
        <f t="shared" si="197"/>
        <v>6.3505204923819392</v>
      </c>
      <c r="AP100" s="144">
        <f t="shared" si="197"/>
        <v>5.3377739715164907</v>
      </c>
      <c r="AQ100" s="144">
        <f t="shared" si="196"/>
        <v>5.4600990678166461</v>
      </c>
      <c r="AR100" s="144">
        <f t="shared" si="196"/>
        <v>4.9421993916368283</v>
      </c>
      <c r="AS100" s="144">
        <f t="shared" si="196"/>
        <v>4.2365049574857077</v>
      </c>
      <c r="AT100" s="144">
        <f t="shared" si="196"/>
        <v>6.5234242908027458</v>
      </c>
      <c r="AU100" s="144">
        <f t="shared" si="196"/>
        <v>6.1190436940451853</v>
      </c>
      <c r="AV100" s="144">
        <f t="shared" si="196"/>
        <v>5.371836199725851</v>
      </c>
      <c r="AW100" s="144">
        <f t="shared" si="196"/>
        <v>6.9637886743696713</v>
      </c>
      <c r="AX100" s="144">
        <f t="shared" si="196"/>
        <v>5.37650463522065</v>
      </c>
      <c r="AY100" s="144">
        <f t="shared" si="196"/>
        <v>4.8059604794298671</v>
      </c>
      <c r="AZ100" s="144">
        <f t="shared" si="196"/>
        <v>5.1783837126981744</v>
      </c>
      <c r="BA100" s="144">
        <f t="shared" si="196"/>
        <v>4.1424745536108434</v>
      </c>
      <c r="BB100" s="144">
        <f t="shared" si="196"/>
        <v>3.6056610378569407</v>
      </c>
      <c r="BC100" s="144">
        <f t="shared" si="196"/>
        <v>3.2602245190643391</v>
      </c>
      <c r="BD100" s="144">
        <f t="shared" si="196"/>
        <v>2.3827783987533349</v>
      </c>
      <c r="BE100" s="144">
        <f t="shared" si="196"/>
        <v>-0.16148175659854827</v>
      </c>
      <c r="BF100" s="144">
        <f t="shared" si="196"/>
        <v>-2.3261520144162695</v>
      </c>
      <c r="BG100" s="144">
        <f t="shared" si="196"/>
        <v>-3.8609052413963756</v>
      </c>
      <c r="BH100" s="144">
        <f t="shared" si="196"/>
        <v>-3.5748580535909951</v>
      </c>
      <c r="BI100" s="144">
        <f t="shared" si="177"/>
        <v>-0.59642709841249308</v>
      </c>
      <c r="BJ100" s="144">
        <f t="shared" si="177"/>
        <v>2.4219087820446825</v>
      </c>
      <c r="BK100" s="144">
        <f t="shared" si="177"/>
        <v>4.3347765983502775</v>
      </c>
      <c r="BL100" s="144">
        <f t="shared" si="177"/>
        <v>5.4015859307529244</v>
      </c>
      <c r="BM100" s="144">
        <f t="shared" si="178"/>
        <v>4.7386212479304888</v>
      </c>
      <c r="BN100" s="144">
        <f t="shared" si="179"/>
        <v>5.1361848930061997</v>
      </c>
      <c r="BO100" s="144">
        <f t="shared" si="180"/>
        <v>5.3005797136047681</v>
      </c>
      <c r="BP100" s="144">
        <f t="shared" si="181"/>
        <v>4.8624914240909529</v>
      </c>
      <c r="BQ100" s="144">
        <f t="shared" si="182"/>
        <v>5.2714773963026254</v>
      </c>
      <c r="BR100" s="144">
        <f t="shared" si="183"/>
        <v>3.8056447911886186</v>
      </c>
      <c r="BS100" s="144">
        <f t="shared" si="184"/>
        <v>3.1471398397146451</v>
      </c>
      <c r="BT100" s="144">
        <f t="shared" si="185"/>
        <v>2.2641114409409373</v>
      </c>
      <c r="BU100" s="144">
        <f t="shared" si="186"/>
        <v>0.74966888394520625</v>
      </c>
      <c r="BV100" s="144">
        <f t="shared" si="187"/>
        <v>0.93946527846856109</v>
      </c>
      <c r="BW100" s="144">
        <f t="shared" si="188"/>
        <v>1.5081580470507214</v>
      </c>
      <c r="BX100" s="144">
        <f t="shared" si="189"/>
        <v>0.64050538507096011</v>
      </c>
      <c r="BY100" s="144">
        <f t="shared" si="190"/>
        <v>2.0641924675467345</v>
      </c>
      <c r="BZ100" s="144">
        <f t="shared" si="191"/>
        <v>1.8169143115763502</v>
      </c>
      <c r="CA100" s="144">
        <f t="shared" si="192"/>
        <v>0.24828671341289577</v>
      </c>
      <c r="CB100" s="144">
        <f t="shared" si="193"/>
        <v>1.2198222939052477</v>
      </c>
      <c r="CC100" s="144">
        <f t="shared" si="194"/>
        <v>1.2126778653999324</v>
      </c>
    </row>
    <row r="101" spans="1:81" ht="13.5" thickBot="1" x14ac:dyDescent="0.25">
      <c r="A101" s="96" t="s">
        <v>439</v>
      </c>
      <c r="B101" s="239"/>
      <c r="C101" s="146"/>
      <c r="D101" s="146"/>
      <c r="E101" s="146"/>
      <c r="F101" s="146">
        <f t="shared" si="195"/>
        <v>2.3954774049903262</v>
      </c>
      <c r="G101" s="146">
        <f t="shared" si="195"/>
        <v>3.4344681420178915</v>
      </c>
      <c r="H101" s="146">
        <f t="shared" si="195"/>
        <v>4.1230259721808586</v>
      </c>
      <c r="I101" s="146">
        <f t="shared" si="195"/>
        <v>4.9544793798655009</v>
      </c>
      <c r="J101" s="146">
        <f t="shared" si="195"/>
        <v>3.6959648587662834</v>
      </c>
      <c r="K101" s="146">
        <f t="shared" si="195"/>
        <v>3.1301319663811409</v>
      </c>
      <c r="L101" s="146">
        <f t="shared" si="195"/>
        <v>2.0664779431709857</v>
      </c>
      <c r="M101" s="146">
        <f t="shared" si="195"/>
        <v>0.88284694572248845</v>
      </c>
      <c r="N101" s="146">
        <f t="shared" si="195"/>
        <v>0.96581320342542187</v>
      </c>
      <c r="O101" s="146">
        <f t="shared" si="195"/>
        <v>0.40636920995788128</v>
      </c>
      <c r="P101" s="146">
        <f t="shared" si="195"/>
        <v>1.7246198966130315E-2</v>
      </c>
      <c r="Q101" s="146">
        <f t="shared" si="195"/>
        <v>0.20862257965000705</v>
      </c>
      <c r="R101" s="146">
        <f t="shared" si="195"/>
        <v>0.72617491428079062</v>
      </c>
      <c r="S101" s="146">
        <f t="shared" si="195"/>
        <v>1.3528671464074609</v>
      </c>
      <c r="T101" s="146">
        <f t="shared" si="195"/>
        <v>2.6020406734970409</v>
      </c>
      <c r="U101" s="146">
        <f t="shared" si="195"/>
        <v>3.5628583771589781</v>
      </c>
      <c r="V101" s="146">
        <f t="shared" si="197"/>
        <v>3.708628836368443</v>
      </c>
      <c r="W101" s="146">
        <f t="shared" si="197"/>
        <v>3.8439995118284234</v>
      </c>
      <c r="X101" s="146">
        <f t="shared" si="197"/>
        <v>3.694383817593812</v>
      </c>
      <c r="Y101" s="146">
        <f t="shared" si="197"/>
        <v>3.4386016792411214</v>
      </c>
      <c r="Z101" s="146">
        <f t="shared" si="197"/>
        <v>3.0410982412015097</v>
      </c>
      <c r="AA101" s="146">
        <f t="shared" si="197"/>
        <v>2.673921971978289</v>
      </c>
      <c r="AB101" s="146">
        <f t="shared" si="197"/>
        <v>2.0134783070488416</v>
      </c>
      <c r="AC101" s="146">
        <f t="shared" si="197"/>
        <v>1.8836783665887136</v>
      </c>
      <c r="AD101" s="146">
        <f t="shared" si="197"/>
        <v>2.4939209867538144</v>
      </c>
      <c r="AE101" s="146">
        <f t="shared" si="197"/>
        <v>3.2372744175656871</v>
      </c>
      <c r="AF101" s="146">
        <f t="shared" si="197"/>
        <v>3.8754234711566582</v>
      </c>
      <c r="AG101" s="146">
        <f t="shared" si="197"/>
        <v>3.9555736449760381</v>
      </c>
      <c r="AH101" s="146">
        <f t="shared" si="197"/>
        <v>3.6774342796163531</v>
      </c>
      <c r="AI101" s="146">
        <f t="shared" si="197"/>
        <v>3.0213300484419645</v>
      </c>
      <c r="AJ101" s="146">
        <f t="shared" si="197"/>
        <v>2.7953847521885287</v>
      </c>
      <c r="AK101" s="146">
        <f t="shared" si="197"/>
        <v>2.6683641818428869</v>
      </c>
      <c r="AL101" s="146">
        <f t="shared" si="197"/>
        <v>3.1738929100373436</v>
      </c>
      <c r="AM101" s="146">
        <f t="shared" si="197"/>
        <v>3.9159282769379291</v>
      </c>
      <c r="AN101" s="146">
        <f t="shared" si="197"/>
        <v>5.0295587673057573</v>
      </c>
      <c r="AO101" s="146">
        <f t="shared" si="197"/>
        <v>5.4180986692702211</v>
      </c>
      <c r="AP101" s="146">
        <f t="shared" si="197"/>
        <v>5.1242375759778538</v>
      </c>
      <c r="AQ101" s="146">
        <f t="shared" si="196"/>
        <v>5.5043598342070776</v>
      </c>
      <c r="AR101" s="146">
        <f t="shared" si="196"/>
        <v>5.0648861089986807</v>
      </c>
      <c r="AS101" s="146">
        <f t="shared" si="196"/>
        <v>4.7533549728562949</v>
      </c>
      <c r="AT101" s="146">
        <f t="shared" si="196"/>
        <v>5.1621831195252152</v>
      </c>
      <c r="AU101" s="146">
        <f t="shared" si="196"/>
        <v>4.9465851326920944</v>
      </c>
      <c r="AV101" s="146">
        <f t="shared" si="196"/>
        <v>5.084806037561866</v>
      </c>
      <c r="AW101" s="146">
        <f t="shared" si="196"/>
        <v>5.8392595908359395</v>
      </c>
      <c r="AX101" s="146">
        <f t="shared" si="196"/>
        <v>5.9354018130897552</v>
      </c>
      <c r="AY101" s="146">
        <f t="shared" si="196"/>
        <v>5.3079656679257461</v>
      </c>
      <c r="AZ101" s="146">
        <f t="shared" si="196"/>
        <v>5.0906670340931797</v>
      </c>
      <c r="BA101" s="146">
        <f t="shared" si="196"/>
        <v>5.1261585443444551</v>
      </c>
      <c r="BB101" s="146">
        <f t="shared" si="196"/>
        <v>3.881007547795968</v>
      </c>
      <c r="BC101" s="146">
        <f t="shared" si="196"/>
        <v>4.2945463376014841</v>
      </c>
      <c r="BD101" s="146">
        <f t="shared" si="196"/>
        <v>3.3327164266008036</v>
      </c>
      <c r="BE101" s="146">
        <f>(BE21-BA21)/BA21*100</f>
        <v>1.3088922265724798</v>
      </c>
      <c r="BF101" s="146">
        <f>(BF21-BB21)/BB21*100</f>
        <v>-0.68414834529098012</v>
      </c>
      <c r="BG101" s="146">
        <f>(BG21-BC21)/BC21*100</f>
        <v>-2.2188268683589341</v>
      </c>
      <c r="BH101" s="146">
        <f>(BH21-BD21)/BD21*100</f>
        <v>-2.2256662593059575</v>
      </c>
      <c r="BI101" s="146">
        <f t="shared" si="177"/>
        <v>-1.0100612824506061</v>
      </c>
      <c r="BJ101" s="146">
        <f t="shared" si="177"/>
        <v>1.7394385140322186</v>
      </c>
      <c r="BK101" s="146">
        <f t="shared" si="177"/>
        <v>2.7152495850979683</v>
      </c>
      <c r="BL101" s="146">
        <f>(BL21-BH21)/BH21*100</f>
        <v>3.6262072538827432</v>
      </c>
      <c r="BM101" s="146">
        <f t="shared" si="178"/>
        <v>4.0716967065696483</v>
      </c>
      <c r="BN101" s="146">
        <f t="shared" si="179"/>
        <v>3.8058374111774436</v>
      </c>
      <c r="BO101" s="146">
        <f t="shared" si="180"/>
        <v>3.7200759246792585</v>
      </c>
      <c r="BP101" s="146">
        <f t="shared" si="181"/>
        <v>2.8389875647553899</v>
      </c>
      <c r="BQ101" s="146">
        <f t="shared" si="182"/>
        <v>2.5085889115008664</v>
      </c>
      <c r="BR101" s="146">
        <f t="shared" si="183"/>
        <v>1.99369333246826</v>
      </c>
      <c r="BS101" s="146">
        <f t="shared" si="184"/>
        <v>2.382034688953671</v>
      </c>
      <c r="BT101" s="146">
        <f t="shared" si="185"/>
        <v>2.4198494965769322</v>
      </c>
      <c r="BU101" s="146">
        <f t="shared" si="186"/>
        <v>2.0834653226177258</v>
      </c>
      <c r="BV101" s="146">
        <f t="shared" si="187"/>
        <v>2.0075587548435396</v>
      </c>
      <c r="BW101" s="146">
        <f t="shared" si="188"/>
        <v>2.0063728943667116</v>
      </c>
      <c r="BX101" s="146">
        <f t="shared" si="189"/>
        <v>2.0065564540071072</v>
      </c>
      <c r="BY101" s="146">
        <f t="shared" si="190"/>
        <v>2.8230871392514225</v>
      </c>
      <c r="BZ101" s="146">
        <f t="shared" si="191"/>
        <v>2.0750862836906152</v>
      </c>
      <c r="CA101" s="146">
        <f t="shared" si="192"/>
        <v>1.2741758134275951</v>
      </c>
      <c r="CB101" s="146">
        <f t="shared" si="193"/>
        <v>1.4930472008967521</v>
      </c>
      <c r="CC101" s="146">
        <f t="shared" si="194"/>
        <v>1.266192824944915</v>
      </c>
    </row>
    <row r="103" spans="1:81" ht="18" x14ac:dyDescent="0.25">
      <c r="A103" s="416" t="s">
        <v>168</v>
      </c>
      <c r="B103" s="416"/>
      <c r="C103" s="416"/>
      <c r="D103" s="416"/>
      <c r="E103" s="416"/>
      <c r="F103" s="416"/>
      <c r="G103" s="416"/>
      <c r="H103" s="416"/>
      <c r="I103" s="416"/>
      <c r="J103" s="416"/>
      <c r="K103" s="416"/>
      <c r="L103" s="416"/>
      <c r="M103" s="416"/>
      <c r="N103" s="416"/>
      <c r="O103" s="416"/>
      <c r="P103" s="416"/>
      <c r="Q103" s="416"/>
      <c r="R103" s="416"/>
      <c r="S103" s="416"/>
      <c r="T103" s="416"/>
      <c r="U103" s="416"/>
      <c r="V103" s="416"/>
      <c r="W103" s="416"/>
      <c r="X103" s="416"/>
      <c r="Y103" s="416"/>
      <c r="Z103" s="417"/>
      <c r="AA103" s="417"/>
      <c r="AB103" s="417"/>
      <c r="AC103" s="417"/>
      <c r="AD103" s="417"/>
      <c r="AE103" s="417"/>
      <c r="AF103" s="417"/>
      <c r="AG103" s="417"/>
      <c r="AH103" s="417"/>
      <c r="AI103" s="417"/>
      <c r="AJ103" s="417"/>
      <c r="AK103" s="417"/>
      <c r="AL103" s="417"/>
      <c r="AM103" s="417"/>
      <c r="AN103" s="417"/>
      <c r="AO103" s="417"/>
      <c r="AP103" s="417"/>
      <c r="AQ103" s="417"/>
      <c r="AR103" s="417"/>
      <c r="AS103" s="417"/>
      <c r="AT103" s="417"/>
      <c r="AU103" s="417"/>
      <c r="AV103" s="417"/>
      <c r="AW103" s="417"/>
      <c r="AX103" s="417"/>
      <c r="AY103" s="417"/>
      <c r="AZ103" s="417"/>
      <c r="BA103" s="417"/>
      <c r="BB103" s="417"/>
      <c r="BC103" s="417"/>
      <c r="BD103" s="417"/>
      <c r="BE103" s="417"/>
      <c r="BF103" s="417"/>
      <c r="BG103" s="417"/>
      <c r="BH103" s="417"/>
    </row>
    <row r="104" spans="1:81" ht="13.5" thickBot="1" x14ac:dyDescent="0.25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1" ht="13.5" thickBot="1" x14ac:dyDescent="0.25">
      <c r="A105" s="132" t="s">
        <v>167</v>
      </c>
      <c r="B105" s="234" t="s">
        <v>282</v>
      </c>
      <c r="C105" s="233" t="s">
        <v>283</v>
      </c>
      <c r="D105" s="233" t="s">
        <v>284</v>
      </c>
      <c r="E105" s="233" t="s">
        <v>285</v>
      </c>
      <c r="F105" s="233" t="s">
        <v>281</v>
      </c>
      <c r="G105" s="233" t="s">
        <v>286</v>
      </c>
      <c r="H105" s="233" t="s">
        <v>287</v>
      </c>
      <c r="I105" s="233" t="s">
        <v>288</v>
      </c>
      <c r="J105" s="233" t="s">
        <v>289</v>
      </c>
      <c r="K105" s="233" t="s">
        <v>290</v>
      </c>
      <c r="L105" s="233" t="s">
        <v>291</v>
      </c>
      <c r="M105" s="233" t="s">
        <v>292</v>
      </c>
      <c r="N105" s="233" t="s">
        <v>293</v>
      </c>
      <c r="O105" s="233" t="s">
        <v>294</v>
      </c>
      <c r="P105" s="233" t="s">
        <v>295</v>
      </c>
      <c r="Q105" s="233" t="s">
        <v>296</v>
      </c>
      <c r="R105" s="233" t="s">
        <v>297</v>
      </c>
      <c r="S105" s="233" t="s">
        <v>298</v>
      </c>
      <c r="T105" s="233" t="s">
        <v>299</v>
      </c>
      <c r="U105" s="233" t="s">
        <v>300</v>
      </c>
      <c r="V105" s="233" t="s">
        <v>329</v>
      </c>
      <c r="W105" s="233" t="s">
        <v>330</v>
      </c>
      <c r="X105" s="233" t="s">
        <v>331</v>
      </c>
      <c r="Y105" s="233" t="s">
        <v>332</v>
      </c>
      <c r="Z105" s="233" t="s">
        <v>301</v>
      </c>
      <c r="AA105" s="233" t="s">
        <v>302</v>
      </c>
      <c r="AB105" s="233" t="s">
        <v>303</v>
      </c>
      <c r="AC105" s="233" t="s">
        <v>304</v>
      </c>
      <c r="AD105" s="233" t="s">
        <v>305</v>
      </c>
      <c r="AE105" s="233" t="s">
        <v>306</v>
      </c>
      <c r="AF105" s="233" t="s">
        <v>307</v>
      </c>
      <c r="AG105" s="233" t="s">
        <v>308</v>
      </c>
      <c r="AH105" s="233" t="s">
        <v>309</v>
      </c>
      <c r="AI105" s="233" t="s">
        <v>310</v>
      </c>
      <c r="AJ105" s="233" t="s">
        <v>311</v>
      </c>
      <c r="AK105" s="233" t="s">
        <v>312</v>
      </c>
      <c r="AL105" s="233" t="s">
        <v>313</v>
      </c>
      <c r="AM105" s="233" t="s">
        <v>314</v>
      </c>
      <c r="AN105" s="233" t="s">
        <v>315</v>
      </c>
      <c r="AO105" s="233" t="s">
        <v>316</v>
      </c>
      <c r="AP105" s="233" t="s">
        <v>317</v>
      </c>
      <c r="AQ105" s="233" t="s">
        <v>318</v>
      </c>
      <c r="AR105" s="233" t="s">
        <v>319</v>
      </c>
      <c r="AS105" s="233" t="s">
        <v>320</v>
      </c>
      <c r="AT105" s="233" t="s">
        <v>321</v>
      </c>
      <c r="AU105" s="233" t="s">
        <v>322</v>
      </c>
      <c r="AV105" s="233" t="s">
        <v>323</v>
      </c>
      <c r="AW105" s="233" t="s">
        <v>324</v>
      </c>
      <c r="AX105" s="233" t="s">
        <v>325</v>
      </c>
      <c r="AY105" s="233" t="s">
        <v>326</v>
      </c>
      <c r="AZ105" s="233" t="s">
        <v>327</v>
      </c>
      <c r="BA105" s="233" t="s">
        <v>328</v>
      </c>
      <c r="BB105" s="233" t="s">
        <v>227</v>
      </c>
      <c r="BC105" s="233" t="s">
        <v>228</v>
      </c>
      <c r="BD105" s="233" t="s">
        <v>229</v>
      </c>
      <c r="BE105" s="233" t="s">
        <v>230</v>
      </c>
      <c r="BF105" s="233" t="s">
        <v>224</v>
      </c>
      <c r="BG105" s="233" t="s">
        <v>225</v>
      </c>
      <c r="BH105" s="233" t="s">
        <v>226</v>
      </c>
      <c r="BI105" s="233" t="s">
        <v>343</v>
      </c>
      <c r="BJ105" s="233" t="str">
        <f>BJ85</f>
        <v>2010q1</v>
      </c>
      <c r="BK105" s="233" t="str">
        <f>BK85</f>
        <v>2010q2</v>
      </c>
      <c r="BL105" s="233" t="str">
        <f>BL85</f>
        <v>2010q3</v>
      </c>
      <c r="BM105" s="233" t="str">
        <f t="shared" ref="BM105" si="198">BM85</f>
        <v>2010q4</v>
      </c>
      <c r="BN105" s="233" t="str">
        <f t="shared" ref="BN105:BQ105" si="199">BN85</f>
        <v>2011q1</v>
      </c>
      <c r="BO105" s="233" t="str">
        <f t="shared" si="199"/>
        <v>2011q2</v>
      </c>
      <c r="BP105" s="233" t="str">
        <f t="shared" si="199"/>
        <v>2011q3</v>
      </c>
      <c r="BQ105" s="233" t="str">
        <f t="shared" si="199"/>
        <v>2011q4</v>
      </c>
      <c r="BR105" s="233" t="str">
        <f t="shared" ref="BR105" si="200">BR85</f>
        <v>2012q1</v>
      </c>
      <c r="BS105" s="233" t="str">
        <f t="shared" ref="BS105:BT105" si="201">BS85</f>
        <v>2012q2</v>
      </c>
      <c r="BT105" s="233" t="str">
        <f t="shared" si="201"/>
        <v>2012q3</v>
      </c>
      <c r="BU105" s="233" t="str">
        <f t="shared" ref="BU105" si="202">BU85</f>
        <v>2012q4</v>
      </c>
      <c r="BV105" s="233" t="str">
        <f t="shared" ref="BV105:BW105" si="203">BV85</f>
        <v>2013q1</v>
      </c>
      <c r="BW105" s="233" t="str">
        <f t="shared" si="203"/>
        <v>2013q2</v>
      </c>
      <c r="BX105" s="233" t="str">
        <f t="shared" ref="BX105:CC105" si="204">BX85</f>
        <v>2013q3</v>
      </c>
      <c r="BY105" s="233" t="str">
        <f t="shared" si="204"/>
        <v>2013q4</v>
      </c>
      <c r="BZ105" s="233" t="str">
        <f t="shared" si="204"/>
        <v>2014q1</v>
      </c>
      <c r="CA105" s="233" t="str">
        <f t="shared" si="204"/>
        <v>2014q2</v>
      </c>
      <c r="CB105" s="233" t="str">
        <f t="shared" si="204"/>
        <v>2014q3</v>
      </c>
      <c r="CC105" s="233" t="str">
        <f t="shared" si="204"/>
        <v>2014q4</v>
      </c>
    </row>
    <row r="106" spans="1:81" ht="13.5" thickTop="1" x14ac:dyDescent="0.2">
      <c r="A106" s="133" t="s">
        <v>0</v>
      </c>
      <c r="B106" s="235"/>
      <c r="C106" s="142"/>
      <c r="D106" s="142"/>
      <c r="E106" s="142"/>
      <c r="F106" s="142">
        <f t="shared" ref="F106:BH110" si="205">(F26-B26)/B26*100</f>
        <v>-9.1829778991539168</v>
      </c>
      <c r="G106" s="142">
        <f t="shared" si="205"/>
        <v>9.4974820472704415</v>
      </c>
      <c r="H106" s="142">
        <f t="shared" si="205"/>
        <v>20.221433547666173</v>
      </c>
      <c r="I106" s="142">
        <f t="shared" si="205"/>
        <v>21.500577747258486</v>
      </c>
      <c r="J106" s="142">
        <f t="shared" si="205"/>
        <v>8.275451731308868</v>
      </c>
      <c r="K106" s="142">
        <f t="shared" si="205"/>
        <v>0.44870773006926667</v>
      </c>
      <c r="L106" s="142">
        <f t="shared" si="205"/>
        <v>-2.9472903436543763</v>
      </c>
      <c r="M106" s="142">
        <f t="shared" si="205"/>
        <v>-4.1665944706068734</v>
      </c>
      <c r="N106" s="142">
        <f t="shared" si="205"/>
        <v>2.0625041937544886</v>
      </c>
      <c r="O106" s="142">
        <f t="shared" si="205"/>
        <v>-0.45939296513910477</v>
      </c>
      <c r="P106" s="142">
        <f t="shared" si="205"/>
        <v>-1.1270599429850396</v>
      </c>
      <c r="Q106" s="142">
        <f t="shared" si="205"/>
        <v>0.54833278492493964</v>
      </c>
      <c r="R106" s="142">
        <f t="shared" si="205"/>
        <v>-7.023426898296421</v>
      </c>
      <c r="S106" s="142">
        <f t="shared" si="205"/>
        <v>-4.8201136648351861</v>
      </c>
      <c r="T106" s="142">
        <f t="shared" si="205"/>
        <v>-3.2719995552291206</v>
      </c>
      <c r="U106" s="142">
        <f t="shared" si="205"/>
        <v>-2.8021468815227601</v>
      </c>
      <c r="V106" s="142">
        <f t="shared" si="205"/>
        <v>3.3227459439757143</v>
      </c>
      <c r="W106" s="142">
        <f t="shared" si="205"/>
        <v>3.1188411048494191</v>
      </c>
      <c r="X106" s="142">
        <f t="shared" si="205"/>
        <v>1.7701973099286215</v>
      </c>
      <c r="Y106" s="142">
        <f t="shared" si="205"/>
        <v>-0.71411710629971703</v>
      </c>
      <c r="Z106" s="142">
        <f t="shared" si="205"/>
        <v>0.71555395414987255</v>
      </c>
      <c r="AA106" s="142">
        <f t="shared" si="205"/>
        <v>0.18403151529014045</v>
      </c>
      <c r="AB106" s="142">
        <f t="shared" si="205"/>
        <v>-6.4939106783455294E-3</v>
      </c>
      <c r="AC106" s="142">
        <f t="shared" si="205"/>
        <v>0.43701546794607399</v>
      </c>
      <c r="AD106" s="142">
        <f t="shared" si="205"/>
        <v>-0.58243233796796423</v>
      </c>
      <c r="AE106" s="142">
        <f t="shared" si="205"/>
        <v>1.96936506757792</v>
      </c>
      <c r="AF106" s="142">
        <f t="shared" si="205"/>
        <v>4.1140401665839956</v>
      </c>
      <c r="AG106" s="142">
        <f t="shared" si="205"/>
        <v>5.592408485237975</v>
      </c>
      <c r="AH106" s="142">
        <f t="shared" si="205"/>
        <v>9.9355171471789649</v>
      </c>
      <c r="AI106" s="142">
        <f t="shared" si="205"/>
        <v>7.2304606073747042</v>
      </c>
      <c r="AJ106" s="142">
        <f t="shared" si="205"/>
        <v>4.0294457963247456</v>
      </c>
      <c r="AK106" s="142">
        <f t="shared" si="205"/>
        <v>2.6666072669119352</v>
      </c>
      <c r="AL106" s="142">
        <f t="shared" si="205"/>
        <v>-1.317994147674117</v>
      </c>
      <c r="AM106" s="142">
        <f t="shared" si="205"/>
        <v>-1.0328290368400987</v>
      </c>
      <c r="AN106" s="142">
        <f t="shared" si="205"/>
        <v>2.7070498291096072</v>
      </c>
      <c r="AO106" s="142">
        <f t="shared" si="205"/>
        <v>3.6693724319338905</v>
      </c>
      <c r="AP106" s="142">
        <f t="shared" si="205"/>
        <v>-4.518886319832367</v>
      </c>
      <c r="AQ106" s="142">
        <f t="shared" si="205"/>
        <v>-5.0287431337810622</v>
      </c>
      <c r="AR106" s="142">
        <f t="shared" si="205"/>
        <v>-7.3408741396557913</v>
      </c>
      <c r="AS106" s="142">
        <f t="shared" si="205"/>
        <v>-7.9768858957674009</v>
      </c>
      <c r="AT106" s="142">
        <f t="shared" si="205"/>
        <v>3.5754179350243489</v>
      </c>
      <c r="AU106" s="142">
        <f t="shared" si="205"/>
        <v>-1.0899343662455641</v>
      </c>
      <c r="AV106" s="142">
        <f t="shared" si="205"/>
        <v>-2.6650644538029451</v>
      </c>
      <c r="AW106" s="142">
        <f t="shared" si="205"/>
        <v>-2.6360606491701608</v>
      </c>
      <c r="AX106" s="142">
        <f t="shared" si="205"/>
        <v>-2.1695012721970728</v>
      </c>
      <c r="AY106" s="142">
        <f t="shared" si="205"/>
        <v>4.0349734341951455</v>
      </c>
      <c r="AZ106" s="142">
        <f t="shared" si="205"/>
        <v>6.7196869987540317</v>
      </c>
      <c r="BA106" s="142">
        <f t="shared" si="205"/>
        <v>9.1209576914151587</v>
      </c>
      <c r="BB106" s="142">
        <f t="shared" si="205"/>
        <v>8.0278141260474349</v>
      </c>
      <c r="BC106" s="142">
        <f t="shared" si="205"/>
        <v>10.650943049175897</v>
      </c>
      <c r="BD106" s="142">
        <f t="shared" si="205"/>
        <v>14.209408175198373</v>
      </c>
      <c r="BE106" s="142">
        <f t="shared" si="205"/>
        <v>13.594481261479535</v>
      </c>
      <c r="BF106" s="142">
        <f t="shared" si="205"/>
        <v>5.7952617840836202</v>
      </c>
      <c r="BG106" s="142">
        <f t="shared" si="205"/>
        <v>-0.39826236980137486</v>
      </c>
      <c r="BH106" s="142">
        <f t="shared" si="205"/>
        <v>-7.1201798542463166</v>
      </c>
      <c r="BI106" s="142">
        <f t="shared" ref="BI106:BL120" si="206">(BI26-BE26)/BE26*100</f>
        <v>-10.05300490457579</v>
      </c>
      <c r="BJ106" s="142">
        <f t="shared" si="206"/>
        <v>-3.7230126969882602</v>
      </c>
      <c r="BK106" s="142">
        <f t="shared" si="206"/>
        <v>-1.4533171875431146</v>
      </c>
      <c r="BL106" s="142">
        <f t="shared" si="206"/>
        <v>5.9998102600949865</v>
      </c>
      <c r="BM106" s="142">
        <f t="shared" ref="BM106:BM121" si="207">(BM26-BI26)/BI26*100</f>
        <v>10.245094985301842</v>
      </c>
      <c r="BN106" s="142">
        <f t="shared" ref="BN106:BN121" si="208">(BN26-BJ26)/BJ26*100</f>
        <v>11.467335636525965</v>
      </c>
      <c r="BO106" s="142">
        <f t="shared" ref="BO106:BO121" si="209">(BO26-BK26)/BK26*100</f>
        <v>9.8265591497156475</v>
      </c>
      <c r="BP106" s="142">
        <f t="shared" ref="BP106:BP121" si="210">(BP26-BL26)/BL26*100</f>
        <v>3.1617228620533582</v>
      </c>
      <c r="BQ106" s="142">
        <f t="shared" ref="BQ106:BQ121" si="211">(BQ26-BM26)/BM26*100</f>
        <v>0.2534516528430622</v>
      </c>
      <c r="BR106" s="142">
        <f t="shared" ref="BR106:BR121" si="212">(BR26-BN26)/BN26*100</f>
        <v>-2.7460701994954584</v>
      </c>
      <c r="BS106" s="142">
        <f t="shared" ref="BS106:BS121" si="213">(BS26-BO26)/BO26*100</f>
        <v>1.3923351439285088</v>
      </c>
      <c r="BT106" s="142">
        <f t="shared" ref="BT106:BT121" si="214">(BT26-BP26)/BP26*100</f>
        <v>3.1794806050375151</v>
      </c>
      <c r="BU106" s="142">
        <f t="shared" ref="BU106:BU121" si="215">(BU26-BQ26)/BQ26*100</f>
        <v>4.0709498837687779</v>
      </c>
      <c r="BV106" s="142">
        <f t="shared" ref="BV106:BV121" si="216">(BV26-BR26)/BR26*100</f>
        <v>3.4873461909282879</v>
      </c>
      <c r="BW106" s="142">
        <f t="shared" ref="BW106:BW121" si="217">(BW26-BS26)/BS26*100</f>
        <v>0.38061395279762877</v>
      </c>
      <c r="BX106" s="142">
        <f t="shared" ref="BX106:BX121" si="218">(BX26-BT26)/BT26*100</f>
        <v>2.1040965456413279</v>
      </c>
      <c r="BY106" s="142">
        <f t="shared" ref="BY106:BY121" si="219">(BY26-BU26)/BU26*100</f>
        <v>4.0602163364570494</v>
      </c>
      <c r="BZ106" s="142">
        <f t="shared" ref="BZ106:BZ121" si="220">(BZ26-BV26)/BV26*100</f>
        <v>2.4811976628532415</v>
      </c>
      <c r="CA106" s="142">
        <f t="shared" ref="CA106:CA121" si="221">(CA26-BW26)/BW26*100</f>
        <v>3.8176664928079953</v>
      </c>
      <c r="CB106" s="142">
        <f t="shared" ref="CB106:CB121" si="222">(CB26-BX26)/BX26*100</f>
        <v>4.2589744989743297</v>
      </c>
      <c r="CC106" s="142">
        <f t="shared" ref="CC106:CC121" si="223">(CC26-BY26)/BY26*100</f>
        <v>4.2038698539298416</v>
      </c>
    </row>
    <row r="107" spans="1:81" x14ac:dyDescent="0.2">
      <c r="A107" s="134" t="s">
        <v>1</v>
      </c>
      <c r="B107" s="236"/>
      <c r="C107" s="144"/>
      <c r="D107" s="144"/>
      <c r="E107" s="144"/>
      <c r="F107" s="144">
        <f t="shared" si="205"/>
        <v>-15.896413572847685</v>
      </c>
      <c r="G107" s="144">
        <f t="shared" si="205"/>
        <v>15.422460353164661</v>
      </c>
      <c r="H107" s="144">
        <f t="shared" si="205"/>
        <v>35.176300668561375</v>
      </c>
      <c r="I107" s="144">
        <f t="shared" si="205"/>
        <v>36.655225561898533</v>
      </c>
      <c r="J107" s="144">
        <f t="shared" si="205"/>
        <v>15.422944977895753</v>
      </c>
      <c r="K107" s="144">
        <f t="shared" si="205"/>
        <v>-0.21359584434336082</v>
      </c>
      <c r="L107" s="144">
        <f t="shared" si="205"/>
        <v>-6.0408013406192733</v>
      </c>
      <c r="M107" s="144">
        <f t="shared" si="205"/>
        <v>-7.8930940377798562</v>
      </c>
      <c r="N107" s="144">
        <f t="shared" si="205"/>
        <v>2.6066467634691075</v>
      </c>
      <c r="O107" s="144">
        <f t="shared" si="205"/>
        <v>-0.12053913268667321</v>
      </c>
      <c r="P107" s="144">
        <f t="shared" si="205"/>
        <v>-0.14252247489872602</v>
      </c>
      <c r="Q107" s="144">
        <f t="shared" si="205"/>
        <v>2.9270452809673637</v>
      </c>
      <c r="R107" s="144">
        <f t="shared" si="205"/>
        <v>-6.7395375454104345</v>
      </c>
      <c r="S107" s="144">
        <f t="shared" si="205"/>
        <v>-3.2378135613065275</v>
      </c>
      <c r="T107" s="144">
        <f t="shared" si="205"/>
        <v>-1.2621290248688415</v>
      </c>
      <c r="U107" s="144">
        <f t="shared" si="205"/>
        <v>-0.89941780630726431</v>
      </c>
      <c r="V107" s="144">
        <f t="shared" si="205"/>
        <v>5.8626235338155039</v>
      </c>
      <c r="W107" s="144">
        <f t="shared" si="205"/>
        <v>5.2286153550911134</v>
      </c>
      <c r="X107" s="144">
        <f t="shared" si="205"/>
        <v>3.5569083005153574</v>
      </c>
      <c r="Y107" s="144">
        <f t="shared" si="205"/>
        <v>-0.49953357191518422</v>
      </c>
      <c r="Z107" s="144">
        <f t="shared" si="205"/>
        <v>0.91377053670422659</v>
      </c>
      <c r="AA107" s="144">
        <f t="shared" si="205"/>
        <v>-0.41174228362068621</v>
      </c>
      <c r="AB107" s="144">
        <f t="shared" si="205"/>
        <v>-0.80911292971210425</v>
      </c>
      <c r="AC107" s="144">
        <f t="shared" si="205"/>
        <v>0.58373476072853081</v>
      </c>
      <c r="AD107" s="144">
        <f t="shared" si="205"/>
        <v>-0.32163612179733125</v>
      </c>
      <c r="AE107" s="144">
        <f t="shared" si="205"/>
        <v>3.6139063634861288</v>
      </c>
      <c r="AF107" s="144">
        <f t="shared" si="205"/>
        <v>6.0824374340682974</v>
      </c>
      <c r="AG107" s="144">
        <f t="shared" si="205"/>
        <v>7.5254620424801484</v>
      </c>
      <c r="AH107" s="144">
        <f t="shared" si="205"/>
        <v>12.575981627699049</v>
      </c>
      <c r="AI107" s="144">
        <f t="shared" si="205"/>
        <v>8.0209140148107352</v>
      </c>
      <c r="AJ107" s="144">
        <f t="shared" si="205"/>
        <v>2.7843012284790749</v>
      </c>
      <c r="AK107" s="144">
        <f t="shared" si="205"/>
        <v>0.8138331379518039</v>
      </c>
      <c r="AL107" s="144">
        <f t="shared" si="205"/>
        <v>-4.2019364260716543</v>
      </c>
      <c r="AM107" s="144">
        <f t="shared" si="205"/>
        <v>-2.4541739051637497</v>
      </c>
      <c r="AN107" s="144">
        <f t="shared" si="205"/>
        <v>2.5954212502800984</v>
      </c>
      <c r="AO107" s="144">
        <f t="shared" si="205"/>
        <v>5.9762040031251527</v>
      </c>
      <c r="AP107" s="144">
        <f t="shared" si="205"/>
        <v>-3.9596924586288211</v>
      </c>
      <c r="AQ107" s="144">
        <f t="shared" si="205"/>
        <v>-5.0243381762081523</v>
      </c>
      <c r="AR107" s="144">
        <f t="shared" si="205"/>
        <v>-6.8360831670953734</v>
      </c>
      <c r="AS107" s="144">
        <f t="shared" si="205"/>
        <v>-8.9132919768962733</v>
      </c>
      <c r="AT107" s="144">
        <f t="shared" si="205"/>
        <v>9.6297955708265288</v>
      </c>
      <c r="AU107" s="144">
        <f t="shared" si="205"/>
        <v>0.83512640866887211</v>
      </c>
      <c r="AV107" s="144">
        <f t="shared" si="205"/>
        <v>-2.9088900016906138</v>
      </c>
      <c r="AW107" s="144">
        <f t="shared" si="205"/>
        <v>-4.1419747040647898</v>
      </c>
      <c r="AX107" s="144">
        <f t="shared" si="205"/>
        <v>-7.3294058047558588</v>
      </c>
      <c r="AY107" s="144">
        <f t="shared" si="205"/>
        <v>4.5378067194764098</v>
      </c>
      <c r="AZ107" s="144">
        <f t="shared" si="205"/>
        <v>9.969879703248381</v>
      </c>
      <c r="BA107" s="144">
        <f t="shared" si="205"/>
        <v>15.906997232240178</v>
      </c>
      <c r="BB107" s="144">
        <f t="shared" si="205"/>
        <v>18.554737064257822</v>
      </c>
      <c r="BC107" s="144">
        <f t="shared" si="205"/>
        <v>19.09800696664853</v>
      </c>
      <c r="BD107" s="144">
        <f t="shared" si="205"/>
        <v>25.343127990332814</v>
      </c>
      <c r="BE107" s="144">
        <f t="shared" si="205"/>
        <v>23.038401956374081</v>
      </c>
      <c r="BF107" s="144">
        <f t="shared" si="205"/>
        <v>10.134577276313086</v>
      </c>
      <c r="BG107" s="144">
        <f t="shared" si="205"/>
        <v>0.94755446369201202</v>
      </c>
      <c r="BH107" s="144">
        <f t="shared" si="205"/>
        <v>-8.99029280926203</v>
      </c>
      <c r="BI107" s="144">
        <f t="shared" si="206"/>
        <v>-13.60458559163126</v>
      </c>
      <c r="BJ107" s="144">
        <f t="shared" si="206"/>
        <v>-8.960134969767509</v>
      </c>
      <c r="BK107" s="144">
        <f t="shared" si="206"/>
        <v>-2.1459054144531389</v>
      </c>
      <c r="BL107" s="144">
        <f t="shared" si="206"/>
        <v>4.9339196810716057</v>
      </c>
      <c r="BM107" s="144">
        <f t="shared" si="207"/>
        <v>10.089946194885231</v>
      </c>
      <c r="BN107" s="144">
        <f t="shared" si="208"/>
        <v>15.958081289514888</v>
      </c>
      <c r="BO107" s="144">
        <f t="shared" si="209"/>
        <v>10.844591533638532</v>
      </c>
      <c r="BP107" s="144">
        <f t="shared" si="210"/>
        <v>6.5049518507493893</v>
      </c>
      <c r="BQ107" s="144">
        <f t="shared" si="211"/>
        <v>3.9042931560126934</v>
      </c>
      <c r="BR107" s="144">
        <f t="shared" si="212"/>
        <v>-2.3255238380563368</v>
      </c>
      <c r="BS107" s="144">
        <f t="shared" si="213"/>
        <v>0.8489162704385862</v>
      </c>
      <c r="BT107" s="144">
        <f t="shared" si="214"/>
        <v>2.1878921263789897</v>
      </c>
      <c r="BU107" s="144">
        <f t="shared" si="215"/>
        <v>4.0100292170502883</v>
      </c>
      <c r="BV107" s="144">
        <f t="shared" si="216"/>
        <v>2.6406475519209662</v>
      </c>
      <c r="BW107" s="144">
        <f t="shared" si="217"/>
        <v>1.1747794738981048</v>
      </c>
      <c r="BX107" s="144">
        <f t="shared" si="218"/>
        <v>1.4840486833396103</v>
      </c>
      <c r="BY107" s="144">
        <f t="shared" si="219"/>
        <v>1.7805229328155516</v>
      </c>
      <c r="BZ107" s="144">
        <f t="shared" si="220"/>
        <v>3.7427685214394364</v>
      </c>
      <c r="CA107" s="144">
        <f t="shared" si="221"/>
        <v>5.4610041620411724</v>
      </c>
      <c r="CB107" s="144">
        <f t="shared" si="222"/>
        <v>6.9313653976150622</v>
      </c>
      <c r="CC107" s="144">
        <f t="shared" si="223"/>
        <v>7.0993376328580657</v>
      </c>
    </row>
    <row r="108" spans="1:81" x14ac:dyDescent="0.2">
      <c r="A108" s="137" t="s">
        <v>2</v>
      </c>
      <c r="B108" s="237"/>
      <c r="C108" s="145"/>
      <c r="D108" s="145"/>
      <c r="E108" s="145"/>
      <c r="F108" s="145">
        <f t="shared" si="205"/>
        <v>1.4578184472757989</v>
      </c>
      <c r="G108" s="145">
        <f t="shared" si="205"/>
        <v>1.4500845614202829</v>
      </c>
      <c r="H108" s="145">
        <f t="shared" si="205"/>
        <v>1.8121121160692217</v>
      </c>
      <c r="I108" s="145">
        <f t="shared" si="205"/>
        <v>2.7163537078421793</v>
      </c>
      <c r="J108" s="145">
        <f t="shared" si="205"/>
        <v>-1.1155527758069674</v>
      </c>
      <c r="K108" s="145">
        <f t="shared" si="205"/>
        <v>1.4721508281609013</v>
      </c>
      <c r="L108" s="145">
        <f t="shared" si="205"/>
        <v>2.1087204957269989</v>
      </c>
      <c r="M108" s="145">
        <f t="shared" si="205"/>
        <v>1.9785929900486408</v>
      </c>
      <c r="N108" s="145">
        <f t="shared" si="205"/>
        <v>1.2279872489640664</v>
      </c>
      <c r="O108" s="145">
        <f t="shared" si="205"/>
        <v>-0.97431741250701442</v>
      </c>
      <c r="P108" s="145">
        <f t="shared" si="205"/>
        <v>-2.6077530365283228</v>
      </c>
      <c r="Q108" s="145">
        <f t="shared" si="205"/>
        <v>-2.9945696495937089</v>
      </c>
      <c r="R108" s="145">
        <f t="shared" si="205"/>
        <v>-7.4647396273007995</v>
      </c>
      <c r="S108" s="145">
        <f t="shared" si="205"/>
        <v>-7.2453178605616699</v>
      </c>
      <c r="T108" s="145">
        <f t="shared" si="205"/>
        <v>-6.3712529826097919</v>
      </c>
      <c r="U108" s="145">
        <f t="shared" si="205"/>
        <v>-5.8091068910286863</v>
      </c>
      <c r="V108" s="145">
        <f t="shared" si="205"/>
        <v>-0.65649694534624481</v>
      </c>
      <c r="W108" s="145">
        <f t="shared" si="205"/>
        <v>-0.25453895541526933</v>
      </c>
      <c r="X108" s="145">
        <f t="shared" si="205"/>
        <v>-1.1352825120036814</v>
      </c>
      <c r="Y108" s="145">
        <f t="shared" si="205"/>
        <v>-1.0709085106253118</v>
      </c>
      <c r="Z108" s="145">
        <f t="shared" si="205"/>
        <v>0.38462800012922871</v>
      </c>
      <c r="AA108" s="145">
        <f t="shared" si="205"/>
        <v>1.1889975861285844</v>
      </c>
      <c r="AB108" s="145">
        <f t="shared" si="205"/>
        <v>1.360639030652995</v>
      </c>
      <c r="AC108" s="145">
        <f t="shared" si="205"/>
        <v>0.19165402924732897</v>
      </c>
      <c r="AD108" s="145">
        <f t="shared" si="205"/>
        <v>-1.0201311328426259</v>
      </c>
      <c r="AE108" s="145">
        <f t="shared" si="205"/>
        <v>-0.76080451715053443</v>
      </c>
      <c r="AF108" s="145">
        <f t="shared" si="205"/>
        <v>0.83296266440563738</v>
      </c>
      <c r="AG108" s="145">
        <f t="shared" si="205"/>
        <v>2.3470761094089339</v>
      </c>
      <c r="AH108" s="145">
        <f t="shared" si="205"/>
        <v>5.4727069028158768</v>
      </c>
      <c r="AI108" s="145">
        <f t="shared" si="205"/>
        <v>5.8603490520374057</v>
      </c>
      <c r="AJ108" s="145">
        <f t="shared" si="205"/>
        <v>6.2130025072068413</v>
      </c>
      <c r="AK108" s="145">
        <f t="shared" si="205"/>
        <v>5.9345440808214844</v>
      </c>
      <c r="AL108" s="145">
        <f t="shared" si="205"/>
        <v>3.8846042860422876</v>
      </c>
      <c r="AM108" s="145">
        <f t="shared" si="205"/>
        <v>1.4811036517584195</v>
      </c>
      <c r="AN108" s="145">
        <f t="shared" si="205"/>
        <v>2.8964887429438346</v>
      </c>
      <c r="AO108" s="145">
        <f t="shared" si="205"/>
        <v>-0.20275449956202243</v>
      </c>
      <c r="AP108" s="145">
        <f t="shared" si="205"/>
        <v>-5.4491406019770681</v>
      </c>
      <c r="AQ108" s="145">
        <f t="shared" si="205"/>
        <v>-5.0362320576968926</v>
      </c>
      <c r="AR108" s="145">
        <f t="shared" si="205"/>
        <v>-8.1950214995015607</v>
      </c>
      <c r="AS108" s="145">
        <f t="shared" si="205"/>
        <v>-6.3077652499301946</v>
      </c>
      <c r="AT108" s="145">
        <f t="shared" si="205"/>
        <v>-6.6550818448229725</v>
      </c>
      <c r="AU108" s="145">
        <f t="shared" si="205"/>
        <v>-4.363164373853448</v>
      </c>
      <c r="AV108" s="145">
        <f t="shared" si="205"/>
        <v>-2.2463847215217432</v>
      </c>
      <c r="AW108" s="145">
        <f t="shared" si="205"/>
        <v>-2.6453707632463276E-2</v>
      </c>
      <c r="AX108" s="145">
        <f t="shared" si="205"/>
        <v>8.0706632848648709</v>
      </c>
      <c r="AY108" s="145">
        <f t="shared" si="205"/>
        <v>3.1335211440410862</v>
      </c>
      <c r="AZ108" s="145">
        <f t="shared" si="205"/>
        <v>1.1765134206364525</v>
      </c>
      <c r="BA108" s="145">
        <f t="shared" si="205"/>
        <v>-2.1545129493507229</v>
      </c>
      <c r="BB108" s="145">
        <f t="shared" si="205"/>
        <v>-9.8865271586870911</v>
      </c>
      <c r="BC108" s="145">
        <f t="shared" si="205"/>
        <v>-4.6986917472831697</v>
      </c>
      <c r="BD108" s="145">
        <f t="shared" si="205"/>
        <v>-6.4293563278704919</v>
      </c>
      <c r="BE108" s="145">
        <f t="shared" si="205"/>
        <v>-4.9938104560090606</v>
      </c>
      <c r="BF108" s="145">
        <f t="shared" si="205"/>
        <v>-3.9198949494866664</v>
      </c>
      <c r="BG108" s="145">
        <f t="shared" si="205"/>
        <v>-3.4544770269700349</v>
      </c>
      <c r="BH108" s="145">
        <f t="shared" si="205"/>
        <v>-2.4763942813251485</v>
      </c>
      <c r="BI108" s="145">
        <f t="shared" si="206"/>
        <v>-0.99989869297100165</v>
      </c>
      <c r="BJ108" s="145">
        <f t="shared" si="206"/>
        <v>9.7173663878552983</v>
      </c>
      <c r="BK108" s="145">
        <f t="shared" si="206"/>
        <v>0.19119336931083269</v>
      </c>
      <c r="BL108" s="145">
        <f t="shared" si="206"/>
        <v>8.4697986392207536</v>
      </c>
      <c r="BM108" s="145">
        <f t="shared" si="207"/>
        <v>10.590222335493676</v>
      </c>
      <c r="BN108" s="145">
        <f t="shared" si="208"/>
        <v>1.9043502208556211</v>
      </c>
      <c r="BO108" s="145">
        <f t="shared" si="209"/>
        <v>7.4656862465968574</v>
      </c>
      <c r="BP108" s="145">
        <f t="shared" si="210"/>
        <v>-4.3329981654639607</v>
      </c>
      <c r="BQ108" s="145">
        <f t="shared" si="211"/>
        <v>-7.8310804565435346</v>
      </c>
      <c r="BR108" s="145">
        <f t="shared" si="212"/>
        <v>-3.7651242314250162</v>
      </c>
      <c r="BS108" s="145">
        <f t="shared" si="213"/>
        <v>2.6921767176215061</v>
      </c>
      <c r="BT108" s="145">
        <f t="shared" si="214"/>
        <v>5.6542142166796632</v>
      </c>
      <c r="BU108" s="145">
        <f t="shared" si="215"/>
        <v>4.2230310921785996</v>
      </c>
      <c r="BV108" s="145">
        <f t="shared" si="216"/>
        <v>5.5697300758905177</v>
      </c>
      <c r="BW108" s="145">
        <f t="shared" si="217"/>
        <v>-1.4849090548690378</v>
      </c>
      <c r="BX108" s="145">
        <f t="shared" si="218"/>
        <v>3.6007967429878316</v>
      </c>
      <c r="BY108" s="145">
        <f t="shared" si="219"/>
        <v>9.7395694077982231</v>
      </c>
      <c r="BZ108" s="145">
        <f t="shared" si="220"/>
        <v>-0.53544280835884905</v>
      </c>
      <c r="CA108" s="145">
        <f t="shared" si="221"/>
        <v>-0.1468104444888548</v>
      </c>
      <c r="CB108" s="145">
        <f t="shared" si="222"/>
        <v>-2.059966131714237</v>
      </c>
      <c r="CC108" s="145">
        <f t="shared" si="223"/>
        <v>-2.4863838702393219</v>
      </c>
    </row>
    <row r="109" spans="1:81" x14ac:dyDescent="0.2">
      <c r="A109" s="133" t="s">
        <v>3</v>
      </c>
      <c r="B109" s="240"/>
      <c r="C109" s="143"/>
      <c r="D109" s="143"/>
      <c r="E109" s="143"/>
      <c r="F109" s="143">
        <f>(F29-B29)/B29*100</f>
        <v>1.7791785474964148</v>
      </c>
      <c r="G109" s="143">
        <f t="shared" si="205"/>
        <v>1.2701843140507352</v>
      </c>
      <c r="H109" s="143">
        <f t="shared" si="205"/>
        <v>1.8949822356011239</v>
      </c>
      <c r="I109" s="143">
        <f t="shared" si="205"/>
        <v>3.7692387861275516</v>
      </c>
      <c r="J109" s="143">
        <f t="shared" si="205"/>
        <v>3.496763804110385</v>
      </c>
      <c r="K109" s="143">
        <f t="shared" si="205"/>
        <v>4.6512225796502893</v>
      </c>
      <c r="L109" s="143">
        <f t="shared" si="205"/>
        <v>3.0890442425862075</v>
      </c>
      <c r="M109" s="143">
        <f t="shared" si="205"/>
        <v>1.4616467697737379</v>
      </c>
      <c r="N109" s="143">
        <f t="shared" si="205"/>
        <v>-0.6384547391107076</v>
      </c>
      <c r="O109" s="143">
        <f t="shared" si="205"/>
        <v>-2.6862715763292431</v>
      </c>
      <c r="P109" s="143">
        <f t="shared" si="205"/>
        <v>-3.667320929211527</v>
      </c>
      <c r="Q109" s="143">
        <f t="shared" si="205"/>
        <v>-3.5832711980726732</v>
      </c>
      <c r="R109" s="143">
        <f t="shared" si="205"/>
        <v>-2.1863971494087311</v>
      </c>
      <c r="S109" s="143">
        <f t="shared" si="205"/>
        <v>-1.0234264392653913</v>
      </c>
      <c r="T109" s="143">
        <f t="shared" si="205"/>
        <v>1.5525997231218529</v>
      </c>
      <c r="U109" s="143">
        <f t="shared" si="205"/>
        <v>3.7264071436918651</v>
      </c>
      <c r="V109" s="143">
        <f t="shared" si="205"/>
        <v>6.6943522908344057</v>
      </c>
      <c r="W109" s="143">
        <f t="shared" si="205"/>
        <v>7.6844585958559346</v>
      </c>
      <c r="X109" s="143">
        <f t="shared" si="205"/>
        <v>8.4100895146636176</v>
      </c>
      <c r="Y109" s="143">
        <f t="shared" si="205"/>
        <v>8.2131134887975534</v>
      </c>
      <c r="Z109" s="143">
        <f t="shared" si="205"/>
        <v>8.1176691709539295</v>
      </c>
      <c r="AA109" s="143">
        <f t="shared" si="205"/>
        <v>6.3733670304841867</v>
      </c>
      <c r="AB109" s="143">
        <f t="shared" si="205"/>
        <v>3.4728574976296209</v>
      </c>
      <c r="AC109" s="143">
        <f t="shared" si="205"/>
        <v>2.5157991688590871</v>
      </c>
      <c r="AD109" s="143">
        <f t="shared" si="205"/>
        <v>-2.4271136090210104</v>
      </c>
      <c r="AE109" s="143">
        <f t="shared" si="205"/>
        <v>-0.6445811961780672</v>
      </c>
      <c r="AF109" s="143">
        <f t="shared" si="205"/>
        <v>1.424245337861942</v>
      </c>
      <c r="AG109" s="143">
        <f t="shared" si="205"/>
        <v>1.260223614557785</v>
      </c>
      <c r="AH109" s="143">
        <f t="shared" si="205"/>
        <v>3.1521356113745624</v>
      </c>
      <c r="AI109" s="143">
        <f t="shared" si="205"/>
        <v>0.51252457689927455</v>
      </c>
      <c r="AJ109" s="143">
        <f t="shared" si="205"/>
        <v>-1.3141269311704142</v>
      </c>
      <c r="AK109" s="143">
        <f t="shared" si="205"/>
        <v>-1.906746596775694</v>
      </c>
      <c r="AL109" s="143">
        <f t="shared" si="205"/>
        <v>1.3120362628053761</v>
      </c>
      <c r="AM109" s="143">
        <f t="shared" si="205"/>
        <v>4.6150808430682702</v>
      </c>
      <c r="AN109" s="143">
        <f t="shared" si="205"/>
        <v>7.8832208717353023</v>
      </c>
      <c r="AO109" s="143">
        <f t="shared" si="205"/>
        <v>8.8948186501671671</v>
      </c>
      <c r="AP109" s="143">
        <f t="shared" si="205"/>
        <v>6.6126765847171018</v>
      </c>
      <c r="AQ109" s="143">
        <f t="shared" si="205"/>
        <v>7.6411333654200648</v>
      </c>
      <c r="AR109" s="143">
        <f t="shared" si="205"/>
        <v>7.3060960098634222</v>
      </c>
      <c r="AS109" s="143">
        <f t="shared" si="205"/>
        <v>6.9636282108797687</v>
      </c>
      <c r="AT109" s="143">
        <f t="shared" si="205"/>
        <v>7.0897315264120593</v>
      </c>
      <c r="AU109" s="143">
        <f t="shared" si="205"/>
        <v>5.4546429667081462</v>
      </c>
      <c r="AV109" s="143">
        <f t="shared" si="205"/>
        <v>5.0805025075087062</v>
      </c>
      <c r="AW109" s="143">
        <f t="shared" si="205"/>
        <v>6.3866544050858192</v>
      </c>
      <c r="AX109" s="143">
        <f t="shared" si="205"/>
        <v>7.6906603287666133</v>
      </c>
      <c r="AY109" s="143">
        <f t="shared" si="205"/>
        <v>6.8710305241600977</v>
      </c>
      <c r="AZ109" s="143">
        <f t="shared" si="205"/>
        <v>5.3718195969886029</v>
      </c>
      <c r="BA109" s="143">
        <f t="shared" si="205"/>
        <v>6.0461472736727693</v>
      </c>
      <c r="BB109" s="143">
        <f t="shared" si="205"/>
        <v>3.2332101771795503</v>
      </c>
      <c r="BC109" s="143">
        <f t="shared" si="205"/>
        <v>5.3930690907878116</v>
      </c>
      <c r="BD109" s="143">
        <f t="shared" si="205"/>
        <v>4.3144613378605232</v>
      </c>
      <c r="BE109" s="143">
        <f t="shared" si="205"/>
        <v>-2.2616864893585311</v>
      </c>
      <c r="BF109" s="143">
        <f t="shared" si="205"/>
        <v>-5.8279642346124181</v>
      </c>
      <c r="BG109" s="143">
        <f t="shared" si="205"/>
        <v>-10.353931357359107</v>
      </c>
      <c r="BH109" s="143">
        <f t="shared" si="205"/>
        <v>-8.1070582948445455</v>
      </c>
      <c r="BI109" s="143">
        <f t="shared" si="206"/>
        <v>-2.2912565585562157</v>
      </c>
      <c r="BJ109" s="143">
        <f t="shared" si="206"/>
        <v>3.8141178431743126</v>
      </c>
      <c r="BK109" s="143">
        <f t="shared" si="206"/>
        <v>7.2499669755795466</v>
      </c>
      <c r="BL109" s="143">
        <f t="shared" si="206"/>
        <v>4.9310706217153752</v>
      </c>
      <c r="BM109" s="143">
        <f t="shared" si="207"/>
        <v>3.7955033232618729</v>
      </c>
      <c r="BN109" s="143">
        <f t="shared" si="208"/>
        <v>3.8365221688451951</v>
      </c>
      <c r="BO109" s="143">
        <f t="shared" si="209"/>
        <v>1.5290673563984909</v>
      </c>
      <c r="BP109" s="143">
        <f t="shared" si="210"/>
        <v>1.7902710052641115</v>
      </c>
      <c r="BQ109" s="143">
        <f t="shared" si="211"/>
        <v>1.7256237547465734</v>
      </c>
      <c r="BR109" s="143">
        <f t="shared" si="212"/>
        <v>1.1270085675000916</v>
      </c>
      <c r="BS109" s="143">
        <f t="shared" si="213"/>
        <v>1.6853472521200963</v>
      </c>
      <c r="BT109" s="143">
        <f t="shared" si="214"/>
        <v>2.0970586945588545</v>
      </c>
      <c r="BU109" s="143">
        <f t="shared" si="215"/>
        <v>2.2476665997078942</v>
      </c>
      <c r="BV109" s="143">
        <f t="shared" si="216"/>
        <v>-0.24353715770295287</v>
      </c>
      <c r="BW109" s="143">
        <f t="shared" si="217"/>
        <v>2.3315810258484069</v>
      </c>
      <c r="BX109" s="143">
        <f t="shared" si="218"/>
        <v>0.77862040358049911</v>
      </c>
      <c r="BY109" s="143">
        <f t="shared" si="219"/>
        <v>1.8714577235489485</v>
      </c>
      <c r="BZ109" s="143">
        <f t="shared" si="220"/>
        <v>2.4727220776934105</v>
      </c>
      <c r="CA109" s="143">
        <f t="shared" si="221"/>
        <v>-0.50882479930006852</v>
      </c>
      <c r="CB109" s="143">
        <f t="shared" si="222"/>
        <v>0.56047686232895233</v>
      </c>
      <c r="CC109" s="143">
        <f t="shared" si="223"/>
        <v>0.24584336561706771</v>
      </c>
    </row>
    <row r="110" spans="1:81" x14ac:dyDescent="0.2">
      <c r="A110" s="134" t="s">
        <v>4</v>
      </c>
      <c r="B110" s="236"/>
      <c r="C110" s="144"/>
      <c r="D110" s="144"/>
      <c r="E110" s="144"/>
      <c r="F110" s="144">
        <f t="shared" ref="F110:U121" si="224">(F30-B30)/B30*100</f>
        <v>2.6338646542196194</v>
      </c>
      <c r="G110" s="144">
        <f t="shared" si="205"/>
        <v>1.1091429237183168</v>
      </c>
      <c r="H110" s="144">
        <f t="shared" si="205"/>
        <v>0.89480796285482855</v>
      </c>
      <c r="I110" s="144">
        <f t="shared" si="205"/>
        <v>2.3716946484584609</v>
      </c>
      <c r="J110" s="144">
        <f t="shared" si="205"/>
        <v>1.6910619819485853</v>
      </c>
      <c r="K110" s="144">
        <f t="shared" si="205"/>
        <v>3.8311273960003591</v>
      </c>
      <c r="L110" s="144">
        <f t="shared" si="205"/>
        <v>3.0420426869268686</v>
      </c>
      <c r="M110" s="144">
        <f t="shared" si="205"/>
        <v>2.047653833438416</v>
      </c>
      <c r="N110" s="144">
        <f t="shared" si="205"/>
        <v>1.6446947106213625</v>
      </c>
      <c r="O110" s="144">
        <f t="shared" si="205"/>
        <v>-0.29519779025040371</v>
      </c>
      <c r="P110" s="144">
        <f t="shared" si="205"/>
        <v>-1.4158352222429904</v>
      </c>
      <c r="Q110" s="144">
        <f t="shared" si="205"/>
        <v>-1.7024265013844446</v>
      </c>
      <c r="R110" s="144">
        <f t="shared" si="205"/>
        <v>-1.0615647743036911</v>
      </c>
      <c r="S110" s="144">
        <f t="shared" si="205"/>
        <v>-0.26077155672152086</v>
      </c>
      <c r="T110" s="144">
        <f t="shared" si="205"/>
        <v>2.6497659737776873</v>
      </c>
      <c r="U110" s="144">
        <f t="shared" si="205"/>
        <v>5.3184340135955814</v>
      </c>
      <c r="V110" s="144">
        <f t="shared" si="205"/>
        <v>7.671495154213237</v>
      </c>
      <c r="W110" s="144">
        <f t="shared" si="205"/>
        <v>8.638971915611263</v>
      </c>
      <c r="X110" s="144">
        <f t="shared" si="205"/>
        <v>9.1618631947555471</v>
      </c>
      <c r="Y110" s="144">
        <f t="shared" si="205"/>
        <v>9.0949519690122962</v>
      </c>
      <c r="Z110" s="144">
        <f t="shared" si="205"/>
        <v>6.2494258818978867</v>
      </c>
      <c r="AA110" s="144">
        <f t="shared" si="205"/>
        <v>4.5397799637886225</v>
      </c>
      <c r="AB110" s="144">
        <f t="shared" si="205"/>
        <v>1.3044065697052747</v>
      </c>
      <c r="AC110" s="144">
        <f t="shared" si="205"/>
        <v>0.15666669392654889</v>
      </c>
      <c r="AD110" s="144">
        <f t="shared" si="205"/>
        <v>0.41723631978105963</v>
      </c>
      <c r="AE110" s="144">
        <f t="shared" si="205"/>
        <v>2.1712225152610802</v>
      </c>
      <c r="AF110" s="144">
        <f t="shared" si="205"/>
        <v>4.4346608339488789</v>
      </c>
      <c r="AG110" s="144">
        <f t="shared" si="205"/>
        <v>3.5945251537951575</v>
      </c>
      <c r="AH110" s="144">
        <f t="shared" si="205"/>
        <v>2.5814903895019876</v>
      </c>
      <c r="AI110" s="144">
        <f t="shared" si="205"/>
        <v>-0.45259678412262166</v>
      </c>
      <c r="AJ110" s="144">
        <f t="shared" si="205"/>
        <v>-2.5275597218258024</v>
      </c>
      <c r="AK110" s="144">
        <f t="shared" si="205"/>
        <v>-3.0989072727441003</v>
      </c>
      <c r="AL110" s="144">
        <f t="shared" si="205"/>
        <v>-9.1935448399880854E-2</v>
      </c>
      <c r="AM110" s="144">
        <f t="shared" si="205"/>
        <v>3.6431206843047828</v>
      </c>
      <c r="AN110" s="144">
        <f t="shared" si="205"/>
        <v>7.1742740323077063</v>
      </c>
      <c r="AO110" s="144">
        <f t="shared" si="205"/>
        <v>8.1876588031605486</v>
      </c>
      <c r="AP110" s="144">
        <f t="shared" si="205"/>
        <v>5.2197679130628645</v>
      </c>
      <c r="AQ110" s="144">
        <f t="shared" ref="AQ110:BH121" si="225">(AQ30-AM30)/AM30*100</f>
        <v>6.7051872369087748</v>
      </c>
      <c r="AR110" s="144">
        <f t="shared" si="225"/>
        <v>6.6043656016532521</v>
      </c>
      <c r="AS110" s="144">
        <f t="shared" si="225"/>
        <v>6.1144509467434203</v>
      </c>
      <c r="AT110" s="144">
        <f t="shared" si="225"/>
        <v>7.2294605871869688</v>
      </c>
      <c r="AU110" s="144">
        <f t="shared" si="225"/>
        <v>5.200236339701755</v>
      </c>
      <c r="AV110" s="144">
        <f t="shared" si="225"/>
        <v>4.8678937596215732</v>
      </c>
      <c r="AW110" s="144">
        <f t="shared" si="225"/>
        <v>6.8993158709470244</v>
      </c>
      <c r="AX110" s="144">
        <f t="shared" si="225"/>
        <v>7.5058819029725932</v>
      </c>
      <c r="AY110" s="144">
        <f t="shared" si="225"/>
        <v>5.9764278081615254</v>
      </c>
      <c r="AZ110" s="144">
        <f t="shared" si="225"/>
        <v>3.9431194888041485</v>
      </c>
      <c r="BA110" s="144">
        <f t="shared" si="225"/>
        <v>4.3790963034582937</v>
      </c>
      <c r="BB110" s="144">
        <f t="shared" si="225"/>
        <v>2.474688079878463</v>
      </c>
      <c r="BC110" s="144">
        <f t="shared" si="225"/>
        <v>5.9963327325583595</v>
      </c>
      <c r="BD110" s="144">
        <f t="shared" si="225"/>
        <v>4.0285987137147741</v>
      </c>
      <c r="BE110" s="144">
        <f t="shared" si="225"/>
        <v>-3.4189079059117349</v>
      </c>
      <c r="BF110" s="144">
        <f t="shared" si="225"/>
        <v>-9.4121114526251191</v>
      </c>
      <c r="BG110" s="144">
        <f t="shared" si="225"/>
        <v>-15.188213967657333</v>
      </c>
      <c r="BH110" s="144">
        <f t="shared" si="225"/>
        <v>-11.861139682619273</v>
      </c>
      <c r="BI110" s="144">
        <f t="shared" si="206"/>
        <v>-4.769892837899496</v>
      </c>
      <c r="BJ110" s="144">
        <f t="shared" si="206"/>
        <v>4.1138380921234967</v>
      </c>
      <c r="BK110" s="144">
        <f t="shared" si="206"/>
        <v>9.3265122553378017</v>
      </c>
      <c r="BL110" s="144">
        <f t="shared" si="206"/>
        <v>6.6882268701055025</v>
      </c>
      <c r="BM110" s="144">
        <f t="shared" si="207"/>
        <v>5.2361451807061234</v>
      </c>
      <c r="BN110" s="144">
        <f t="shared" si="208"/>
        <v>5.5029967208957453</v>
      </c>
      <c r="BO110" s="144">
        <f t="shared" si="209"/>
        <v>1.8785074643112551</v>
      </c>
      <c r="BP110" s="144">
        <f t="shared" si="210"/>
        <v>2.0806958095636139</v>
      </c>
      <c r="BQ110" s="144">
        <f t="shared" si="211"/>
        <v>1.8429146032904007</v>
      </c>
      <c r="BR110" s="144">
        <f t="shared" si="212"/>
        <v>0.83601096325510438</v>
      </c>
      <c r="BS110" s="144">
        <f t="shared" si="213"/>
        <v>1.9137233100197795</v>
      </c>
      <c r="BT110" s="144">
        <f t="shared" si="214"/>
        <v>2.3717238989418923</v>
      </c>
      <c r="BU110" s="144">
        <f t="shared" si="215"/>
        <v>2.4645743293907412</v>
      </c>
      <c r="BV110" s="144">
        <f t="shared" si="216"/>
        <v>-0.93164023559004838</v>
      </c>
      <c r="BW110" s="144">
        <f t="shared" si="217"/>
        <v>2.1494322403899058</v>
      </c>
      <c r="BX110" s="144">
        <f t="shared" si="218"/>
        <v>0.22239351192200091</v>
      </c>
      <c r="BY110" s="144">
        <f t="shared" si="219"/>
        <v>2.0995621511793487</v>
      </c>
      <c r="BZ110" s="144">
        <f t="shared" si="220"/>
        <v>2.4807817386160544</v>
      </c>
      <c r="CA110" s="144">
        <f t="shared" si="221"/>
        <v>-1.3243422652385628</v>
      </c>
      <c r="CB110" s="144">
        <f t="shared" si="222"/>
        <v>0.13783573999933305</v>
      </c>
      <c r="CC110" s="144">
        <f t="shared" si="223"/>
        <v>-0.5010946199097297</v>
      </c>
    </row>
    <row r="111" spans="1:81" x14ac:dyDescent="0.2">
      <c r="A111" s="134" t="s">
        <v>5</v>
      </c>
      <c r="B111" s="236"/>
      <c r="C111" s="144"/>
      <c r="D111" s="144"/>
      <c r="E111" s="144"/>
      <c r="F111" s="144">
        <f t="shared" si="224"/>
        <v>1.2921806244872747</v>
      </c>
      <c r="G111" s="144">
        <f t="shared" si="224"/>
        <v>5.4981390869467797</v>
      </c>
      <c r="H111" s="144">
        <f t="shared" si="224"/>
        <v>12.542075909338982</v>
      </c>
      <c r="I111" s="144">
        <f t="shared" si="224"/>
        <v>19.621674950295816</v>
      </c>
      <c r="J111" s="144">
        <f t="shared" si="224"/>
        <v>12.954641538027126</v>
      </c>
      <c r="K111" s="144">
        <f t="shared" si="224"/>
        <v>8.6930761882022054</v>
      </c>
      <c r="L111" s="144">
        <f t="shared" si="224"/>
        <v>0.44259231945607563</v>
      </c>
      <c r="M111" s="144">
        <f t="shared" si="224"/>
        <v>-6.6191475640237876</v>
      </c>
      <c r="N111" s="144">
        <f t="shared" si="224"/>
        <v>-5.8006401571799353</v>
      </c>
      <c r="O111" s="144">
        <f t="shared" si="224"/>
        <v>-7.3076388528749563</v>
      </c>
      <c r="P111" s="144">
        <f t="shared" si="224"/>
        <v>-6.7753460123940945</v>
      </c>
      <c r="Q111" s="144">
        <f t="shared" si="224"/>
        <v>-4.5040510178020652</v>
      </c>
      <c r="R111" s="144">
        <f t="shared" si="224"/>
        <v>-3.2888936198766934</v>
      </c>
      <c r="S111" s="144">
        <f t="shared" si="224"/>
        <v>-0.98436942477365252</v>
      </c>
      <c r="T111" s="144">
        <f t="shared" si="224"/>
        <v>0.9758144081374992</v>
      </c>
      <c r="U111" s="144">
        <f t="shared" si="224"/>
        <v>2.6986612219424924</v>
      </c>
      <c r="V111" s="144">
        <f t="shared" ref="V111:AP121" si="226">(V31-R31)/R31*100</f>
        <v>5.7494929868127622</v>
      </c>
      <c r="W111" s="144">
        <f t="shared" si="226"/>
        <v>5.4536351487416788</v>
      </c>
      <c r="X111" s="144">
        <f t="shared" si="226"/>
        <v>5.3434091990272981</v>
      </c>
      <c r="Y111" s="144">
        <f t="shared" si="226"/>
        <v>2.0197115723872914</v>
      </c>
      <c r="Z111" s="144">
        <f t="shared" si="226"/>
        <v>0.34918462686868879</v>
      </c>
      <c r="AA111" s="144">
        <f t="shared" si="226"/>
        <v>-1.7704955927337618</v>
      </c>
      <c r="AB111" s="144">
        <f t="shared" si="226"/>
        <v>-2.3221354097417457</v>
      </c>
      <c r="AC111" s="144">
        <f t="shared" si="226"/>
        <v>-1.3380633060144804</v>
      </c>
      <c r="AD111" s="144">
        <f t="shared" si="226"/>
        <v>-9.7022571125198187E-2</v>
      </c>
      <c r="AE111" s="144">
        <f t="shared" si="226"/>
        <v>3.679645746322898</v>
      </c>
      <c r="AF111" s="144">
        <f t="shared" si="226"/>
        <v>5.1616222718530915</v>
      </c>
      <c r="AG111" s="144">
        <f t="shared" si="226"/>
        <v>7.5643307413912559</v>
      </c>
      <c r="AH111" s="144">
        <f t="shared" si="226"/>
        <v>3.3449823434062576</v>
      </c>
      <c r="AI111" s="144">
        <f t="shared" si="226"/>
        <v>1.0261606348723797</v>
      </c>
      <c r="AJ111" s="144">
        <f t="shared" si="226"/>
        <v>0.22503839143537896</v>
      </c>
      <c r="AK111" s="144">
        <f t="shared" si="226"/>
        <v>-0.33012873810889121</v>
      </c>
      <c r="AL111" s="144">
        <f t="shared" si="226"/>
        <v>4.5292086361483346</v>
      </c>
      <c r="AM111" s="144">
        <f t="shared" si="226"/>
        <v>6.5234386272710898</v>
      </c>
      <c r="AN111" s="144">
        <f t="shared" si="226"/>
        <v>9.6489774352288862</v>
      </c>
      <c r="AO111" s="144">
        <f t="shared" si="226"/>
        <v>10.543469949391712</v>
      </c>
      <c r="AP111" s="144">
        <f t="shared" si="226"/>
        <v>8.6756446781241738</v>
      </c>
      <c r="AQ111" s="144">
        <f t="shared" si="225"/>
        <v>7.6060505900990396</v>
      </c>
      <c r="AR111" s="144">
        <f t="shared" si="225"/>
        <v>4.8848865445732388</v>
      </c>
      <c r="AS111" s="144">
        <f t="shared" si="225"/>
        <v>5.0524952206318581</v>
      </c>
      <c r="AT111" s="144">
        <f t="shared" si="225"/>
        <v>4.8814569518853226</v>
      </c>
      <c r="AU111" s="144">
        <f t="shared" si="225"/>
        <v>4.1973758221035409</v>
      </c>
      <c r="AV111" s="144">
        <f t="shared" si="225"/>
        <v>3.6062547218986274</v>
      </c>
      <c r="AW111" s="144">
        <f t="shared" si="225"/>
        <v>2.1331223916403639</v>
      </c>
      <c r="AX111" s="144">
        <f t="shared" si="225"/>
        <v>2.6051773797316038</v>
      </c>
      <c r="AY111" s="144">
        <f t="shared" si="225"/>
        <v>3.2278000872671226</v>
      </c>
      <c r="AZ111" s="144">
        <f t="shared" si="225"/>
        <v>4.0298150692322494</v>
      </c>
      <c r="BA111" s="144">
        <f t="shared" si="225"/>
        <v>3.4661571807931257</v>
      </c>
      <c r="BB111" s="144">
        <f t="shared" si="225"/>
        <v>-3.5093414893412036</v>
      </c>
      <c r="BC111" s="144">
        <f t="shared" si="225"/>
        <v>-4.9379195507122065</v>
      </c>
      <c r="BD111" s="144">
        <f t="shared" si="225"/>
        <v>-2.9220952495412313</v>
      </c>
      <c r="BE111" s="144">
        <f t="shared" si="225"/>
        <v>-6.5525313778013405</v>
      </c>
      <c r="BF111" s="144">
        <f t="shared" si="225"/>
        <v>-4.8859264762455119</v>
      </c>
      <c r="BG111" s="144">
        <f t="shared" si="225"/>
        <v>-3.8877082565632564</v>
      </c>
      <c r="BH111" s="144">
        <f t="shared" si="225"/>
        <v>-6.0332843312358619</v>
      </c>
      <c r="BI111" s="144">
        <f t="shared" si="206"/>
        <v>-2.2200802422911057</v>
      </c>
      <c r="BJ111" s="144">
        <f t="shared" si="206"/>
        <v>1.8315222098009745</v>
      </c>
      <c r="BK111" s="144">
        <f t="shared" si="206"/>
        <v>1.3370462839811699</v>
      </c>
      <c r="BL111" s="144">
        <f t="shared" si="206"/>
        <v>0.22782786222200541</v>
      </c>
      <c r="BM111" s="144">
        <f t="shared" si="207"/>
        <v>1.3735308540008941</v>
      </c>
      <c r="BN111" s="144">
        <f t="shared" si="208"/>
        <v>1.2694748012112911</v>
      </c>
      <c r="BO111" s="144">
        <f t="shared" si="209"/>
        <v>1.4876330302005194</v>
      </c>
      <c r="BP111" s="144">
        <f t="shared" si="210"/>
        <v>1.2700198720814575</v>
      </c>
      <c r="BQ111" s="144">
        <f t="shared" si="211"/>
        <v>3.2682765713745184E-2</v>
      </c>
      <c r="BR111" s="144">
        <f t="shared" si="212"/>
        <v>0.43177870644700767</v>
      </c>
      <c r="BS111" s="144">
        <f t="shared" si="213"/>
        <v>-0.58840820591088339</v>
      </c>
      <c r="BT111" s="144">
        <f t="shared" si="214"/>
        <v>0.47264213702964619</v>
      </c>
      <c r="BU111" s="144">
        <f t="shared" si="215"/>
        <v>0.44976588367106674</v>
      </c>
      <c r="BV111" s="144">
        <f t="shared" si="216"/>
        <v>-0.78366895259068914</v>
      </c>
      <c r="BW111" s="144">
        <f t="shared" si="217"/>
        <v>0.81351772639591102</v>
      </c>
      <c r="BX111" s="144">
        <f t="shared" si="218"/>
        <v>0.71506620539937704</v>
      </c>
      <c r="BY111" s="144">
        <f t="shared" si="219"/>
        <v>-0.98596426871046494</v>
      </c>
      <c r="BZ111" s="144">
        <f t="shared" si="220"/>
        <v>0.28010605921474785</v>
      </c>
      <c r="CA111" s="144">
        <f t="shared" si="221"/>
        <v>-0.59005858505073761</v>
      </c>
      <c r="CB111" s="144">
        <f t="shared" si="222"/>
        <v>-1.3230549059512686</v>
      </c>
      <c r="CC111" s="144">
        <f t="shared" si="223"/>
        <v>0.28961336324247189</v>
      </c>
    </row>
    <row r="112" spans="1:81" x14ac:dyDescent="0.2">
      <c r="A112" s="137" t="s">
        <v>6</v>
      </c>
      <c r="B112" s="237"/>
      <c r="C112" s="145"/>
      <c r="D112" s="145"/>
      <c r="E112" s="145"/>
      <c r="F112" s="145">
        <f t="shared" si="224"/>
        <v>-2.3175488598260157</v>
      </c>
      <c r="G112" s="145">
        <f t="shared" si="224"/>
        <v>-1.3968445028478629</v>
      </c>
      <c r="H112" s="145">
        <f t="shared" si="224"/>
        <v>-1.5287957224635247</v>
      </c>
      <c r="I112" s="145">
        <f t="shared" si="224"/>
        <v>-1.6813411921819135</v>
      </c>
      <c r="J112" s="145">
        <f t="shared" si="224"/>
        <v>5.3099485676245495</v>
      </c>
      <c r="K112" s="145">
        <f t="shared" si="224"/>
        <v>5.5277642012474075</v>
      </c>
      <c r="L112" s="145">
        <f t="shared" si="224"/>
        <v>5.8345409581443137</v>
      </c>
      <c r="M112" s="145">
        <f t="shared" si="224"/>
        <v>6.1957458915284978</v>
      </c>
      <c r="N112" s="145">
        <f t="shared" si="224"/>
        <v>-8.0526274519752779</v>
      </c>
      <c r="O112" s="145">
        <f t="shared" si="224"/>
        <v>-11.298645947182488</v>
      </c>
      <c r="P112" s="145">
        <f t="shared" si="224"/>
        <v>-12.877057499599051</v>
      </c>
      <c r="Q112" s="145">
        <f t="shared" si="224"/>
        <v>-12.714223402854602</v>
      </c>
      <c r="R112" s="145">
        <f t="shared" si="224"/>
        <v>-7.7851740380529746</v>
      </c>
      <c r="S112" s="145">
        <f t="shared" si="224"/>
        <v>-5.671210419688542</v>
      </c>
      <c r="T112" s="145">
        <f t="shared" si="224"/>
        <v>-4.5044411256178103</v>
      </c>
      <c r="U112" s="145">
        <f t="shared" si="224"/>
        <v>-4.7639693246338535</v>
      </c>
      <c r="V112" s="145">
        <f t="shared" si="226"/>
        <v>1.4412333588483008</v>
      </c>
      <c r="W112" s="145">
        <f t="shared" si="226"/>
        <v>3.8320168297637167</v>
      </c>
      <c r="X112" s="145">
        <f t="shared" si="226"/>
        <v>6.6397586164031992</v>
      </c>
      <c r="Y112" s="145">
        <f t="shared" si="226"/>
        <v>8.7398253999818003</v>
      </c>
      <c r="Z112" s="145">
        <f t="shared" si="226"/>
        <v>28.764621659442398</v>
      </c>
      <c r="AA112" s="145">
        <f t="shared" si="226"/>
        <v>26.972709612422275</v>
      </c>
      <c r="AB112" s="145">
        <f t="shared" si="226"/>
        <v>23.623307141562222</v>
      </c>
      <c r="AC112" s="145">
        <f t="shared" si="226"/>
        <v>21.766116983335305</v>
      </c>
      <c r="AD112" s="145">
        <f t="shared" si="226"/>
        <v>-20.108716459606839</v>
      </c>
      <c r="AE112" s="145">
        <f t="shared" si="226"/>
        <v>-19.573399578034646</v>
      </c>
      <c r="AF112" s="145">
        <f t="shared" si="226"/>
        <v>-17.869346273199657</v>
      </c>
      <c r="AG112" s="145">
        <f t="shared" si="226"/>
        <v>-16.295566398238812</v>
      </c>
      <c r="AH112" s="145">
        <f t="shared" si="226"/>
        <v>6.9395946906892823</v>
      </c>
      <c r="AI112" s="145">
        <f t="shared" si="226"/>
        <v>6.7389655021643406</v>
      </c>
      <c r="AJ112" s="145">
        <f t="shared" si="226"/>
        <v>5.5117497364450116</v>
      </c>
      <c r="AK112" s="145">
        <f t="shared" si="226"/>
        <v>4.5245191161234679</v>
      </c>
      <c r="AL112" s="145">
        <f t="shared" si="226"/>
        <v>7.5624339012116639</v>
      </c>
      <c r="AM112" s="145">
        <f t="shared" si="226"/>
        <v>9.1116467447276914</v>
      </c>
      <c r="AN112" s="145">
        <f t="shared" si="226"/>
        <v>10.71310863977703</v>
      </c>
      <c r="AO112" s="145">
        <f t="shared" si="226"/>
        <v>11.728201753150277</v>
      </c>
      <c r="AP112" s="145">
        <f t="shared" si="226"/>
        <v>13.312158910327321</v>
      </c>
      <c r="AQ112" s="145">
        <f t="shared" si="225"/>
        <v>13.473889647734016</v>
      </c>
      <c r="AR112" s="145">
        <f t="shared" si="225"/>
        <v>13.937997221933902</v>
      </c>
      <c r="AS112" s="145">
        <f t="shared" si="225"/>
        <v>13.879810221937916</v>
      </c>
      <c r="AT112" s="145">
        <f t="shared" si="225"/>
        <v>8.2975997122850913</v>
      </c>
      <c r="AU112" s="145">
        <f t="shared" si="225"/>
        <v>8.0617997824645684</v>
      </c>
      <c r="AV112" s="145">
        <f t="shared" si="225"/>
        <v>7.5972656661920936</v>
      </c>
      <c r="AW112" s="145">
        <f t="shared" si="225"/>
        <v>7.1999289806038105</v>
      </c>
      <c r="AX112" s="145">
        <f t="shared" si="225"/>
        <v>13.240550029376074</v>
      </c>
      <c r="AY112" s="145">
        <f t="shared" si="225"/>
        <v>15.08845087313064</v>
      </c>
      <c r="AZ112" s="145">
        <f t="shared" si="225"/>
        <v>14.546400970908092</v>
      </c>
      <c r="BA112" s="145">
        <f t="shared" si="225"/>
        <v>17.515490520988305</v>
      </c>
      <c r="BB112" s="145">
        <f t="shared" si="225"/>
        <v>12.748495681599289</v>
      </c>
      <c r="BC112" s="145">
        <f t="shared" si="225"/>
        <v>10.235037704545318</v>
      </c>
      <c r="BD112" s="145">
        <f t="shared" si="225"/>
        <v>11.305646782875712</v>
      </c>
      <c r="BE112" s="145">
        <f t="shared" si="225"/>
        <v>6.6188155138383653</v>
      </c>
      <c r="BF112" s="145">
        <f t="shared" si="225"/>
        <v>11.20857242141394</v>
      </c>
      <c r="BG112" s="145">
        <f t="shared" si="225"/>
        <v>9.6127383245068625</v>
      </c>
      <c r="BH112" s="145">
        <f t="shared" si="225"/>
        <v>8.4395933376684695</v>
      </c>
      <c r="BI112" s="145">
        <f t="shared" si="206"/>
        <v>8.8315408108944489</v>
      </c>
      <c r="BJ112" s="145">
        <f t="shared" si="206"/>
        <v>3.7714436761163705</v>
      </c>
      <c r="BK112" s="145">
        <f t="shared" si="206"/>
        <v>2.6392669835714222</v>
      </c>
      <c r="BL112" s="145">
        <f t="shared" si="206"/>
        <v>0.82672398486009735</v>
      </c>
      <c r="BM112" s="145">
        <f t="shared" si="207"/>
        <v>-0.49573960296196917</v>
      </c>
      <c r="BN112" s="145">
        <f t="shared" si="208"/>
        <v>-1.4063492175248822</v>
      </c>
      <c r="BO112" s="145">
        <f t="shared" si="209"/>
        <v>0.10651372747432014</v>
      </c>
      <c r="BP112" s="145">
        <f t="shared" si="210"/>
        <v>0.8960751094862498</v>
      </c>
      <c r="BQ112" s="145">
        <f t="shared" si="211"/>
        <v>2.225498088057098</v>
      </c>
      <c r="BR112" s="145">
        <f t="shared" si="212"/>
        <v>2.7931307281235092</v>
      </c>
      <c r="BS112" s="145">
        <f t="shared" si="213"/>
        <v>2.0547293761012253</v>
      </c>
      <c r="BT112" s="145">
        <f t="shared" si="214"/>
        <v>1.8917690396438658</v>
      </c>
      <c r="BU112" s="145">
        <f t="shared" si="215"/>
        <v>2.3743291352141402</v>
      </c>
      <c r="BV112" s="145">
        <f t="shared" si="216"/>
        <v>2.9804078586649574</v>
      </c>
      <c r="BW112" s="145">
        <f t="shared" si="217"/>
        <v>3.9637853349808685</v>
      </c>
      <c r="BX112" s="145">
        <f t="shared" si="218"/>
        <v>3.13711474979868</v>
      </c>
      <c r="BY112" s="145">
        <f t="shared" si="219"/>
        <v>2.5257210360963422</v>
      </c>
      <c r="BZ112" s="145">
        <f t="shared" si="220"/>
        <v>3.6589658235812133</v>
      </c>
      <c r="CA112" s="145">
        <f t="shared" si="221"/>
        <v>2.9070288228875385</v>
      </c>
      <c r="CB112" s="145">
        <f t="shared" si="222"/>
        <v>3.320431120180249</v>
      </c>
      <c r="CC112" s="145">
        <f t="shared" si="223"/>
        <v>3.3148773143415489</v>
      </c>
    </row>
    <row r="113" spans="1:81" x14ac:dyDescent="0.2">
      <c r="A113" s="133" t="s">
        <v>7</v>
      </c>
      <c r="B113" s="240"/>
      <c r="C113" s="143"/>
      <c r="D113" s="143"/>
      <c r="E113" s="143"/>
      <c r="F113" s="143">
        <f>(F33-B33)/B33*100</f>
        <v>4.2870622207218947</v>
      </c>
      <c r="G113" s="143">
        <f t="shared" si="224"/>
        <v>4.065104283240033</v>
      </c>
      <c r="H113" s="143">
        <f t="shared" si="224"/>
        <v>4.0335382524160375</v>
      </c>
      <c r="I113" s="143">
        <f t="shared" si="224"/>
        <v>4.220889553032781</v>
      </c>
      <c r="J113" s="143">
        <f t="shared" si="224"/>
        <v>2.3513616077411417</v>
      </c>
      <c r="K113" s="143">
        <f t="shared" si="224"/>
        <v>1.6938147190092825</v>
      </c>
      <c r="L113" s="143">
        <f t="shared" si="224"/>
        <v>0.88098341645543221</v>
      </c>
      <c r="M113" s="143">
        <f t="shared" si="224"/>
        <v>-0.1060610363229388</v>
      </c>
      <c r="N113" s="143">
        <f t="shared" si="224"/>
        <v>2.4528490428294165</v>
      </c>
      <c r="O113" s="143">
        <f t="shared" si="224"/>
        <v>2.9494298770056506</v>
      </c>
      <c r="P113" s="143">
        <f t="shared" si="224"/>
        <v>2.928428854067378</v>
      </c>
      <c r="Q113" s="143">
        <f t="shared" si="224"/>
        <v>3.1270863506018163</v>
      </c>
      <c r="R113" s="143">
        <f t="shared" si="224"/>
        <v>2.009462013233366</v>
      </c>
      <c r="S113" s="143">
        <f t="shared" si="224"/>
        <v>2.3794235576261289</v>
      </c>
      <c r="T113" s="143">
        <f t="shared" si="224"/>
        <v>3.2995946867389763</v>
      </c>
      <c r="U113" s="143">
        <f t="shared" si="224"/>
        <v>4.0205958081591886</v>
      </c>
      <c r="V113" s="143">
        <f t="shared" si="226"/>
        <v>3.8480414262809881</v>
      </c>
      <c r="W113" s="143">
        <f t="shared" si="226"/>
        <v>3.671577082260133</v>
      </c>
      <c r="X113" s="143">
        <f t="shared" si="226"/>
        <v>3.3912685126083355</v>
      </c>
      <c r="Y113" s="143">
        <f t="shared" si="226"/>
        <v>3.1403179096333602</v>
      </c>
      <c r="Z113" s="143">
        <f t="shared" si="226"/>
        <v>4.4821611818561324</v>
      </c>
      <c r="AA113" s="143">
        <f t="shared" si="226"/>
        <v>4.1885920444208224</v>
      </c>
      <c r="AB113" s="143">
        <f t="shared" si="226"/>
        <v>3.9736996002151663</v>
      </c>
      <c r="AC113" s="143">
        <f t="shared" si="226"/>
        <v>4.2210462910023034</v>
      </c>
      <c r="AD113" s="143">
        <f t="shared" si="226"/>
        <v>3.4737171499730839</v>
      </c>
      <c r="AE113" s="143">
        <f t="shared" si="226"/>
        <v>3.9016457656348869</v>
      </c>
      <c r="AF113" s="143">
        <f t="shared" si="226"/>
        <v>3.766959506316006</v>
      </c>
      <c r="AG113" s="143">
        <f t="shared" si="226"/>
        <v>3.7574098267282934</v>
      </c>
      <c r="AH113" s="143">
        <f t="shared" si="226"/>
        <v>4.4592705290526355</v>
      </c>
      <c r="AI113" s="143">
        <f t="shared" si="226"/>
        <v>4.2863274124957629</v>
      </c>
      <c r="AJ113" s="143">
        <f t="shared" si="226"/>
        <v>4.7217457131300833</v>
      </c>
      <c r="AK113" s="143">
        <f t="shared" si="226"/>
        <v>4.6201300216408807</v>
      </c>
      <c r="AL113" s="143">
        <f t="shared" si="226"/>
        <v>3.826744879975335</v>
      </c>
      <c r="AM113" s="143">
        <f t="shared" si="226"/>
        <v>4.1271043072877882</v>
      </c>
      <c r="AN113" s="143">
        <f t="shared" si="226"/>
        <v>4.3238589153857534</v>
      </c>
      <c r="AO113" s="143">
        <f t="shared" si="226"/>
        <v>5.0398002882506834</v>
      </c>
      <c r="AP113" s="143">
        <f t="shared" si="226"/>
        <v>6.4808617344093893</v>
      </c>
      <c r="AQ113" s="143">
        <f t="shared" si="225"/>
        <v>6.7825732425611216</v>
      </c>
      <c r="AR113" s="143">
        <f t="shared" si="225"/>
        <v>6.9278685013432391</v>
      </c>
      <c r="AS113" s="143">
        <f t="shared" si="225"/>
        <v>6.3437827158209341</v>
      </c>
      <c r="AT113" s="143">
        <f t="shared" si="225"/>
        <v>5.4780678126896971</v>
      </c>
      <c r="AU113" s="143">
        <f t="shared" si="225"/>
        <v>5.5136677220561392</v>
      </c>
      <c r="AV113" s="143">
        <f t="shared" si="225"/>
        <v>5.666421973453347</v>
      </c>
      <c r="AW113" s="143">
        <f t="shared" si="225"/>
        <v>5.8499468068291787</v>
      </c>
      <c r="AX113" s="143">
        <f t="shared" si="225"/>
        <v>6.4821799188769553</v>
      </c>
      <c r="AY113" s="143">
        <f t="shared" si="225"/>
        <v>6.227340365340778</v>
      </c>
      <c r="AZ113" s="143">
        <f t="shared" si="225"/>
        <v>6.4575027165792998</v>
      </c>
      <c r="BA113" s="143">
        <f t="shared" si="225"/>
        <v>6.8156072146421582</v>
      </c>
      <c r="BB113" s="143">
        <f t="shared" si="225"/>
        <v>5.737306892206683</v>
      </c>
      <c r="BC113" s="143">
        <f t="shared" si="225"/>
        <v>4.7490882425152243</v>
      </c>
      <c r="BD113" s="143">
        <f t="shared" si="225"/>
        <v>3.5799282094106863</v>
      </c>
      <c r="BE113" s="143">
        <f t="shared" si="225"/>
        <v>2.5343372875131003</v>
      </c>
      <c r="BF113" s="143">
        <f t="shared" si="225"/>
        <v>1.9432023876796902</v>
      </c>
      <c r="BG113" s="143">
        <f t="shared" si="225"/>
        <v>1.4130714661384283</v>
      </c>
      <c r="BH113" s="143">
        <f t="shared" si="225"/>
        <v>0.93928510827560252</v>
      </c>
      <c r="BI113" s="143">
        <f t="shared" si="206"/>
        <v>0.63087125399607946</v>
      </c>
      <c r="BJ113" s="143">
        <f t="shared" si="206"/>
        <v>1.0756605597018867</v>
      </c>
      <c r="BK113" s="143">
        <f t="shared" si="206"/>
        <v>2.4075251147088124</v>
      </c>
      <c r="BL113" s="143">
        <f t="shared" si="206"/>
        <v>3.0645566108380562</v>
      </c>
      <c r="BM113" s="143">
        <f t="shared" si="207"/>
        <v>3.787102706796726</v>
      </c>
      <c r="BN113" s="143">
        <f t="shared" si="208"/>
        <v>3.7630580720304905</v>
      </c>
      <c r="BO113" s="143">
        <f t="shared" si="209"/>
        <v>3.6701596500718741</v>
      </c>
      <c r="BP113" s="143">
        <f t="shared" si="210"/>
        <v>3.8750690122054317</v>
      </c>
      <c r="BQ113" s="143">
        <f t="shared" si="211"/>
        <v>3.8622498825732725</v>
      </c>
      <c r="BR113" s="143">
        <f t="shared" si="212"/>
        <v>3.3946524559871611</v>
      </c>
      <c r="BS113" s="143">
        <f t="shared" si="213"/>
        <v>3.0333718554888098</v>
      </c>
      <c r="BT113" s="143">
        <f t="shared" si="214"/>
        <v>2.7089635213161127</v>
      </c>
      <c r="BU113" s="143">
        <f t="shared" si="215"/>
        <v>2.475067082160916</v>
      </c>
      <c r="BV113" s="143">
        <f t="shared" si="216"/>
        <v>2.5051242984863928</v>
      </c>
      <c r="BW113" s="143">
        <f t="shared" si="217"/>
        <v>2.530755126275523</v>
      </c>
      <c r="BX113" s="143">
        <f t="shared" si="218"/>
        <v>2.4451560262528176</v>
      </c>
      <c r="BY113" s="143">
        <f t="shared" si="219"/>
        <v>2.4718112435437094</v>
      </c>
      <c r="BZ113" s="143">
        <f t="shared" si="220"/>
        <v>2.3268425385819951</v>
      </c>
      <c r="CA113" s="143">
        <f t="shared" si="221"/>
        <v>2.078978028017</v>
      </c>
      <c r="CB113" s="143">
        <f t="shared" si="222"/>
        <v>2.1787063830157578</v>
      </c>
      <c r="CC113" s="143">
        <f t="shared" si="223"/>
        <v>1.9649992153819937</v>
      </c>
    </row>
    <row r="114" spans="1:81" x14ac:dyDescent="0.2">
      <c r="A114" s="140" t="s">
        <v>8</v>
      </c>
      <c r="B114" s="236"/>
      <c r="C114" s="144"/>
      <c r="D114" s="144"/>
      <c r="E114" s="144"/>
      <c r="F114" s="144">
        <f t="shared" si="224"/>
        <v>4.0136420970160369</v>
      </c>
      <c r="G114" s="144">
        <f t="shared" si="224"/>
        <v>2.6855203053303582</v>
      </c>
      <c r="H114" s="144">
        <f t="shared" si="224"/>
        <v>1.4196426689304744</v>
      </c>
      <c r="I114" s="144">
        <f t="shared" si="224"/>
        <v>0.96696419938332412</v>
      </c>
      <c r="J114" s="144">
        <f t="shared" si="224"/>
        <v>3.0153910516372329</v>
      </c>
      <c r="K114" s="144">
        <f t="shared" si="224"/>
        <v>1.7069144012431949</v>
      </c>
      <c r="L114" s="144">
        <f t="shared" si="224"/>
        <v>0.26191906800399245</v>
      </c>
      <c r="M114" s="144">
        <f t="shared" si="224"/>
        <v>-2.6871472608706437</v>
      </c>
      <c r="N114" s="144">
        <f t="shared" si="224"/>
        <v>-1.2127571478852741</v>
      </c>
      <c r="O114" s="144">
        <f t="shared" si="224"/>
        <v>0.28662099213854925</v>
      </c>
      <c r="P114" s="144">
        <f t="shared" si="224"/>
        <v>1.2730802823987719</v>
      </c>
      <c r="Q114" s="144">
        <f t="shared" si="224"/>
        <v>3.2515716926859284</v>
      </c>
      <c r="R114" s="144">
        <f t="shared" si="224"/>
        <v>4.3661856895577742</v>
      </c>
      <c r="S114" s="144">
        <f t="shared" si="224"/>
        <v>5.883706836123026</v>
      </c>
      <c r="T114" s="144">
        <f t="shared" si="224"/>
        <v>8.2150292964942491</v>
      </c>
      <c r="U114" s="144">
        <f t="shared" si="224"/>
        <v>10.736049605437662</v>
      </c>
      <c r="V114" s="144">
        <f t="shared" si="226"/>
        <v>10.030986639949717</v>
      </c>
      <c r="W114" s="144">
        <f t="shared" si="226"/>
        <v>9.5746556300457524</v>
      </c>
      <c r="X114" s="144">
        <f t="shared" si="226"/>
        <v>8.1930452719087459</v>
      </c>
      <c r="Y114" s="144">
        <f t="shared" si="226"/>
        <v>6.350551156729761</v>
      </c>
      <c r="Z114" s="144">
        <f t="shared" si="226"/>
        <v>10.082671588931614</v>
      </c>
      <c r="AA114" s="144">
        <f t="shared" si="226"/>
        <v>8.1460527770439306</v>
      </c>
      <c r="AB114" s="144">
        <f t="shared" si="226"/>
        <v>6.7496744060781575</v>
      </c>
      <c r="AC114" s="144">
        <f t="shared" si="226"/>
        <v>6.3521507898913132</v>
      </c>
      <c r="AD114" s="144">
        <f t="shared" si="226"/>
        <v>1.2351551150068167</v>
      </c>
      <c r="AE114" s="144">
        <f t="shared" si="226"/>
        <v>1.9659536623849869</v>
      </c>
      <c r="AF114" s="144">
        <f t="shared" si="226"/>
        <v>2.5876044296048648</v>
      </c>
      <c r="AG114" s="144">
        <f t="shared" si="226"/>
        <v>4.0037729582409902</v>
      </c>
      <c r="AH114" s="144">
        <f t="shared" si="226"/>
        <v>4.0216030368469537</v>
      </c>
      <c r="AI114" s="144">
        <f t="shared" si="226"/>
        <v>3.6000548532503549</v>
      </c>
      <c r="AJ114" s="144">
        <f t="shared" si="226"/>
        <v>3.6699833443938479</v>
      </c>
      <c r="AK114" s="144">
        <f t="shared" si="226"/>
        <v>2.606735146514088</v>
      </c>
      <c r="AL114" s="144">
        <f t="shared" si="226"/>
        <v>3.0850636508718789</v>
      </c>
      <c r="AM114" s="144">
        <f t="shared" si="226"/>
        <v>4.5856895284558803</v>
      </c>
      <c r="AN114" s="144">
        <f t="shared" si="226"/>
        <v>6.0584057106171993</v>
      </c>
      <c r="AO114" s="144">
        <f t="shared" si="226"/>
        <v>7.9721645954071914</v>
      </c>
      <c r="AP114" s="144">
        <f t="shared" si="226"/>
        <v>7.224720293158116</v>
      </c>
      <c r="AQ114" s="144">
        <f t="shared" si="225"/>
        <v>6.8405234744013086</v>
      </c>
      <c r="AR114" s="144">
        <f t="shared" si="225"/>
        <v>6.1568876914824173</v>
      </c>
      <c r="AS114" s="144">
        <f t="shared" si="225"/>
        <v>5.7067941979030996</v>
      </c>
      <c r="AT114" s="144">
        <f t="shared" si="225"/>
        <v>6.555247243803203</v>
      </c>
      <c r="AU114" s="144">
        <f t="shared" si="225"/>
        <v>6.5222665025861977</v>
      </c>
      <c r="AV114" s="144">
        <f t="shared" si="225"/>
        <v>6.5585557914335828</v>
      </c>
      <c r="AW114" s="144">
        <f t="shared" si="225"/>
        <v>5.9814010329106475</v>
      </c>
      <c r="AX114" s="144">
        <f t="shared" si="225"/>
        <v>6.4256149922670813</v>
      </c>
      <c r="AY114" s="144">
        <f t="shared" si="225"/>
        <v>6.2323875487169769</v>
      </c>
      <c r="AZ114" s="144">
        <f t="shared" si="225"/>
        <v>6.0141129846235533</v>
      </c>
      <c r="BA114" s="144">
        <f t="shared" si="225"/>
        <v>5.7086489885516052</v>
      </c>
      <c r="BB114" s="144">
        <f t="shared" si="225"/>
        <v>4.4139007013765701</v>
      </c>
      <c r="BC114" s="144">
        <f t="shared" si="225"/>
        <v>2.5019273268596054</v>
      </c>
      <c r="BD114" s="144">
        <f t="shared" si="225"/>
        <v>9.8571877932264837E-2</v>
      </c>
      <c r="BE114" s="144">
        <f t="shared" si="225"/>
        <v>-1.047253106772206</v>
      </c>
      <c r="BF114" s="144">
        <f t="shared" si="225"/>
        <v>-0.61379574346267651</v>
      </c>
      <c r="BG114" s="144">
        <f t="shared" si="225"/>
        <v>-0.61561177013189583</v>
      </c>
      <c r="BH114" s="144">
        <f t="shared" si="225"/>
        <v>0.85349237728968141</v>
      </c>
      <c r="BI114" s="144">
        <f t="shared" si="206"/>
        <v>1.2254837109318946</v>
      </c>
      <c r="BJ114" s="144">
        <f t="shared" si="206"/>
        <v>1.6824832579960567</v>
      </c>
      <c r="BK114" s="144">
        <f t="shared" si="206"/>
        <v>4.2177170364009227</v>
      </c>
      <c r="BL114" s="144">
        <f t="shared" si="206"/>
        <v>5.3675360232011489</v>
      </c>
      <c r="BM114" s="144">
        <f t="shared" si="207"/>
        <v>6.7576982036662665</v>
      </c>
      <c r="BN114" s="144">
        <f t="shared" si="208"/>
        <v>6.2437380213037725</v>
      </c>
      <c r="BO114" s="144">
        <f t="shared" si="209"/>
        <v>5.0348185848103615</v>
      </c>
      <c r="BP114" s="144">
        <f t="shared" si="210"/>
        <v>4.3770456461480354</v>
      </c>
      <c r="BQ114" s="144">
        <f t="shared" si="211"/>
        <v>3.4177183475084014</v>
      </c>
      <c r="BR114" s="144">
        <f t="shared" si="212"/>
        <v>3.3545582809198415</v>
      </c>
      <c r="BS114" s="144">
        <f t="shared" si="213"/>
        <v>3.5769112180580183</v>
      </c>
      <c r="BT114" s="144">
        <f t="shared" si="214"/>
        <v>3.4661618574404933</v>
      </c>
      <c r="BU114" s="144">
        <f t="shared" si="215"/>
        <v>3.3805189175821799</v>
      </c>
      <c r="BV114" s="144">
        <f t="shared" si="216"/>
        <v>2.178044094811916</v>
      </c>
      <c r="BW114" s="144">
        <f t="shared" si="217"/>
        <v>1.7267852507656927</v>
      </c>
      <c r="BX114" s="144">
        <f t="shared" si="218"/>
        <v>1.0982561631387511</v>
      </c>
      <c r="BY114" s="144">
        <f t="shared" si="219"/>
        <v>0.91767275198162135</v>
      </c>
      <c r="BZ114" s="144">
        <f t="shared" si="220"/>
        <v>1.0809446832334222</v>
      </c>
      <c r="CA114" s="144">
        <f t="shared" si="221"/>
        <v>0.48182042448585816</v>
      </c>
      <c r="CB114" s="144">
        <f t="shared" si="222"/>
        <v>1.2418564443746918</v>
      </c>
      <c r="CC114" s="144">
        <f t="shared" si="223"/>
        <v>0.70475985227487636</v>
      </c>
    </row>
    <row r="115" spans="1:81" x14ac:dyDescent="0.2">
      <c r="A115" s="140" t="s">
        <v>9</v>
      </c>
      <c r="B115" s="236"/>
      <c r="C115" s="144"/>
      <c r="D115" s="144"/>
      <c r="E115" s="144"/>
      <c r="F115" s="144">
        <f t="shared" si="224"/>
        <v>6.5242311493114729</v>
      </c>
      <c r="G115" s="144">
        <f t="shared" si="224"/>
        <v>5.103394285219288</v>
      </c>
      <c r="H115" s="144">
        <f t="shared" si="224"/>
        <v>4.1643305723979012</v>
      </c>
      <c r="I115" s="144">
        <f t="shared" si="224"/>
        <v>2.6278805178653903</v>
      </c>
      <c r="J115" s="144">
        <f t="shared" si="224"/>
        <v>4.2561412580421099</v>
      </c>
      <c r="K115" s="144">
        <f t="shared" si="224"/>
        <v>5.0302706795532712</v>
      </c>
      <c r="L115" s="144">
        <f t="shared" si="224"/>
        <v>5.7227224135221144</v>
      </c>
      <c r="M115" s="144">
        <f t="shared" si="224"/>
        <v>7.5196573524197463</v>
      </c>
      <c r="N115" s="144">
        <f t="shared" si="224"/>
        <v>7.5557986261163972</v>
      </c>
      <c r="O115" s="144">
        <f t="shared" si="224"/>
        <v>6.2351915848807744</v>
      </c>
      <c r="P115" s="144">
        <f t="shared" si="224"/>
        <v>3.4018720143710608</v>
      </c>
      <c r="Q115" s="144">
        <f t="shared" si="224"/>
        <v>1.9588662253741569</v>
      </c>
      <c r="R115" s="144">
        <f t="shared" si="224"/>
        <v>0.90683538013334519</v>
      </c>
      <c r="S115" s="144">
        <f t="shared" si="224"/>
        <v>2.3327572068510505</v>
      </c>
      <c r="T115" s="144">
        <f t="shared" si="224"/>
        <v>5.0341645281689003</v>
      </c>
      <c r="U115" s="144">
        <f t="shared" si="224"/>
        <v>6.1002496875556531</v>
      </c>
      <c r="V115" s="144">
        <f t="shared" si="226"/>
        <v>7.0748661161584447</v>
      </c>
      <c r="W115" s="144">
        <f t="shared" si="226"/>
        <v>7.0432033039112731</v>
      </c>
      <c r="X115" s="144">
        <f t="shared" si="226"/>
        <v>6.3270259566210933</v>
      </c>
      <c r="Y115" s="144">
        <f t="shared" si="226"/>
        <v>5.2043113624226232</v>
      </c>
      <c r="Z115" s="144">
        <f t="shared" si="226"/>
        <v>4.6497737460513795</v>
      </c>
      <c r="AA115" s="144">
        <f t="shared" si="226"/>
        <v>3.9104353381001946</v>
      </c>
      <c r="AB115" s="144">
        <f t="shared" si="226"/>
        <v>4.5727019492659498</v>
      </c>
      <c r="AC115" s="144">
        <f t="shared" si="226"/>
        <v>6.3143587993775299</v>
      </c>
      <c r="AD115" s="144">
        <f t="shared" si="226"/>
        <v>9.2161967505283311</v>
      </c>
      <c r="AE115" s="144">
        <f t="shared" si="226"/>
        <v>10.052761303528596</v>
      </c>
      <c r="AF115" s="144">
        <f t="shared" si="226"/>
        <v>9.6128183781196856</v>
      </c>
      <c r="AG115" s="144">
        <f t="shared" si="226"/>
        <v>8.5682839775900987</v>
      </c>
      <c r="AH115" s="144">
        <f t="shared" si="226"/>
        <v>8.199094330239399</v>
      </c>
      <c r="AI115" s="144">
        <f t="shared" si="226"/>
        <v>7.006772936071008</v>
      </c>
      <c r="AJ115" s="144">
        <f t="shared" si="226"/>
        <v>6.3205291550184217</v>
      </c>
      <c r="AK115" s="144">
        <f t="shared" si="226"/>
        <v>6.4926190764688698</v>
      </c>
      <c r="AL115" s="144">
        <f t="shared" si="226"/>
        <v>4.5500570669268257</v>
      </c>
      <c r="AM115" s="144">
        <f t="shared" si="226"/>
        <v>4.3586304746224629</v>
      </c>
      <c r="AN115" s="144">
        <f t="shared" si="226"/>
        <v>4.7151436517591812</v>
      </c>
      <c r="AO115" s="144">
        <f t="shared" si="226"/>
        <v>4.2952317624871572</v>
      </c>
      <c r="AP115" s="144">
        <f t="shared" si="226"/>
        <v>5.5536134663690317</v>
      </c>
      <c r="AQ115" s="144">
        <f t="shared" si="225"/>
        <v>6.0790905333392331</v>
      </c>
      <c r="AR115" s="144">
        <f t="shared" si="225"/>
        <v>6.025460097481532</v>
      </c>
      <c r="AS115" s="144">
        <f t="shared" si="225"/>
        <v>5.9968997489760838</v>
      </c>
      <c r="AT115" s="144">
        <f t="shared" si="225"/>
        <v>5.7160917514997109</v>
      </c>
      <c r="AU115" s="144">
        <f t="shared" si="225"/>
        <v>5.4738322514602613</v>
      </c>
      <c r="AV115" s="144">
        <f t="shared" si="225"/>
        <v>5.0949400599920036</v>
      </c>
      <c r="AW115" s="144">
        <f t="shared" si="225"/>
        <v>4.5424009634031002</v>
      </c>
      <c r="AX115" s="144">
        <f t="shared" si="225"/>
        <v>6.3926337603054426</v>
      </c>
      <c r="AY115" s="144">
        <f t="shared" si="225"/>
        <v>7.9174764993674929</v>
      </c>
      <c r="AZ115" s="144">
        <f t="shared" si="225"/>
        <v>9.0865915502572445</v>
      </c>
      <c r="BA115" s="144">
        <f t="shared" si="225"/>
        <v>9.7589263309823906</v>
      </c>
      <c r="BB115" s="144">
        <f t="shared" si="225"/>
        <v>6.7097688272577489</v>
      </c>
      <c r="BC115" s="144">
        <f t="shared" si="225"/>
        <v>4.2579196733790319</v>
      </c>
      <c r="BD115" s="144">
        <f t="shared" si="225"/>
        <v>2.7002769935243176</v>
      </c>
      <c r="BE115" s="144">
        <f t="shared" si="225"/>
        <v>1.4045608932007665</v>
      </c>
      <c r="BF115" s="144">
        <f t="shared" si="225"/>
        <v>0.67968346883411113</v>
      </c>
      <c r="BG115" s="144">
        <f t="shared" si="225"/>
        <v>7.6983927012395953E-2</v>
      </c>
      <c r="BH115" s="144">
        <f t="shared" si="225"/>
        <v>-0.28729080686526753</v>
      </c>
      <c r="BI115" s="144">
        <f t="shared" si="206"/>
        <v>-3.7569250241730842E-2</v>
      </c>
      <c r="BJ115" s="144">
        <f t="shared" si="206"/>
        <v>1.0812276042674744</v>
      </c>
      <c r="BK115" s="144">
        <f t="shared" si="206"/>
        <v>2.1365872608905283</v>
      </c>
      <c r="BL115" s="144">
        <f t="shared" si="206"/>
        <v>2.5861331339114657</v>
      </c>
      <c r="BM115" s="144">
        <f t="shared" si="207"/>
        <v>3.0020496965137906</v>
      </c>
      <c r="BN115" s="144">
        <f t="shared" si="208"/>
        <v>2.7839903471397509</v>
      </c>
      <c r="BO115" s="144">
        <f t="shared" si="209"/>
        <v>2.9701453759532472</v>
      </c>
      <c r="BP115" s="144">
        <f t="shared" si="210"/>
        <v>2.7469493200960047</v>
      </c>
      <c r="BQ115" s="144">
        <f t="shared" si="211"/>
        <v>2.6237767019764111</v>
      </c>
      <c r="BR115" s="144">
        <f t="shared" si="212"/>
        <v>2.806032814810278</v>
      </c>
      <c r="BS115" s="144">
        <f t="shared" si="213"/>
        <v>2.5122028919572594</v>
      </c>
      <c r="BT115" s="144">
        <f t="shared" si="214"/>
        <v>2.4704906534058706</v>
      </c>
      <c r="BU115" s="144">
        <f t="shared" si="215"/>
        <v>2.3804866257754664</v>
      </c>
      <c r="BV115" s="144">
        <f t="shared" si="216"/>
        <v>2.3590072672245865</v>
      </c>
      <c r="BW115" s="144">
        <f t="shared" si="217"/>
        <v>2.0774070591700551</v>
      </c>
      <c r="BX115" s="144">
        <f t="shared" si="218"/>
        <v>2.3610445877159201</v>
      </c>
      <c r="BY115" s="144">
        <f t="shared" si="219"/>
        <v>2.2131782996812035</v>
      </c>
      <c r="BZ115" s="144">
        <f t="shared" si="220"/>
        <v>2.0605775104734723</v>
      </c>
      <c r="CA115" s="144">
        <f t="shared" si="221"/>
        <v>2.6320245761748304</v>
      </c>
      <c r="CB115" s="144">
        <f t="shared" si="222"/>
        <v>2.5318934166804383</v>
      </c>
      <c r="CC115" s="144">
        <f t="shared" si="223"/>
        <v>2.849918155015267</v>
      </c>
    </row>
    <row r="116" spans="1:81" x14ac:dyDescent="0.2">
      <c r="A116" s="140" t="s">
        <v>10</v>
      </c>
      <c r="B116" s="236"/>
      <c r="C116" s="144"/>
      <c r="D116" s="144"/>
      <c r="E116" s="144"/>
      <c r="F116" s="144">
        <f t="shared" si="224"/>
        <v>4.2822250742217918</v>
      </c>
      <c r="G116" s="144">
        <f t="shared" si="224"/>
        <v>6.0992212799335066</v>
      </c>
      <c r="H116" s="144">
        <f t="shared" si="224"/>
        <v>7.7468769619608917</v>
      </c>
      <c r="I116" s="144">
        <f t="shared" si="224"/>
        <v>9.6255541886144833</v>
      </c>
      <c r="J116" s="144">
        <f t="shared" si="224"/>
        <v>7.193725956802381</v>
      </c>
      <c r="K116" s="144">
        <f t="shared" si="224"/>
        <v>5.2800505456390452</v>
      </c>
      <c r="L116" s="144">
        <f t="shared" si="224"/>
        <v>3.1439445344527557</v>
      </c>
      <c r="M116" s="144">
        <f t="shared" si="224"/>
        <v>1.227800409549378</v>
      </c>
      <c r="N116" s="144">
        <f t="shared" si="224"/>
        <v>2.3449846043693281</v>
      </c>
      <c r="O116" s="144">
        <f t="shared" si="224"/>
        <v>3.229260703104416</v>
      </c>
      <c r="P116" s="144">
        <f t="shared" si="224"/>
        <v>3.6653584980690344</v>
      </c>
      <c r="Q116" s="144">
        <f t="shared" si="224"/>
        <v>3.287384048905607</v>
      </c>
      <c r="R116" s="144">
        <f t="shared" si="224"/>
        <v>6.0234577662305657</v>
      </c>
      <c r="S116" s="144">
        <f t="shared" si="224"/>
        <v>5.7045341310100222</v>
      </c>
      <c r="T116" s="144">
        <f t="shared" si="224"/>
        <v>6.0981696951392994</v>
      </c>
      <c r="U116" s="144">
        <f t="shared" si="224"/>
        <v>6.7383541542098886</v>
      </c>
      <c r="V116" s="144">
        <f t="shared" si="226"/>
        <v>0.99925304311161667</v>
      </c>
      <c r="W116" s="144">
        <f t="shared" si="226"/>
        <v>0.2709508246395127</v>
      </c>
      <c r="X116" s="144">
        <f t="shared" si="226"/>
        <v>0.3711322521577527</v>
      </c>
      <c r="Y116" s="144">
        <f t="shared" si="226"/>
        <v>1.4398911470454494</v>
      </c>
      <c r="Z116" s="144">
        <f t="shared" si="226"/>
        <v>2.8451615272185431</v>
      </c>
      <c r="AA116" s="144">
        <f t="shared" si="226"/>
        <v>4.7673003392343958</v>
      </c>
      <c r="AB116" s="144">
        <f t="shared" si="226"/>
        <v>5.5528070583829026</v>
      </c>
      <c r="AC116" s="144">
        <f t="shared" si="226"/>
        <v>5.8287836634032111</v>
      </c>
      <c r="AD116" s="144">
        <f t="shared" si="226"/>
        <v>7.4909888191157226</v>
      </c>
      <c r="AE116" s="144">
        <f t="shared" si="226"/>
        <v>6.5006345531926844</v>
      </c>
      <c r="AF116" s="144">
        <f t="shared" si="226"/>
        <v>4.0664984595025597</v>
      </c>
      <c r="AG116" s="144">
        <f t="shared" si="226"/>
        <v>2.3327819246839234</v>
      </c>
      <c r="AH116" s="144">
        <f t="shared" si="226"/>
        <v>4.4710759267468214</v>
      </c>
      <c r="AI116" s="144">
        <f t="shared" si="226"/>
        <v>4.5206884657348789</v>
      </c>
      <c r="AJ116" s="144">
        <f t="shared" si="226"/>
        <v>6.4833983894501275</v>
      </c>
      <c r="AK116" s="144">
        <f t="shared" si="226"/>
        <v>7.1077309391923178</v>
      </c>
      <c r="AL116" s="144">
        <f t="shared" si="226"/>
        <v>6.8827894430467236</v>
      </c>
      <c r="AM116" s="144">
        <f t="shared" si="226"/>
        <v>7.4880393497338211</v>
      </c>
      <c r="AN116" s="144">
        <f t="shared" si="226"/>
        <v>6.9543557395510023</v>
      </c>
      <c r="AO116" s="144">
        <f t="shared" si="226"/>
        <v>7.5664664750564228</v>
      </c>
      <c r="AP116" s="144">
        <f t="shared" si="226"/>
        <v>10.42617699073193</v>
      </c>
      <c r="AQ116" s="144">
        <f t="shared" si="225"/>
        <v>10.404207248975881</v>
      </c>
      <c r="AR116" s="144">
        <f t="shared" si="225"/>
        <v>11.310081949473409</v>
      </c>
      <c r="AS116" s="144">
        <f t="shared" si="225"/>
        <v>10.450223378346827</v>
      </c>
      <c r="AT116" s="144">
        <f t="shared" si="225"/>
        <v>6.2428902287613841</v>
      </c>
      <c r="AU116" s="144">
        <f t="shared" si="225"/>
        <v>7.2554961963386928</v>
      </c>
      <c r="AV116" s="144">
        <f t="shared" si="225"/>
        <v>8.010775014714735</v>
      </c>
      <c r="AW116" s="144">
        <f t="shared" si="225"/>
        <v>9.0595435647078197</v>
      </c>
      <c r="AX116" s="144">
        <f t="shared" si="225"/>
        <v>9.3443307493365388</v>
      </c>
      <c r="AY116" s="144">
        <f t="shared" si="225"/>
        <v>6.9037145932707737</v>
      </c>
      <c r="AZ116" s="144">
        <f t="shared" si="225"/>
        <v>6.4251947298717829</v>
      </c>
      <c r="BA116" s="144">
        <f t="shared" si="225"/>
        <v>6.7089569286675577</v>
      </c>
      <c r="BB116" s="144">
        <f t="shared" si="225"/>
        <v>6.932430637690107</v>
      </c>
      <c r="BC116" s="144">
        <f t="shared" si="225"/>
        <v>6.9084056310138919</v>
      </c>
      <c r="BD116" s="144">
        <f t="shared" si="225"/>
        <v>5.4876957483049482</v>
      </c>
      <c r="BE116" s="144">
        <f t="shared" si="225"/>
        <v>4.1008368782789972</v>
      </c>
      <c r="BF116" s="144">
        <f t="shared" si="225"/>
        <v>2.4514352947074456</v>
      </c>
      <c r="BG116" s="144">
        <f t="shared" si="225"/>
        <v>1.7232413048585158</v>
      </c>
      <c r="BH116" s="144">
        <f t="shared" si="225"/>
        <v>1.2006149802999959</v>
      </c>
      <c r="BI116" s="144">
        <f t="shared" si="206"/>
        <v>1.2137733074075114</v>
      </c>
      <c r="BJ116" s="144">
        <f t="shared" si="206"/>
        <v>0.9798696585346971</v>
      </c>
      <c r="BK116" s="144">
        <f t="shared" si="206"/>
        <v>1.6578394255945623</v>
      </c>
      <c r="BL116" s="144">
        <f t="shared" si="206"/>
        <v>1.4284036210203235</v>
      </c>
      <c r="BM116" s="144">
        <f t="shared" si="207"/>
        <v>0.88568119257200695</v>
      </c>
      <c r="BN116" s="144">
        <f t="shared" si="208"/>
        <v>2.4766337038150925</v>
      </c>
      <c r="BO116" s="144">
        <f t="shared" si="209"/>
        <v>3.3558625016009667</v>
      </c>
      <c r="BP116" s="144">
        <f t="shared" si="210"/>
        <v>4.9606778661122197</v>
      </c>
      <c r="BQ116" s="144">
        <f t="shared" si="211"/>
        <v>5.7449441496330556</v>
      </c>
      <c r="BR116" s="144">
        <f t="shared" si="212"/>
        <v>3.515175656865265</v>
      </c>
      <c r="BS116" s="144">
        <f t="shared" si="213"/>
        <v>2.5611432157945928</v>
      </c>
      <c r="BT116" s="144">
        <f t="shared" si="214"/>
        <v>1.2290310875398811</v>
      </c>
      <c r="BU116" s="144">
        <f t="shared" si="215"/>
        <v>0.67578712603638202</v>
      </c>
      <c r="BV116" s="144">
        <f t="shared" si="216"/>
        <v>2.2501906201869026</v>
      </c>
      <c r="BW116" s="144">
        <f t="shared" si="217"/>
        <v>3.0416645023878743</v>
      </c>
      <c r="BX116" s="144">
        <f t="shared" si="218"/>
        <v>3.5166351956763866</v>
      </c>
      <c r="BY116" s="144">
        <f t="shared" si="219"/>
        <v>3.9415077192072254</v>
      </c>
      <c r="BZ116" s="144">
        <f t="shared" si="220"/>
        <v>3.0830877128856544</v>
      </c>
      <c r="CA116" s="144">
        <f t="shared" si="221"/>
        <v>2.1378669092717963</v>
      </c>
      <c r="CB116" s="144">
        <f t="shared" si="222"/>
        <v>2.0465687039518192</v>
      </c>
      <c r="CC116" s="144">
        <f t="shared" si="223"/>
        <v>2.2638937415642122</v>
      </c>
    </row>
    <row r="117" spans="1:81" x14ac:dyDescent="0.2">
      <c r="A117" s="140" t="s">
        <v>11</v>
      </c>
      <c r="B117" s="236"/>
      <c r="C117" s="144"/>
      <c r="D117" s="144"/>
      <c r="E117" s="144"/>
      <c r="F117" s="144">
        <f t="shared" si="224"/>
        <v>5.8678249385120669</v>
      </c>
      <c r="G117" s="144">
        <f t="shared" si="224"/>
        <v>2.515834889911464</v>
      </c>
      <c r="H117" s="144">
        <f t="shared" si="224"/>
        <v>1.1255455716842899</v>
      </c>
      <c r="I117" s="144">
        <f t="shared" si="224"/>
        <v>1.1663984959440323</v>
      </c>
      <c r="J117" s="144">
        <f t="shared" si="224"/>
        <v>-1.7919783978943609</v>
      </c>
      <c r="K117" s="144">
        <f t="shared" si="224"/>
        <v>2.0869776473229445E-2</v>
      </c>
      <c r="L117" s="144">
        <f t="shared" si="224"/>
        <v>0.96146126691865774</v>
      </c>
      <c r="M117" s="144">
        <f t="shared" si="224"/>
        <v>0.56962513843078233</v>
      </c>
      <c r="N117" s="144">
        <f t="shared" si="224"/>
        <v>3.7286100343637418</v>
      </c>
      <c r="O117" s="144">
        <f t="shared" si="224"/>
        <v>5.6105166806247748</v>
      </c>
      <c r="P117" s="144">
        <f t="shared" si="224"/>
        <v>7.1178020420054358</v>
      </c>
      <c r="Q117" s="144">
        <f t="shared" si="224"/>
        <v>8.3810393383900124</v>
      </c>
      <c r="R117" s="144">
        <f t="shared" si="224"/>
        <v>5.4803876085048495</v>
      </c>
      <c r="S117" s="144">
        <f t="shared" si="224"/>
        <v>3.9716632694360028</v>
      </c>
      <c r="T117" s="144">
        <f t="shared" si="224"/>
        <v>2.8950592446345524</v>
      </c>
      <c r="U117" s="144">
        <f t="shared" si="224"/>
        <v>2.3612701492612875</v>
      </c>
      <c r="V117" s="144">
        <f t="shared" si="226"/>
        <v>3.7692585544315711</v>
      </c>
      <c r="W117" s="144">
        <f t="shared" si="226"/>
        <v>4.4179261687027171</v>
      </c>
      <c r="X117" s="144">
        <f t="shared" si="226"/>
        <v>5.1184769672912447</v>
      </c>
      <c r="Y117" s="144">
        <f t="shared" si="226"/>
        <v>5.4999628055050271</v>
      </c>
      <c r="Z117" s="144">
        <f t="shared" si="226"/>
        <v>4.020198752834963</v>
      </c>
      <c r="AA117" s="144">
        <f t="shared" si="226"/>
        <v>2.7695390147540242</v>
      </c>
      <c r="AB117" s="144">
        <f t="shared" si="226"/>
        <v>1.5513255566976534</v>
      </c>
      <c r="AC117" s="144">
        <f t="shared" si="226"/>
        <v>0.83230756075498913</v>
      </c>
      <c r="AD117" s="144">
        <f t="shared" si="226"/>
        <v>1.132735486433762</v>
      </c>
      <c r="AE117" s="144">
        <f t="shared" si="226"/>
        <v>1.9533374675302984</v>
      </c>
      <c r="AF117" s="144">
        <f t="shared" si="226"/>
        <v>2.7542558738026321</v>
      </c>
      <c r="AG117" s="144">
        <f t="shared" si="226"/>
        <v>3.7900734163138488</v>
      </c>
      <c r="AH117" s="144">
        <f t="shared" si="226"/>
        <v>5.2278776732230829</v>
      </c>
      <c r="AI117" s="144">
        <f t="shared" si="226"/>
        <v>5.9406445007308042</v>
      </c>
      <c r="AJ117" s="144">
        <f t="shared" si="226"/>
        <v>5.9999422630623824</v>
      </c>
      <c r="AK117" s="144">
        <f t="shared" si="226"/>
        <v>4.9042552247482556</v>
      </c>
      <c r="AL117" s="144">
        <f t="shared" si="226"/>
        <v>3.2550379426453313</v>
      </c>
      <c r="AM117" s="144">
        <f t="shared" si="226"/>
        <v>1.461631462313812</v>
      </c>
      <c r="AN117" s="144">
        <f t="shared" si="226"/>
        <v>0.95667539636903021</v>
      </c>
      <c r="AO117" s="144">
        <f t="shared" si="226"/>
        <v>1.3365242946884817</v>
      </c>
      <c r="AP117" s="144">
        <f t="shared" si="226"/>
        <v>1.6543840878683012</v>
      </c>
      <c r="AQ117" s="144">
        <f t="shared" si="225"/>
        <v>3.3363715619645968</v>
      </c>
      <c r="AR117" s="144">
        <f t="shared" si="225"/>
        <v>3.9980350608804254</v>
      </c>
      <c r="AS117" s="144">
        <f t="shared" si="225"/>
        <v>4.3045176777224849</v>
      </c>
      <c r="AT117" s="144">
        <f t="shared" si="225"/>
        <v>6.0617459580885953</v>
      </c>
      <c r="AU117" s="144">
        <f t="shared" si="225"/>
        <v>5.6003958175994129</v>
      </c>
      <c r="AV117" s="144">
        <f t="shared" si="225"/>
        <v>5.2111567432191714</v>
      </c>
      <c r="AW117" s="144">
        <f t="shared" si="225"/>
        <v>4.7719565379082578</v>
      </c>
      <c r="AX117" s="144">
        <f t="shared" si="225"/>
        <v>4.3460271478628565</v>
      </c>
      <c r="AY117" s="144">
        <f t="shared" si="225"/>
        <v>4.8953744193670463</v>
      </c>
      <c r="AZ117" s="144">
        <f t="shared" si="225"/>
        <v>5.6339758749673514</v>
      </c>
      <c r="BA117" s="144">
        <f t="shared" si="225"/>
        <v>6.7171752838405085</v>
      </c>
      <c r="BB117" s="144">
        <f t="shared" si="225"/>
        <v>5.1014660469618072</v>
      </c>
      <c r="BC117" s="144">
        <f t="shared" si="225"/>
        <v>3.9301698292892882</v>
      </c>
      <c r="BD117" s="144">
        <f t="shared" si="225"/>
        <v>3.2255297074386466</v>
      </c>
      <c r="BE117" s="144">
        <f t="shared" si="225"/>
        <v>2.088579939304303</v>
      </c>
      <c r="BF117" s="144">
        <f t="shared" si="225"/>
        <v>2.5299706160574438</v>
      </c>
      <c r="BG117" s="144">
        <f t="shared" si="225"/>
        <v>1.1934002548663663</v>
      </c>
      <c r="BH117" s="144">
        <f t="shared" si="225"/>
        <v>-0.88210685580290427</v>
      </c>
      <c r="BI117" s="144">
        <f t="shared" si="206"/>
        <v>-3.1073253034040533</v>
      </c>
      <c r="BJ117" s="144">
        <f t="shared" si="206"/>
        <v>-2.5890238130136085</v>
      </c>
      <c r="BK117" s="144">
        <f t="shared" si="206"/>
        <v>-0.43602727580451539</v>
      </c>
      <c r="BL117" s="144">
        <f t="shared" si="206"/>
        <v>1.5262569022399055</v>
      </c>
      <c r="BM117" s="144">
        <f t="shared" si="207"/>
        <v>4.0585058640595628</v>
      </c>
      <c r="BN117" s="144">
        <f t="shared" si="208"/>
        <v>3.4986742843514973</v>
      </c>
      <c r="BO117" s="144">
        <f t="shared" si="209"/>
        <v>2.7703067590731751</v>
      </c>
      <c r="BP117" s="144">
        <f t="shared" si="210"/>
        <v>2.2980137116388466</v>
      </c>
      <c r="BQ117" s="144">
        <f t="shared" si="211"/>
        <v>2.2242069987346902</v>
      </c>
      <c r="BR117" s="144">
        <f t="shared" si="212"/>
        <v>2.2006108809617944</v>
      </c>
      <c r="BS117" s="144">
        <f t="shared" si="213"/>
        <v>2.1739435360213877</v>
      </c>
      <c r="BT117" s="144">
        <f t="shared" si="214"/>
        <v>2.4176421880627799</v>
      </c>
      <c r="BU117" s="144">
        <f t="shared" si="215"/>
        <v>2.3050072040957126</v>
      </c>
      <c r="BV117" s="144">
        <f t="shared" si="216"/>
        <v>2.0801566947223793</v>
      </c>
      <c r="BW117" s="144">
        <f t="shared" si="217"/>
        <v>2.2272351590236994</v>
      </c>
      <c r="BX117" s="144">
        <f t="shared" si="218"/>
        <v>1.9841255624371841</v>
      </c>
      <c r="BY117" s="144">
        <f t="shared" si="219"/>
        <v>1.7358591720381134</v>
      </c>
      <c r="BZ117" s="144">
        <f t="shared" si="220"/>
        <v>1.8153716017829742</v>
      </c>
      <c r="CA117" s="144">
        <f t="shared" si="221"/>
        <v>1.5166206282799093</v>
      </c>
      <c r="CB117" s="144">
        <f t="shared" si="222"/>
        <v>1.5339951472365301</v>
      </c>
      <c r="CC117" s="144">
        <f t="shared" si="223"/>
        <v>1.4356609964098657</v>
      </c>
    </row>
    <row r="118" spans="1:81" x14ac:dyDescent="0.2">
      <c r="A118" s="137" t="s">
        <v>12</v>
      </c>
      <c r="B118" s="237"/>
      <c r="C118" s="145"/>
      <c r="D118" s="145"/>
      <c r="E118" s="145"/>
      <c r="F118" s="145">
        <f t="shared" si="224"/>
        <v>2.8628156404868084</v>
      </c>
      <c r="G118" s="145">
        <f t="shared" si="224"/>
        <v>3.5800747468006806</v>
      </c>
      <c r="H118" s="145">
        <f t="shared" si="224"/>
        <v>4.1504429449204832</v>
      </c>
      <c r="I118" s="145">
        <f t="shared" si="224"/>
        <v>4.5388463937618795</v>
      </c>
      <c r="J118" s="145">
        <f t="shared" si="224"/>
        <v>-1.2009914297651259</v>
      </c>
      <c r="K118" s="145">
        <f t="shared" si="224"/>
        <v>-2.1139307136932217</v>
      </c>
      <c r="L118" s="145">
        <f t="shared" si="224"/>
        <v>-2.9012374015991012</v>
      </c>
      <c r="M118" s="145">
        <f t="shared" si="224"/>
        <v>-3.433848991093992</v>
      </c>
      <c r="N118" s="145">
        <f t="shared" si="224"/>
        <v>2.0910565452020751</v>
      </c>
      <c r="O118" s="145">
        <f t="shared" si="224"/>
        <v>1.9803195169830783</v>
      </c>
      <c r="P118" s="145">
        <f t="shared" si="224"/>
        <v>1.839716632736919</v>
      </c>
      <c r="Q118" s="145">
        <f t="shared" si="224"/>
        <v>1.7607385328666156</v>
      </c>
      <c r="R118" s="145">
        <f t="shared" si="224"/>
        <v>-3.4546190438106064</v>
      </c>
      <c r="S118" s="145">
        <f t="shared" si="224"/>
        <v>-3.3834991674814971</v>
      </c>
      <c r="T118" s="145">
        <f t="shared" si="224"/>
        <v>-3.4053014246546076</v>
      </c>
      <c r="U118" s="145">
        <f t="shared" si="224"/>
        <v>-3.6892248685763693</v>
      </c>
      <c r="V118" s="145">
        <f t="shared" si="226"/>
        <v>-0.3091700492630336</v>
      </c>
      <c r="W118" s="145">
        <f t="shared" si="226"/>
        <v>-0.31161575215626686</v>
      </c>
      <c r="X118" s="145">
        <f t="shared" si="226"/>
        <v>-0.29320374024159601</v>
      </c>
      <c r="Y118" s="145">
        <f t="shared" si="226"/>
        <v>-0.23670213160378045</v>
      </c>
      <c r="Z118" s="145">
        <f t="shared" si="226"/>
        <v>1.2278319897637686</v>
      </c>
      <c r="AA118" s="145">
        <f t="shared" si="226"/>
        <v>0.97319772715852348</v>
      </c>
      <c r="AB118" s="145">
        <f t="shared" si="226"/>
        <v>0.68145063238664683</v>
      </c>
      <c r="AC118" s="145">
        <f t="shared" si="226"/>
        <v>0.83788936648137402</v>
      </c>
      <c r="AD118" s="145">
        <f t="shared" si="226"/>
        <v>-0.85695046146291343</v>
      </c>
      <c r="AE118" s="145">
        <f t="shared" si="226"/>
        <v>1.215737819152193E-2</v>
      </c>
      <c r="AF118" s="145">
        <f t="shared" si="226"/>
        <v>1.0133343619772022</v>
      </c>
      <c r="AG118" s="145">
        <f t="shared" si="226"/>
        <v>1.5134767908990332</v>
      </c>
      <c r="AH118" s="145">
        <f t="shared" si="226"/>
        <v>1.8581990187090478</v>
      </c>
      <c r="AI118" s="145">
        <f t="shared" si="226"/>
        <v>2.0317237325356596</v>
      </c>
      <c r="AJ118" s="145">
        <f t="shared" si="226"/>
        <v>2.285426991612225</v>
      </c>
      <c r="AK118" s="145">
        <f t="shared" si="226"/>
        <v>2.6103032564656172</v>
      </c>
      <c r="AL118" s="145">
        <f t="shared" si="226"/>
        <v>1.1806502338970344</v>
      </c>
      <c r="AM118" s="145">
        <f t="shared" si="226"/>
        <v>1.269738184200087</v>
      </c>
      <c r="AN118" s="145">
        <f t="shared" si="226"/>
        <v>1.1315441032377036</v>
      </c>
      <c r="AO118" s="145">
        <f t="shared" si="226"/>
        <v>1.8108122517794776</v>
      </c>
      <c r="AP118" s="145">
        <f t="shared" si="226"/>
        <v>4.4149212309183534</v>
      </c>
      <c r="AQ118" s="145">
        <f t="shared" si="225"/>
        <v>4.8969209464011296</v>
      </c>
      <c r="AR118" s="145">
        <f t="shared" si="225"/>
        <v>4.9861095506673898</v>
      </c>
      <c r="AS118" s="145">
        <f t="shared" si="225"/>
        <v>3.728098852085346</v>
      </c>
      <c r="AT118" s="145">
        <f t="shared" si="225"/>
        <v>3.0953249830226506</v>
      </c>
      <c r="AU118" s="145">
        <f t="shared" si="225"/>
        <v>2.5233898976566014</v>
      </c>
      <c r="AV118" s="145">
        <f t="shared" si="225"/>
        <v>2.7362028781990237</v>
      </c>
      <c r="AW118" s="145">
        <f t="shared" si="225"/>
        <v>3.5646197534842732</v>
      </c>
      <c r="AX118" s="145">
        <f t="shared" si="225"/>
        <v>4.25205244658419</v>
      </c>
      <c r="AY118" s="145">
        <f t="shared" si="225"/>
        <v>4.6193504854385044</v>
      </c>
      <c r="AZ118" s="145">
        <f t="shared" si="225"/>
        <v>5.1619579971692797</v>
      </c>
      <c r="BA118" s="145">
        <f t="shared" si="225"/>
        <v>5.746802484435265</v>
      </c>
      <c r="BB118" s="145">
        <f t="shared" si="225"/>
        <v>5.174790417786455</v>
      </c>
      <c r="BC118" s="145">
        <f t="shared" si="225"/>
        <v>5.3367684780626474</v>
      </c>
      <c r="BD118" s="145">
        <f t="shared" si="225"/>
        <v>5.9052085928967584</v>
      </c>
      <c r="BE118" s="145">
        <f t="shared" si="225"/>
        <v>5.6156150838797734</v>
      </c>
      <c r="BF118" s="145">
        <f t="shared" si="225"/>
        <v>4.8443676011564438</v>
      </c>
      <c r="BG118" s="145">
        <f t="shared" si="225"/>
        <v>4.3677937759122312</v>
      </c>
      <c r="BH118" s="145">
        <f t="shared" si="225"/>
        <v>2.5097679037764933</v>
      </c>
      <c r="BI118" s="145">
        <f t="shared" si="206"/>
        <v>1.4805214955376553</v>
      </c>
      <c r="BJ118" s="145">
        <f t="shared" si="206"/>
        <v>2.1412835615478678</v>
      </c>
      <c r="BK118" s="145">
        <f t="shared" si="206"/>
        <v>2.9152791298216192</v>
      </c>
      <c r="BL118" s="145">
        <f t="shared" si="206"/>
        <v>3.7453274178393232</v>
      </c>
      <c r="BM118" s="145">
        <f t="shared" si="207"/>
        <v>4.8206200147331133</v>
      </c>
      <c r="BN118" s="145">
        <f t="shared" si="208"/>
        <v>3.7009879885562902</v>
      </c>
      <c r="BO118" s="145">
        <f t="shared" si="209"/>
        <v>3.5923053563645926</v>
      </c>
      <c r="BP118" s="145">
        <f t="shared" si="210"/>
        <v>3.6422339272533231</v>
      </c>
      <c r="BQ118" s="145">
        <f t="shared" si="211"/>
        <v>3.7903859052660493</v>
      </c>
      <c r="BR118" s="145">
        <f t="shared" si="212"/>
        <v>4.2491670646528563</v>
      </c>
      <c r="BS118" s="145">
        <f t="shared" si="213"/>
        <v>3.7936489464744838</v>
      </c>
      <c r="BT118" s="145">
        <f t="shared" si="214"/>
        <v>3.9896418455429914</v>
      </c>
      <c r="BU118" s="145">
        <f t="shared" si="215"/>
        <v>3.8134642513455388</v>
      </c>
      <c r="BV118" s="145">
        <f t="shared" si="216"/>
        <v>3.4186157796579133</v>
      </c>
      <c r="BW118" s="145">
        <f t="shared" si="217"/>
        <v>3.23312319398307</v>
      </c>
      <c r="BX118" s="145">
        <f t="shared" si="218"/>
        <v>2.8273086116574495</v>
      </c>
      <c r="BY118" s="145">
        <f t="shared" si="219"/>
        <v>2.8554644253213546</v>
      </c>
      <c r="BZ118" s="145">
        <f t="shared" si="220"/>
        <v>3.1165048964057815</v>
      </c>
      <c r="CA118" s="145">
        <f t="shared" si="221"/>
        <v>3.4049108258199214</v>
      </c>
      <c r="CB118" s="145">
        <f t="shared" si="222"/>
        <v>3.2442784049060065</v>
      </c>
      <c r="CC118" s="145">
        <f t="shared" si="223"/>
        <v>2.3933917714551169</v>
      </c>
    </row>
    <row r="119" spans="1:81" x14ac:dyDescent="0.2">
      <c r="A119" s="133" t="s">
        <v>13</v>
      </c>
      <c r="B119" s="240"/>
      <c r="C119" s="143"/>
      <c r="D119" s="143"/>
      <c r="E119" s="143"/>
      <c r="F119" s="143">
        <f>(F39-B39)/B39*100</f>
        <v>2.299956853130912</v>
      </c>
      <c r="G119" s="143">
        <f t="shared" si="224"/>
        <v>3.7127466419664668</v>
      </c>
      <c r="H119" s="143">
        <f t="shared" si="224"/>
        <v>4.697507489972641</v>
      </c>
      <c r="I119" s="143">
        <f t="shared" si="224"/>
        <v>5.4557544397653324</v>
      </c>
      <c r="J119" s="143">
        <f t="shared" si="224"/>
        <v>3.1733482228199703</v>
      </c>
      <c r="K119" s="143">
        <f t="shared" si="224"/>
        <v>2.421168253593478</v>
      </c>
      <c r="L119" s="143">
        <f t="shared" si="224"/>
        <v>1.1570236288444251</v>
      </c>
      <c r="M119" s="143">
        <f t="shared" si="224"/>
        <v>-3.1054947886960595E-2</v>
      </c>
      <c r="N119" s="143">
        <f t="shared" si="224"/>
        <v>1.5309318924741526</v>
      </c>
      <c r="O119" s="143">
        <f t="shared" si="224"/>
        <v>1.0185245884431033</v>
      </c>
      <c r="P119" s="143">
        <f t="shared" si="224"/>
        <v>0.66978302498544207</v>
      </c>
      <c r="Q119" s="143">
        <f t="shared" si="224"/>
        <v>0.97072984377174887</v>
      </c>
      <c r="R119" s="143">
        <f t="shared" si="224"/>
        <v>3.5497560414181763E-2</v>
      </c>
      <c r="S119" s="143">
        <f t="shared" si="224"/>
        <v>0.80896259342807619</v>
      </c>
      <c r="T119" s="143">
        <f t="shared" si="224"/>
        <v>2.2521050431206406</v>
      </c>
      <c r="U119" s="143">
        <f t="shared" si="224"/>
        <v>3.3469482077805965</v>
      </c>
      <c r="V119" s="143">
        <f t="shared" si="226"/>
        <v>4.5872477302692021</v>
      </c>
      <c r="W119" s="143">
        <f t="shared" si="226"/>
        <v>4.7260562306062486</v>
      </c>
      <c r="X119" s="143">
        <f t="shared" si="226"/>
        <v>4.636043206418174</v>
      </c>
      <c r="Y119" s="143">
        <f t="shared" si="226"/>
        <v>4.2246602500387382</v>
      </c>
      <c r="Z119" s="143">
        <f t="shared" si="226"/>
        <v>5.1970275501977214</v>
      </c>
      <c r="AA119" s="143">
        <f t="shared" si="226"/>
        <v>4.4830553989411026</v>
      </c>
      <c r="AB119" s="143">
        <f t="shared" si="226"/>
        <v>3.5165179809847249</v>
      </c>
      <c r="AC119" s="143">
        <f t="shared" si="226"/>
        <v>3.4380995044560589</v>
      </c>
      <c r="AD119" s="143">
        <f t="shared" si="226"/>
        <v>1.4598539148530509</v>
      </c>
      <c r="AE119" s="143">
        <f t="shared" si="226"/>
        <v>2.4491335262416571</v>
      </c>
      <c r="AF119" s="143">
        <f t="shared" si="226"/>
        <v>3.1279981578711147</v>
      </c>
      <c r="AG119" s="143">
        <f t="shared" si="226"/>
        <v>3.1872862599268856</v>
      </c>
      <c r="AH119" s="143">
        <f t="shared" si="226"/>
        <v>4.5121278322486136</v>
      </c>
      <c r="AI119" s="143">
        <f t="shared" si="226"/>
        <v>3.4618539796382408</v>
      </c>
      <c r="AJ119" s="143">
        <f t="shared" si="226"/>
        <v>2.9820874555560728</v>
      </c>
      <c r="AK119" s="143">
        <f t="shared" si="226"/>
        <v>2.650989614215931</v>
      </c>
      <c r="AL119" s="143">
        <f t="shared" si="226"/>
        <v>2.7288878509240053</v>
      </c>
      <c r="AM119" s="143">
        <f t="shared" si="226"/>
        <v>3.8497932721991557</v>
      </c>
      <c r="AN119" s="143">
        <f t="shared" si="226"/>
        <v>5.1507669552398871</v>
      </c>
      <c r="AO119" s="143">
        <f t="shared" si="226"/>
        <v>5.9599132316506633</v>
      </c>
      <c r="AP119" s="143">
        <f t="shared" si="226"/>
        <v>5.6740384148098766</v>
      </c>
      <c r="AQ119" s="143">
        <f t="shared" si="225"/>
        <v>6.1237031079100532</v>
      </c>
      <c r="AR119" s="143">
        <f t="shared" si="225"/>
        <v>5.9456760295214339</v>
      </c>
      <c r="AS119" s="143">
        <f t="shared" si="225"/>
        <v>5.429469069564159</v>
      </c>
      <c r="AT119" s="143">
        <f t="shared" si="225"/>
        <v>5.7849463178554377</v>
      </c>
      <c r="AU119" s="143">
        <f t="shared" si="225"/>
        <v>5.0507731234268984</v>
      </c>
      <c r="AV119" s="143">
        <f t="shared" si="225"/>
        <v>4.9487875688790091</v>
      </c>
      <c r="AW119" s="143">
        <f t="shared" si="225"/>
        <v>5.4382999645362942</v>
      </c>
      <c r="AX119" s="143">
        <f t="shared" si="225"/>
        <v>6.2289168899547755</v>
      </c>
      <c r="AY119" s="143">
        <f t="shared" si="225"/>
        <v>6.2661571454335627</v>
      </c>
      <c r="AZ119" s="143">
        <f t="shared" si="225"/>
        <v>6.1712731898107931</v>
      </c>
      <c r="BA119" s="143">
        <f t="shared" si="225"/>
        <v>6.7407690107649127</v>
      </c>
      <c r="BB119" s="143">
        <f t="shared" si="225"/>
        <v>5.1809618596864819</v>
      </c>
      <c r="BC119" s="143">
        <f t="shared" si="225"/>
        <v>5.296518960719931</v>
      </c>
      <c r="BD119" s="143">
        <f t="shared" si="225"/>
        <v>4.4426554825448354</v>
      </c>
      <c r="BE119" s="143">
        <f t="shared" si="225"/>
        <v>1.8897963475953701</v>
      </c>
      <c r="BF119" s="143">
        <f t="shared" si="225"/>
        <v>6.0174551432003384E-2</v>
      </c>
      <c r="BG119" s="143">
        <f t="shared" si="225"/>
        <v>-1.9887369856257071</v>
      </c>
      <c r="BH119" s="143">
        <f t="shared" si="225"/>
        <v>-2.1054713624132049</v>
      </c>
      <c r="BI119" s="143">
        <f t="shared" si="206"/>
        <v>-0.89178010481775272</v>
      </c>
      <c r="BJ119" s="143">
        <f t="shared" si="206"/>
        <v>1.4569016497319818</v>
      </c>
      <c r="BK119" s="143">
        <f t="shared" si="206"/>
        <v>3.3862901811184019</v>
      </c>
      <c r="BL119" s="143">
        <f t="shared" si="206"/>
        <v>3.7373221355191428</v>
      </c>
      <c r="BM119" s="143">
        <f t="shared" si="207"/>
        <v>4.1968141726597192</v>
      </c>
      <c r="BN119" s="143">
        <f t="shared" si="208"/>
        <v>4.2777979613035377</v>
      </c>
      <c r="BO119" s="143">
        <f t="shared" si="209"/>
        <v>3.4939930752375976</v>
      </c>
      <c r="BP119" s="143">
        <f t="shared" si="210"/>
        <v>3.2815693835019228</v>
      </c>
      <c r="BQ119" s="143">
        <f t="shared" si="211"/>
        <v>3.0613281691421506</v>
      </c>
      <c r="BR119" s="143">
        <f t="shared" si="212"/>
        <v>2.3766242037306564</v>
      </c>
      <c r="BS119" s="143">
        <f t="shared" si="213"/>
        <v>2.5727706728620823</v>
      </c>
      <c r="BT119" s="143">
        <f t="shared" si="214"/>
        <v>2.5817778320969218</v>
      </c>
      <c r="BU119" s="143">
        <f t="shared" si="215"/>
        <v>2.5198834319687027</v>
      </c>
      <c r="BV119" s="143">
        <f t="shared" si="216"/>
        <v>1.855662172046042</v>
      </c>
      <c r="BW119" s="143">
        <f t="shared" si="217"/>
        <v>2.3363539484698488</v>
      </c>
      <c r="BX119" s="143">
        <f t="shared" si="218"/>
        <v>1.9940434552066493</v>
      </c>
      <c r="BY119" s="143">
        <f t="shared" si="219"/>
        <v>2.4216348067851969</v>
      </c>
      <c r="BZ119" s="143">
        <f t="shared" si="220"/>
        <v>2.3741735481111905</v>
      </c>
      <c r="CA119" s="143">
        <f t="shared" si="221"/>
        <v>1.5262656232167919</v>
      </c>
      <c r="CB119" s="143">
        <f t="shared" si="222"/>
        <v>1.9051679360745946</v>
      </c>
      <c r="CC119" s="143">
        <f t="shared" si="223"/>
        <v>1.6737922722705654</v>
      </c>
    </row>
    <row r="120" spans="1:81" x14ac:dyDescent="0.2">
      <c r="A120" s="159" t="s">
        <v>14</v>
      </c>
      <c r="B120" s="236"/>
      <c r="C120" s="144"/>
      <c r="D120" s="144"/>
      <c r="E120" s="144"/>
      <c r="F120" s="144">
        <f t="shared" si="224"/>
        <v>2.6369652852739618</v>
      </c>
      <c r="G120" s="144">
        <f t="shared" si="224"/>
        <v>5.6826353250968609</v>
      </c>
      <c r="H120" s="144">
        <f t="shared" si="224"/>
        <v>5.9027169180981698</v>
      </c>
      <c r="I120" s="144">
        <f t="shared" si="224"/>
        <v>6.7638834657572087</v>
      </c>
      <c r="J120" s="144">
        <f t="shared" si="224"/>
        <v>5.5646526092876867</v>
      </c>
      <c r="K120" s="144">
        <f t="shared" si="224"/>
        <v>2.8326315685314971</v>
      </c>
      <c r="L120" s="144">
        <f t="shared" si="224"/>
        <v>1.9231058241861867</v>
      </c>
      <c r="M120" s="144">
        <f t="shared" si="224"/>
        <v>0.85118002565465012</v>
      </c>
      <c r="N120" s="144">
        <f t="shared" si="224"/>
        <v>0.56169548996759155</v>
      </c>
      <c r="O120" s="144">
        <f t="shared" si="224"/>
        <v>-0.65776419855802382</v>
      </c>
      <c r="P120" s="144">
        <f t="shared" si="224"/>
        <v>-1.3064407554198574</v>
      </c>
      <c r="Q120" s="144">
        <f t="shared" si="224"/>
        <v>-1.4409418086665424</v>
      </c>
      <c r="R120" s="144">
        <f t="shared" si="224"/>
        <v>-3.1971201622847967</v>
      </c>
      <c r="S120" s="144">
        <f t="shared" si="224"/>
        <v>-2.4000131142244547</v>
      </c>
      <c r="T120" s="144">
        <f t="shared" si="224"/>
        <v>-1.2674354051612868</v>
      </c>
      <c r="U120" s="144">
        <f t="shared" si="224"/>
        <v>-0.63282098309563661</v>
      </c>
      <c r="V120" s="144">
        <f t="shared" si="226"/>
        <v>2.6292733426073989</v>
      </c>
      <c r="W120" s="144">
        <f t="shared" si="226"/>
        <v>2.9732371986305774</v>
      </c>
      <c r="X120" s="144">
        <f t="shared" si="226"/>
        <v>3.0670956951088071</v>
      </c>
      <c r="Y120" s="144">
        <f t="shared" si="226"/>
        <v>3.0121266826180495</v>
      </c>
      <c r="Z120" s="144">
        <f t="shared" si="226"/>
        <v>6.423144101751542</v>
      </c>
      <c r="AA120" s="144">
        <f t="shared" si="226"/>
        <v>6.3553351221226144</v>
      </c>
      <c r="AB120" s="144">
        <f t="shared" si="226"/>
        <v>5.9934166375614142</v>
      </c>
      <c r="AC120" s="144">
        <f t="shared" si="226"/>
        <v>6.1441367866842835</v>
      </c>
      <c r="AD120" s="144">
        <f t="shared" si="226"/>
        <v>-1.0635767959992772</v>
      </c>
      <c r="AE120" s="144">
        <f t="shared" si="226"/>
        <v>-0.7182354819556297</v>
      </c>
      <c r="AF120" s="144">
        <f t="shared" si="226"/>
        <v>0.37436555361058088</v>
      </c>
      <c r="AG120" s="144">
        <f t="shared" si="226"/>
        <v>-0.4769075038649731</v>
      </c>
      <c r="AH120" s="144">
        <f t="shared" si="226"/>
        <v>2.0463619271004929</v>
      </c>
      <c r="AI120" s="144">
        <f t="shared" si="226"/>
        <v>1.8921481381571987</v>
      </c>
      <c r="AJ120" s="144">
        <f t="shared" si="226"/>
        <v>0.79899734398474886</v>
      </c>
      <c r="AK120" s="144">
        <f t="shared" si="226"/>
        <v>1.8810248424526121</v>
      </c>
      <c r="AL120" s="144">
        <f t="shared" si="226"/>
        <v>2.7656336868576648</v>
      </c>
      <c r="AM120" s="144">
        <f t="shared" si="226"/>
        <v>4.36214371748573</v>
      </c>
      <c r="AN120" s="144">
        <f t="shared" si="226"/>
        <v>5.8390606084038987</v>
      </c>
      <c r="AO120" s="144">
        <f t="shared" si="226"/>
        <v>6.0969593311156594</v>
      </c>
      <c r="AP120" s="144">
        <f t="shared" si="226"/>
        <v>4.8648110350956202</v>
      </c>
      <c r="AQ120" s="144">
        <f t="shared" si="225"/>
        <v>4.9865868959737467</v>
      </c>
      <c r="AR120" s="144">
        <f t="shared" si="225"/>
        <v>4.471012571302527</v>
      </c>
      <c r="AS120" s="144">
        <f t="shared" si="225"/>
        <v>3.7684866805827797</v>
      </c>
      <c r="AT120" s="144">
        <f t="shared" si="225"/>
        <v>6.6878246025176562</v>
      </c>
      <c r="AU120" s="144">
        <f t="shared" si="225"/>
        <v>6.2828199148936807</v>
      </c>
      <c r="AV120" s="144">
        <f t="shared" si="225"/>
        <v>5.5344592362320366</v>
      </c>
      <c r="AW120" s="144">
        <f t="shared" si="225"/>
        <v>7.1288686116449256</v>
      </c>
      <c r="AX120" s="144">
        <f t="shared" si="225"/>
        <v>5.0633630803363037</v>
      </c>
      <c r="AY120" s="144">
        <f t="shared" si="225"/>
        <v>4.4945143791887885</v>
      </c>
      <c r="AZ120" s="144">
        <f t="shared" si="225"/>
        <v>4.8658309028471463</v>
      </c>
      <c r="BA120" s="144">
        <f t="shared" si="225"/>
        <v>3.8330000979519516</v>
      </c>
      <c r="BB120" s="144">
        <f t="shared" si="225"/>
        <v>3.7062572770664408</v>
      </c>
      <c r="BC120" s="144">
        <f t="shared" si="225"/>
        <v>3.3604853556102037</v>
      </c>
      <c r="BD120" s="144">
        <f t="shared" si="225"/>
        <v>2.4821872762563508</v>
      </c>
      <c r="BE120" s="144">
        <f t="shared" si="225"/>
        <v>-6.4543236416084615E-2</v>
      </c>
      <c r="BF120" s="144">
        <f t="shared" si="225"/>
        <v>-2.0007980199095199</v>
      </c>
      <c r="BG120" s="144">
        <f t="shared" si="225"/>
        <v>-3.5406635477078585</v>
      </c>
      <c r="BH120" s="144">
        <f t="shared" si="225"/>
        <v>-3.2536635296711571</v>
      </c>
      <c r="BI120" s="144">
        <f t="shared" si="206"/>
        <v>-0.26531134758684732</v>
      </c>
      <c r="BJ120" s="144">
        <f t="shared" si="206"/>
        <v>4.0695180944642324</v>
      </c>
      <c r="BK120" s="144">
        <f t="shared" si="206"/>
        <v>6.0131572453900199</v>
      </c>
      <c r="BL120" s="144">
        <f t="shared" si="206"/>
        <v>7.0971277985855936</v>
      </c>
      <c r="BM120" s="144">
        <f t="shared" si="207"/>
        <v>6.4234983390741229</v>
      </c>
      <c r="BN120" s="144">
        <f t="shared" si="208"/>
        <v>3.6878066832844731</v>
      </c>
      <c r="BO120" s="144">
        <f t="shared" si="209"/>
        <v>3.8499367662364588</v>
      </c>
      <c r="BP120" s="144">
        <f t="shared" si="210"/>
        <v>3.4178836731976956</v>
      </c>
      <c r="BQ120" s="144">
        <f t="shared" si="211"/>
        <v>3.8212353685822626</v>
      </c>
      <c r="BR120" s="144">
        <f t="shared" si="212"/>
        <v>4.3049597509524977</v>
      </c>
      <c r="BS120" s="144">
        <f t="shared" si="213"/>
        <v>3.6432873284415668</v>
      </c>
      <c r="BT120" s="144">
        <f t="shared" si="214"/>
        <v>2.756011479634751</v>
      </c>
      <c r="BU120" s="144">
        <f t="shared" si="215"/>
        <v>1.2342843108442443</v>
      </c>
      <c r="BV120" s="144">
        <f t="shared" si="216"/>
        <v>1.1982668988166711</v>
      </c>
      <c r="BW120" s="144">
        <f t="shared" si="217"/>
        <v>1.7684177552694402</v>
      </c>
      <c r="BX120" s="144">
        <f t="shared" si="218"/>
        <v>0.89854049348425735</v>
      </c>
      <c r="BY120" s="144">
        <f t="shared" si="219"/>
        <v>2.3258778085305662</v>
      </c>
      <c r="BZ120" s="144">
        <f t="shared" si="220"/>
        <v>2.0772980435332116</v>
      </c>
      <c r="CA120" s="144">
        <f t="shared" si="221"/>
        <v>0.50465888097674938</v>
      </c>
      <c r="CB120" s="144">
        <f t="shared" si="222"/>
        <v>1.4786790394185103</v>
      </c>
      <c r="CC120" s="144">
        <f t="shared" si="223"/>
        <v>1.4715163399513611</v>
      </c>
    </row>
    <row r="121" spans="1:81" ht="13.5" thickBot="1" x14ac:dyDescent="0.25">
      <c r="A121" s="160" t="s">
        <v>440</v>
      </c>
      <c r="B121" s="239"/>
      <c r="C121" s="146"/>
      <c r="D121" s="146"/>
      <c r="E121" s="146"/>
      <c r="F121" s="146">
        <f t="shared" si="224"/>
        <v>2.3330862750660883</v>
      </c>
      <c r="G121" s="146">
        <f t="shared" si="224"/>
        <v>3.9063202485916451</v>
      </c>
      <c r="H121" s="146">
        <f t="shared" si="224"/>
        <v>4.8164256006894863</v>
      </c>
      <c r="I121" s="146">
        <f t="shared" si="224"/>
        <v>5.5849066532213438</v>
      </c>
      <c r="J121" s="146">
        <f t="shared" si="224"/>
        <v>3.4091220979812418</v>
      </c>
      <c r="K121" s="146">
        <f t="shared" si="224"/>
        <v>2.4622924331518008</v>
      </c>
      <c r="L121" s="146">
        <f t="shared" si="224"/>
        <v>1.2333964099813033</v>
      </c>
      <c r="M121" s="146">
        <f t="shared" si="224"/>
        <v>5.7021149646598546E-2</v>
      </c>
      <c r="N121" s="146">
        <f t="shared" si="224"/>
        <v>1.4333767405092446</v>
      </c>
      <c r="O121" s="146">
        <f t="shared" si="224"/>
        <v>0.85038040534747383</v>
      </c>
      <c r="P121" s="146">
        <f t="shared" si="224"/>
        <v>0.47142571993297511</v>
      </c>
      <c r="Q121" s="146">
        <f t="shared" si="224"/>
        <v>0.72805464881328452</v>
      </c>
      <c r="R121" s="146">
        <f t="shared" si="224"/>
        <v>-0.28707434973427309</v>
      </c>
      <c r="S121" s="146">
        <f t="shared" si="224"/>
        <v>0.49189210149723006</v>
      </c>
      <c r="T121" s="146">
        <f t="shared" si="224"/>
        <v>1.9050932093496267</v>
      </c>
      <c r="U121" s="146">
        <f t="shared" si="224"/>
        <v>2.955106020059608</v>
      </c>
      <c r="V121" s="146">
        <f>V119</f>
        <v>4.5872477302692021</v>
      </c>
      <c r="W121" s="146">
        <f>W119</f>
        <v>4.7260562306062486</v>
      </c>
      <c r="X121" s="146">
        <f>X119</f>
        <v>4.636043206418174</v>
      </c>
      <c r="Y121" s="146">
        <f>Y119</f>
        <v>4.2246602500387382</v>
      </c>
      <c r="Z121" s="146">
        <f t="shared" si="226"/>
        <v>5.3137949564584286</v>
      </c>
      <c r="AA121" s="146">
        <f t="shared" si="226"/>
        <v>4.6600037799878882</v>
      </c>
      <c r="AB121" s="146">
        <f t="shared" si="226"/>
        <v>3.7499134003481469</v>
      </c>
      <c r="AC121" s="146">
        <f t="shared" si="226"/>
        <v>3.6925365890537418</v>
      </c>
      <c r="AD121" s="146">
        <f t="shared" si="226"/>
        <v>1.2170072826169724</v>
      </c>
      <c r="AE121" s="146">
        <f t="shared" si="226"/>
        <v>2.1449378359715268</v>
      </c>
      <c r="AF121" s="146">
        <f t="shared" si="226"/>
        <v>2.8629155498877115</v>
      </c>
      <c r="AG121" s="146">
        <f t="shared" si="226"/>
        <v>2.8346121515126832</v>
      </c>
      <c r="AH121" s="146">
        <f t="shared" si="226"/>
        <v>4.2801773620106021</v>
      </c>
      <c r="AI121" s="146">
        <f t="shared" si="226"/>
        <v>3.3153243988646661</v>
      </c>
      <c r="AJ121" s="146">
        <f t="shared" si="226"/>
        <v>2.7770133220047697</v>
      </c>
      <c r="AK121" s="146">
        <f t="shared" si="226"/>
        <v>2.5792679184723064</v>
      </c>
      <c r="AL121" s="146">
        <f t="shared" si="226"/>
        <v>2.7322704249587839</v>
      </c>
      <c r="AM121" s="146">
        <f t="shared" si="226"/>
        <v>3.8969615614717332</v>
      </c>
      <c r="AN121" s="146">
        <f t="shared" si="226"/>
        <v>5.2141792116229508</v>
      </c>
      <c r="AO121" s="146">
        <f t="shared" si="226"/>
        <v>5.9725920880466816</v>
      </c>
      <c r="AP121" s="146">
        <f t="shared" si="226"/>
        <v>5.5995222034431382</v>
      </c>
      <c r="AQ121" s="146">
        <f t="shared" si="225"/>
        <v>6.0185485739048339</v>
      </c>
      <c r="AR121" s="146">
        <f t="shared" si="225"/>
        <v>5.8090089022669957</v>
      </c>
      <c r="AS121" s="146">
        <f t="shared" si="225"/>
        <v>5.2756225019151648</v>
      </c>
      <c r="AT121" s="146">
        <f t="shared" si="225"/>
        <v>5.86750775245567</v>
      </c>
      <c r="AU121" s="146">
        <f t="shared" si="225"/>
        <v>5.1635973374199926</v>
      </c>
      <c r="AV121" s="146">
        <f t="shared" si="225"/>
        <v>5.0023793905382172</v>
      </c>
      <c r="AW121" s="146">
        <f t="shared" si="225"/>
        <v>5.5926452112203417</v>
      </c>
      <c r="AX121" s="146">
        <f t="shared" si="225"/>
        <v>6.1215099060028626</v>
      </c>
      <c r="AY121" s="146">
        <f t="shared" si="225"/>
        <v>6.1021929943130147</v>
      </c>
      <c r="AZ121" s="146">
        <f t="shared" si="225"/>
        <v>6.0512135240697535</v>
      </c>
      <c r="BA121" s="146">
        <f t="shared" si="225"/>
        <v>6.4714337668820177</v>
      </c>
      <c r="BB121" s="146">
        <f t="shared" si="225"/>
        <v>5.0464213399459599</v>
      </c>
      <c r="BC121" s="146">
        <f t="shared" si="225"/>
        <v>5.1200555078998269</v>
      </c>
      <c r="BD121" s="146">
        <f t="shared" si="225"/>
        <v>4.2643693284254303</v>
      </c>
      <c r="BE121" s="146">
        <f t="shared" si="225"/>
        <v>1.7132593947130268</v>
      </c>
      <c r="BF121" s="146">
        <f t="shared" si="225"/>
        <v>-0.1254536610040819</v>
      </c>
      <c r="BG121" s="146">
        <f t="shared" si="225"/>
        <v>-2.1278225336820547</v>
      </c>
      <c r="BH121" s="146">
        <f>(BH41-BD41)/BD41*100</f>
        <v>-2.2081038507144992</v>
      </c>
      <c r="BI121" s="146">
        <f>(BI41-BE41)/BE41*100</f>
        <v>-0.83617981631858262</v>
      </c>
      <c r="BJ121" s="146">
        <f>(BJ41-BF41)/BF41*100</f>
        <v>1.6877969781954785</v>
      </c>
      <c r="BK121" s="146">
        <f>(BK41-BG41)/BG41*100</f>
        <v>3.6183147394022805</v>
      </c>
      <c r="BL121" s="146">
        <f>(BL41-BH41)/BH41*100</f>
        <v>4.0344313339722584</v>
      </c>
      <c r="BM121" s="146">
        <f t="shared" si="207"/>
        <v>4.395574286129758</v>
      </c>
      <c r="BN121" s="146">
        <f t="shared" si="208"/>
        <v>4.2244350166782532</v>
      </c>
      <c r="BO121" s="146">
        <f t="shared" si="209"/>
        <v>3.5261593230081241</v>
      </c>
      <c r="BP121" s="146">
        <f t="shared" si="210"/>
        <v>3.2939785911261192</v>
      </c>
      <c r="BQ121" s="146">
        <f t="shared" si="211"/>
        <v>3.1304772827318903</v>
      </c>
      <c r="BR121" s="146">
        <f t="shared" si="212"/>
        <v>2.5501383710810166</v>
      </c>
      <c r="BS121" s="146">
        <f t="shared" si="213"/>
        <v>2.6698146676408014</v>
      </c>
      <c r="BT121" s="146">
        <f t="shared" si="214"/>
        <v>2.597658008971905</v>
      </c>
      <c r="BU121" s="146">
        <f t="shared" si="215"/>
        <v>2.4021144855742715</v>
      </c>
      <c r="BV121" s="146">
        <f t="shared" si="216"/>
        <v>1.7954966596654347</v>
      </c>
      <c r="BW121" s="146">
        <f t="shared" si="217"/>
        <v>2.2843814991333202</v>
      </c>
      <c r="BX121" s="146">
        <f t="shared" si="218"/>
        <v>1.8940419230297798</v>
      </c>
      <c r="BY121" s="146">
        <f t="shared" si="219"/>
        <v>2.4129629032361337</v>
      </c>
      <c r="BZ121" s="146">
        <f t="shared" si="220"/>
        <v>2.3471625945112442</v>
      </c>
      <c r="CA121" s="146">
        <f t="shared" si="221"/>
        <v>1.4332488889191228</v>
      </c>
      <c r="CB121" s="146">
        <f t="shared" si="222"/>
        <v>1.8666168230536542</v>
      </c>
      <c r="CC121" s="146">
        <f t="shared" si="223"/>
        <v>1.65548942418751</v>
      </c>
    </row>
  </sheetData>
  <mergeCells count="5">
    <mergeCell ref="A103:BH103"/>
    <mergeCell ref="A43:BH43"/>
    <mergeCell ref="A63:BH63"/>
    <mergeCell ref="A83:BH83"/>
    <mergeCell ref="A1:CC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 x14ac:dyDescent="0.25">
      <c r="A1" s="418" t="s">
        <v>21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20"/>
      <c r="O1" s="420"/>
      <c r="P1" s="420"/>
      <c r="Q1" s="421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>
        <v>1996</v>
      </c>
      <c r="B3" s="163">
        <v>9.6663648612611546</v>
      </c>
      <c r="C3" s="177">
        <v>15.432565377616372</v>
      </c>
      <c r="D3" s="177">
        <v>1.8559742837190141</v>
      </c>
      <c r="E3" s="164">
        <v>2.1789157971653266</v>
      </c>
      <c r="F3" s="177">
        <v>1.7479865100412459</v>
      </c>
      <c r="G3" s="177">
        <v>9.6880559003730724</v>
      </c>
      <c r="H3" s="177">
        <v>-1.7304948398349416</v>
      </c>
      <c r="I3" s="164">
        <v>4.151272473737782</v>
      </c>
      <c r="J3" s="177">
        <v>2.2470428595665193</v>
      </c>
      <c r="K3" s="177">
        <v>4.566868556340955</v>
      </c>
      <c r="L3" s="177">
        <v>6.953387768507306</v>
      </c>
      <c r="M3" s="177">
        <v>2.6476745095135845</v>
      </c>
      <c r="N3" s="177">
        <v>3.7835874142478412</v>
      </c>
      <c r="O3" s="164">
        <v>4.0450804175279513</v>
      </c>
      <c r="P3" s="177">
        <v>5.252906926092189</v>
      </c>
      <c r="Q3" s="165">
        <v>4.1640435126692763</v>
      </c>
    </row>
    <row r="4" spans="1:17" x14ac:dyDescent="0.2">
      <c r="A4" s="166">
        <f>A3+1</f>
        <v>1997</v>
      </c>
      <c r="B4" s="163">
        <v>0.16610878316969446</v>
      </c>
      <c r="C4" s="177">
        <v>-0.44532873965454661</v>
      </c>
      <c r="D4" s="177">
        <v>1.1047009794468809</v>
      </c>
      <c r="E4" s="164">
        <v>3.1635263871151724</v>
      </c>
      <c r="F4" s="177">
        <v>2.6509811171693287</v>
      </c>
      <c r="G4" s="177">
        <v>3.4439857926758481</v>
      </c>
      <c r="H4" s="177">
        <v>5.719233659625429</v>
      </c>
      <c r="I4" s="164">
        <v>1.194477655816705</v>
      </c>
      <c r="J4" s="177">
        <v>0.55422229038711091</v>
      </c>
      <c r="K4" s="177">
        <v>5.6474437294637267</v>
      </c>
      <c r="L4" s="177">
        <v>4.1530545977631919</v>
      </c>
      <c r="M4" s="177">
        <v>-6.8225496154177806E-2</v>
      </c>
      <c r="N4" s="177">
        <v>-2.4183490954926667</v>
      </c>
      <c r="O4" s="164">
        <v>1.6626631182345402</v>
      </c>
      <c r="P4" s="177">
        <v>2.7592550256842636</v>
      </c>
      <c r="Q4" s="165">
        <v>1.7717993623265067</v>
      </c>
    </row>
    <row r="5" spans="1:17" x14ac:dyDescent="0.2">
      <c r="A5" s="166">
        <f t="shared" ref="A5:A21" si="0">A4+1</f>
        <v>1998</v>
      </c>
      <c r="B5" s="163">
        <v>0.25227953031868849</v>
      </c>
      <c r="C5" s="177">
        <v>1.3131370933126694</v>
      </c>
      <c r="D5" s="177">
        <v>-1.3512324992773628</v>
      </c>
      <c r="E5" s="164">
        <v>-2.6494896347769461</v>
      </c>
      <c r="F5" s="177">
        <v>-0.45016265487669899</v>
      </c>
      <c r="G5" s="177">
        <v>-6.1115588922262205</v>
      </c>
      <c r="H5" s="177">
        <v>-11.25451488338434</v>
      </c>
      <c r="I5" s="164">
        <v>2.8650206613663394</v>
      </c>
      <c r="J5" s="177">
        <v>0.88092425559598653</v>
      </c>
      <c r="K5" s="177">
        <v>4.7338214928742444</v>
      </c>
      <c r="L5" s="177">
        <v>3.133493615312958</v>
      </c>
      <c r="M5" s="177">
        <v>6.2148252639172767</v>
      </c>
      <c r="N5" s="177">
        <v>1.9181718163334978</v>
      </c>
      <c r="O5" s="164">
        <v>1.0465405370255871</v>
      </c>
      <c r="P5" s="177">
        <v>-0.71278420562539224</v>
      </c>
      <c r="Q5" s="165">
        <v>0.86974818587758451</v>
      </c>
    </row>
    <row r="6" spans="1:17" x14ac:dyDescent="0.2">
      <c r="A6" s="166">
        <f t="shared" si="0"/>
        <v>1999</v>
      </c>
      <c r="B6" s="163">
        <v>-4.489685517144788</v>
      </c>
      <c r="C6" s="177">
        <v>-3.0479024227515494</v>
      </c>
      <c r="D6" s="177">
        <v>-6.7278354374994587</v>
      </c>
      <c r="E6" s="164">
        <v>0.49788314251220778</v>
      </c>
      <c r="F6" s="177">
        <v>1.6411316667004912</v>
      </c>
      <c r="G6" s="177">
        <v>-0.17551452242294036</v>
      </c>
      <c r="H6" s="177">
        <v>-5.6966588435618579</v>
      </c>
      <c r="I6" s="164">
        <v>2.9306991164343565</v>
      </c>
      <c r="J6" s="177">
        <v>7.3108265657037004</v>
      </c>
      <c r="K6" s="177">
        <v>3.6000401757405349</v>
      </c>
      <c r="L6" s="177">
        <v>6.1426114454654357</v>
      </c>
      <c r="M6" s="177">
        <v>3.6541100179171169</v>
      </c>
      <c r="N6" s="177">
        <v>-3.4829440898752653</v>
      </c>
      <c r="O6" s="164">
        <v>1.6110434793399999</v>
      </c>
      <c r="P6" s="177">
        <v>-1.8794287230841571</v>
      </c>
      <c r="Q6" s="165">
        <v>1.2657931985696682</v>
      </c>
    </row>
    <row r="7" spans="1:17" x14ac:dyDescent="0.2">
      <c r="A7" s="166">
        <f t="shared" si="0"/>
        <v>2000</v>
      </c>
      <c r="B7" s="163">
        <v>1.8540624414635398</v>
      </c>
      <c r="C7" s="177">
        <v>3.4861061245203682</v>
      </c>
      <c r="D7" s="177">
        <v>-0.77939423411261899</v>
      </c>
      <c r="E7" s="164">
        <v>7.7580021922411326</v>
      </c>
      <c r="F7" s="177">
        <v>8.6497519038601549</v>
      </c>
      <c r="G7" s="177">
        <v>4.625779544107254</v>
      </c>
      <c r="H7" s="177">
        <v>5.1708958251928578</v>
      </c>
      <c r="I7" s="164">
        <v>3.5095396590832726</v>
      </c>
      <c r="J7" s="177">
        <v>8.4997293387411474</v>
      </c>
      <c r="K7" s="177">
        <v>6.3959467635691949</v>
      </c>
      <c r="L7" s="177">
        <v>0.77151661259740534</v>
      </c>
      <c r="M7" s="177">
        <v>4.706776281585098</v>
      </c>
      <c r="N7" s="177">
        <v>-0.28778285525022929</v>
      </c>
      <c r="O7" s="164">
        <v>4.5417254961178832</v>
      </c>
      <c r="P7" s="177">
        <v>2.9209343393743077</v>
      </c>
      <c r="Q7" s="165">
        <v>4.5417254961178832</v>
      </c>
    </row>
    <row r="8" spans="1:17" x14ac:dyDescent="0.2">
      <c r="A8" s="166">
        <f t="shared" si="0"/>
        <v>2001</v>
      </c>
      <c r="B8" s="163">
        <v>0.33215678633867163</v>
      </c>
      <c r="C8" s="177">
        <v>6.5690660272731488E-2</v>
      </c>
      <c r="D8" s="177">
        <v>0.78060942020882862</v>
      </c>
      <c r="E8" s="164">
        <v>5.0764645902528818</v>
      </c>
      <c r="F8" s="177">
        <v>3.011187060053059</v>
      </c>
      <c r="G8" s="177">
        <v>-1.2741236327337062</v>
      </c>
      <c r="H8" s="177">
        <v>25.2019759818571</v>
      </c>
      <c r="I8" s="164">
        <v>4.2152087887241123</v>
      </c>
      <c r="J8" s="177">
        <v>7.8116277054566892</v>
      </c>
      <c r="K8" s="177">
        <v>4.8703562841089569</v>
      </c>
      <c r="L8" s="177">
        <v>4.76055728444463</v>
      </c>
      <c r="M8" s="177">
        <v>2.2758734466473429</v>
      </c>
      <c r="N8" s="177">
        <v>0.93060454787830038</v>
      </c>
      <c r="O8" s="164">
        <v>4.1505448715145219</v>
      </c>
      <c r="P8" s="177">
        <v>6.2281326850870888</v>
      </c>
      <c r="Q8" s="165">
        <v>4.3468657062620855</v>
      </c>
    </row>
    <row r="9" spans="1:17" x14ac:dyDescent="0.2">
      <c r="A9" s="166">
        <f t="shared" si="0"/>
        <v>2002</v>
      </c>
      <c r="B9" s="163">
        <v>2.7650354015664522</v>
      </c>
      <c r="C9" s="177">
        <v>4.2142174429318446</v>
      </c>
      <c r="D9" s="177">
        <v>0.34341686953298256</v>
      </c>
      <c r="E9" s="164">
        <v>-0.10033124193782401</v>
      </c>
      <c r="F9" s="177">
        <v>2.6490722363628483</v>
      </c>
      <c r="G9" s="177">
        <v>4.0551998948093724</v>
      </c>
      <c r="H9" s="177">
        <v>-18.451042060098054</v>
      </c>
      <c r="I9" s="164">
        <v>3.7255656957825822</v>
      </c>
      <c r="J9" s="177">
        <v>2.4493202145091191</v>
      </c>
      <c r="K9" s="177">
        <v>9.3551417802024268</v>
      </c>
      <c r="L9" s="177">
        <v>5.0523432511277298</v>
      </c>
      <c r="M9" s="177">
        <v>2.4102374792391026</v>
      </c>
      <c r="N9" s="177">
        <v>0.41578640336436928</v>
      </c>
      <c r="O9" s="164">
        <v>2.5589531427358132</v>
      </c>
      <c r="P9" s="177">
        <v>-0.46990193077816445</v>
      </c>
      <c r="Q9" s="165">
        <v>2.2675826053079202</v>
      </c>
    </row>
    <row r="10" spans="1:17" x14ac:dyDescent="0.2">
      <c r="A10" s="166">
        <f t="shared" si="0"/>
        <v>2003</v>
      </c>
      <c r="B10" s="163">
        <v>5.9117927577867233</v>
      </c>
      <c r="C10" s="177">
        <v>5.9347573775868883</v>
      </c>
      <c r="D10" s="177">
        <v>5.8719380036837121</v>
      </c>
      <c r="E10" s="164">
        <v>8.3918439634311462E-2</v>
      </c>
      <c r="F10" s="177">
        <v>-0.90022239865196008</v>
      </c>
      <c r="G10" s="177">
        <v>1.040744537963274</v>
      </c>
      <c r="H10" s="177">
        <v>5.9038485018370022</v>
      </c>
      <c r="I10" s="164">
        <v>4.5226827586822527</v>
      </c>
      <c r="J10" s="177">
        <v>3.4689504979469121</v>
      </c>
      <c r="K10" s="177">
        <v>6.9910452895022788</v>
      </c>
      <c r="L10" s="177">
        <v>5.6484711061794393</v>
      </c>
      <c r="M10" s="177">
        <v>5.5162605412008059</v>
      </c>
      <c r="N10" s="177">
        <v>2.1974951064812638</v>
      </c>
      <c r="O10" s="164">
        <v>3.3939328895298702</v>
      </c>
      <c r="P10" s="177">
        <v>1.651637292556267</v>
      </c>
      <c r="Q10" s="165">
        <v>3.2308135619819898</v>
      </c>
    </row>
    <row r="11" spans="1:17" x14ac:dyDescent="0.2">
      <c r="A11" s="166">
        <f t="shared" si="0"/>
        <v>2004</v>
      </c>
      <c r="B11" s="163">
        <v>0.98902213923198357</v>
      </c>
      <c r="C11" s="177">
        <v>0.40512708889071486</v>
      </c>
      <c r="D11" s="177">
        <v>2.0029645322294827</v>
      </c>
      <c r="E11" s="164">
        <v>5.6591570202455639</v>
      </c>
      <c r="F11" s="177">
        <v>4.693423346133395</v>
      </c>
      <c r="G11" s="177">
        <v>7.8242449523219797</v>
      </c>
      <c r="H11" s="177">
        <v>9.8044796718663818</v>
      </c>
      <c r="I11" s="164">
        <v>4.3337387323831011</v>
      </c>
      <c r="J11" s="177">
        <v>5.4367436167167984</v>
      </c>
      <c r="K11" s="177">
        <v>4.4789047295174553</v>
      </c>
      <c r="L11" s="177">
        <v>7.2250771810823551</v>
      </c>
      <c r="M11" s="177">
        <v>1.7430902704445597</v>
      </c>
      <c r="N11" s="177">
        <v>1.3494582078885198</v>
      </c>
      <c r="O11" s="164">
        <v>4.4279900802912451</v>
      </c>
      <c r="P11" s="177">
        <v>4.7738238900957244</v>
      </c>
      <c r="Q11" s="165">
        <v>4.4598728513378756</v>
      </c>
    </row>
    <row r="12" spans="1:17" x14ac:dyDescent="0.2">
      <c r="A12" s="166">
        <f t="shared" si="0"/>
        <v>2005</v>
      </c>
      <c r="B12" s="163">
        <v>-6.2368830285156012</v>
      </c>
      <c r="C12" s="177">
        <v>-6.2248314877471609</v>
      </c>
      <c r="D12" s="177">
        <v>-6.2574828832609519</v>
      </c>
      <c r="E12" s="164">
        <v>7.1335923694771513</v>
      </c>
      <c r="F12" s="177">
        <v>6.1687914449954517</v>
      </c>
      <c r="G12" s="177">
        <v>6.510975204545848</v>
      </c>
      <c r="H12" s="177">
        <v>13.658363558304234</v>
      </c>
      <c r="I12" s="164">
        <v>6.6331381456264049</v>
      </c>
      <c r="J12" s="177">
        <v>6.4684947335401493</v>
      </c>
      <c r="K12" s="177">
        <v>5.9155791352759364</v>
      </c>
      <c r="L12" s="177">
        <v>10.649162209252259</v>
      </c>
      <c r="M12" s="177">
        <v>3.3266775830604813</v>
      </c>
      <c r="N12" s="177">
        <v>4.503928387641893</v>
      </c>
      <c r="O12" s="164">
        <v>5.7916198428305909</v>
      </c>
      <c r="P12" s="177">
        <v>4.515029375876332</v>
      </c>
      <c r="Q12" s="165">
        <v>5.6735759535664414</v>
      </c>
    </row>
    <row r="13" spans="1:17" x14ac:dyDescent="0.2">
      <c r="A13" s="166">
        <f t="shared" si="0"/>
        <v>2006</v>
      </c>
      <c r="B13" s="163">
        <v>-0.69842106588560104</v>
      </c>
      <c r="C13" s="177">
        <v>0.84773776725890904</v>
      </c>
      <c r="D13" s="177">
        <v>-3.3422109236834729</v>
      </c>
      <c r="E13" s="164">
        <v>5.9915207955753766</v>
      </c>
      <c r="F13" s="177">
        <v>6.0361685767292279</v>
      </c>
      <c r="G13" s="177">
        <v>3.6903242250743338</v>
      </c>
      <c r="H13" s="177">
        <v>7.7753230795691284</v>
      </c>
      <c r="I13" s="164">
        <v>5.628975436081129</v>
      </c>
      <c r="J13" s="177">
        <v>6.4007705568377409</v>
      </c>
      <c r="K13" s="177">
        <v>5.2002254287004011</v>
      </c>
      <c r="L13" s="177">
        <v>7.6592071857690502</v>
      </c>
      <c r="M13" s="177">
        <v>5.4047659937233252</v>
      </c>
      <c r="N13" s="177">
        <v>2.9800543201634779</v>
      </c>
      <c r="O13" s="164">
        <v>5.3029260925406954</v>
      </c>
      <c r="P13" s="177">
        <v>6.4075351445515754</v>
      </c>
      <c r="Q13" s="165">
        <v>5.4039473694804387</v>
      </c>
    </row>
    <row r="14" spans="1:17" x14ac:dyDescent="0.2">
      <c r="A14" s="166">
        <f t="shared" si="0"/>
        <v>2007</v>
      </c>
      <c r="B14" s="163">
        <v>4.3127910979134523</v>
      </c>
      <c r="C14" s="177">
        <v>5.33320813123433</v>
      </c>
      <c r="D14" s="177">
        <v>2.492336595723589</v>
      </c>
      <c r="E14" s="164">
        <v>6.4803053970844973</v>
      </c>
      <c r="F14" s="177">
        <v>5.4240110809860758</v>
      </c>
      <c r="G14" s="177">
        <v>3.333384885109953</v>
      </c>
      <c r="H14" s="177">
        <v>15.137184227831026</v>
      </c>
      <c r="I14" s="164">
        <v>6.4976463419544856</v>
      </c>
      <c r="J14" s="177">
        <v>6.0909170726786162</v>
      </c>
      <c r="K14" s="177">
        <v>8.3030478108659942</v>
      </c>
      <c r="L14" s="177">
        <v>7.3192116905599462</v>
      </c>
      <c r="M14" s="177">
        <v>5.4061137189531188</v>
      </c>
      <c r="N14" s="177">
        <v>4.9497055019613443</v>
      </c>
      <c r="O14" s="164">
        <v>6.3540746338536698</v>
      </c>
      <c r="P14" s="177">
        <v>4.5576564473320067</v>
      </c>
      <c r="Q14" s="165">
        <v>6.1882201539361859</v>
      </c>
    </row>
    <row r="15" spans="1:17" x14ac:dyDescent="0.2">
      <c r="A15" s="166">
        <f t="shared" si="0"/>
        <v>2008</v>
      </c>
      <c r="B15" s="163">
        <v>11.651377372710193</v>
      </c>
      <c r="C15" s="177">
        <v>21.571145403708613</v>
      </c>
      <c r="D15" s="177">
        <v>-6.5363134879644029</v>
      </c>
      <c r="E15" s="164">
        <v>2.6346215684428755</v>
      </c>
      <c r="F15" s="177">
        <v>2.2375371061633613</v>
      </c>
      <c r="G15" s="177">
        <v>-4.4844418100838812</v>
      </c>
      <c r="H15" s="177">
        <v>10.140727956964314</v>
      </c>
      <c r="I15" s="164">
        <v>4.1299804210899547</v>
      </c>
      <c r="J15" s="177">
        <v>1.4630553497580812</v>
      </c>
      <c r="K15" s="177">
        <v>3.7230550733730965</v>
      </c>
      <c r="L15" s="177">
        <v>5.8363830789751807</v>
      </c>
      <c r="M15" s="177">
        <v>3.5673171423408698</v>
      </c>
      <c r="N15" s="177">
        <v>5.5108909854493886</v>
      </c>
      <c r="O15" s="164">
        <v>4.1825301735011893</v>
      </c>
      <c r="P15" s="177">
        <v>2.3550695808935118</v>
      </c>
      <c r="Q15" s="165">
        <v>4.0164004726058415</v>
      </c>
    </row>
    <row r="16" spans="1:17" x14ac:dyDescent="0.2">
      <c r="A16" s="166">
        <f t="shared" si="0"/>
        <v>2009</v>
      </c>
      <c r="B16" s="163">
        <v>-3.1632513925094767</v>
      </c>
      <c r="C16" s="334">
        <v>-3.3504835858300996</v>
      </c>
      <c r="D16" s="334">
        <v>-2.7167280432211349</v>
      </c>
      <c r="E16" s="164">
        <v>-6.7001406656931719</v>
      </c>
      <c r="F16" s="334">
        <v>-10.406212526829107</v>
      </c>
      <c r="G16" s="334">
        <v>-4.2746092641131961</v>
      </c>
      <c r="H16" s="334">
        <v>9.4994045992603038</v>
      </c>
      <c r="I16" s="164">
        <v>1.2290771963622116</v>
      </c>
      <c r="J16" s="334">
        <v>0.20648807103832359</v>
      </c>
      <c r="K16" s="334">
        <v>0.10669352588182214</v>
      </c>
      <c r="L16" s="334">
        <v>1.6439126145520109</v>
      </c>
      <c r="M16" s="334">
        <v>-8.1588461160574055E-2</v>
      </c>
      <c r="N16" s="334">
        <v>3.2793632563885629</v>
      </c>
      <c r="O16" s="164">
        <v>-1.2369260876512835</v>
      </c>
      <c r="P16" s="334">
        <v>-2.2725654639255897</v>
      </c>
      <c r="Q16" s="165">
        <v>-1.3295696730055044</v>
      </c>
    </row>
    <row r="17" spans="1:17" x14ac:dyDescent="0.2">
      <c r="A17" s="166">
        <v>2010</v>
      </c>
      <c r="B17" s="163">
        <v>2.6184457398541281</v>
      </c>
      <c r="C17" s="334">
        <v>0.67629426677290305</v>
      </c>
      <c r="D17" s="334">
        <v>7.2200393766482085</v>
      </c>
      <c r="E17" s="164">
        <v>4.931698867174366</v>
      </c>
      <c r="F17" s="334">
        <v>6.3151419233694428</v>
      </c>
      <c r="G17" s="334">
        <v>1.1912040995581032</v>
      </c>
      <c r="H17" s="334">
        <v>1.6630475040251544</v>
      </c>
      <c r="I17" s="164">
        <v>2.5837839780107905</v>
      </c>
      <c r="J17" s="334">
        <v>4.5072716613768531</v>
      </c>
      <c r="K17" s="334">
        <v>2.2019987490288813</v>
      </c>
      <c r="L17" s="334">
        <v>1.2371198106698449</v>
      </c>
      <c r="M17" s="334">
        <v>0.60364608549231957</v>
      </c>
      <c r="N17" s="334">
        <v>3.4081606901615666</v>
      </c>
      <c r="O17" s="164">
        <v>3.1938488491195911</v>
      </c>
      <c r="P17" s="334">
        <v>5.9012065341157243</v>
      </c>
      <c r="Q17" s="165">
        <v>3.4337221504564801</v>
      </c>
    </row>
    <row r="18" spans="1:17" x14ac:dyDescent="0.2">
      <c r="A18" s="166">
        <f t="shared" si="0"/>
        <v>2011</v>
      </c>
      <c r="B18" s="163">
        <v>6.0470914707126946</v>
      </c>
      <c r="C18" s="334">
        <v>9.1674959726966243</v>
      </c>
      <c r="D18" s="334">
        <v>-0.8949518606891419</v>
      </c>
      <c r="E18" s="164">
        <v>2.2135814426745162</v>
      </c>
      <c r="F18" s="334">
        <v>2.8111059154058458</v>
      </c>
      <c r="G18" s="334">
        <v>1.0111169784939598</v>
      </c>
      <c r="H18" s="334">
        <v>0.45129280767841895</v>
      </c>
      <c r="I18" s="164">
        <v>3.7932107813266183</v>
      </c>
      <c r="J18" s="334">
        <v>4.7491830521281333</v>
      </c>
      <c r="K18" s="334">
        <v>2.7806102517914888</v>
      </c>
      <c r="L18" s="334">
        <v>4.1369340269110744</v>
      </c>
      <c r="M18" s="334">
        <v>2.6940135694461831</v>
      </c>
      <c r="N18" s="334">
        <v>3.6818638949576274</v>
      </c>
      <c r="O18" s="164">
        <v>3.5241092329148107</v>
      </c>
      <c r="P18" s="334">
        <v>3.6939818475865582</v>
      </c>
      <c r="Q18" s="165">
        <v>3.5395190825722547</v>
      </c>
    </row>
    <row r="19" spans="1:17" x14ac:dyDescent="0.2">
      <c r="A19" s="166">
        <f t="shared" si="0"/>
        <v>2012</v>
      </c>
      <c r="B19" s="163">
        <v>1.4326554071376383</v>
      </c>
      <c r="C19" s="334">
        <v>1.152444113844419</v>
      </c>
      <c r="D19" s="334">
        <v>2.1193436803927277</v>
      </c>
      <c r="E19" s="164">
        <v>1.7888769439175465</v>
      </c>
      <c r="F19" s="334">
        <v>1.8935833617715805</v>
      </c>
      <c r="G19" s="334">
        <v>0.19080096200236848</v>
      </c>
      <c r="H19" s="334">
        <v>2.2766147212990697</v>
      </c>
      <c r="I19" s="164">
        <v>2.8994081291942719</v>
      </c>
      <c r="J19" s="334">
        <v>3.4445041924796556</v>
      </c>
      <c r="K19" s="334">
        <v>2.5411840779252297</v>
      </c>
      <c r="L19" s="334">
        <v>1.9795003865834035</v>
      </c>
      <c r="M19" s="334">
        <v>2.274579729529425</v>
      </c>
      <c r="N19" s="334">
        <v>3.9598160879681386</v>
      </c>
      <c r="O19" s="164">
        <v>2.5129954186836398</v>
      </c>
      <c r="P19" s="334">
        <v>2.9695722790196095</v>
      </c>
      <c r="Q19" s="165">
        <v>2.5544751883145853</v>
      </c>
    </row>
    <row r="20" spans="1:17" x14ac:dyDescent="0.2">
      <c r="A20" s="166">
        <v>2013</v>
      </c>
      <c r="B20" s="163">
        <v>2.5030794756884451</v>
      </c>
      <c r="C20" s="334">
        <v>1.767111576178092</v>
      </c>
      <c r="D20" s="334">
        <v>4.2895721291288265</v>
      </c>
      <c r="E20" s="164">
        <v>1.1857139960318892</v>
      </c>
      <c r="F20" s="334">
        <v>0.88704984683945365</v>
      </c>
      <c r="G20" s="334">
        <v>-6.2403321448524444E-2</v>
      </c>
      <c r="H20" s="334">
        <v>3.1482507735137202</v>
      </c>
      <c r="I20" s="164">
        <v>2.4880696863464578</v>
      </c>
      <c r="J20" s="334">
        <v>1.475940635409585</v>
      </c>
      <c r="K20" s="334">
        <v>2.2524941192185692</v>
      </c>
      <c r="L20" s="334">
        <v>3.189606931677174</v>
      </c>
      <c r="M20" s="334">
        <v>2.005986404918997</v>
      </c>
      <c r="N20" s="334">
        <v>3.0809756057289439</v>
      </c>
      <c r="O20" s="164">
        <v>2.1529768144734049</v>
      </c>
      <c r="P20" s="334">
        <v>1.5480175787409982</v>
      </c>
      <c r="Q20" s="165">
        <v>2.097794127684109</v>
      </c>
    </row>
    <row r="21" spans="1:17" x14ac:dyDescent="0.2">
      <c r="A21" s="166">
        <f t="shared" si="0"/>
        <v>2014</v>
      </c>
      <c r="B21" s="163">
        <v>3.6958553844779058</v>
      </c>
      <c r="C21" s="334">
        <v>5.8179103279870557</v>
      </c>
      <c r="D21" s="334">
        <v>-1.3306430222490573</v>
      </c>
      <c r="E21" s="164">
        <v>0.68166446716286211</v>
      </c>
      <c r="F21" s="334">
        <v>0.18075483446631596</v>
      </c>
      <c r="G21" s="334">
        <v>-0.33982197241081791</v>
      </c>
      <c r="H21" s="334">
        <v>3.2990611719840497</v>
      </c>
      <c r="I21" s="164">
        <v>2.1365934976958121</v>
      </c>
      <c r="J21" s="334">
        <v>0.87691922212467399</v>
      </c>
      <c r="K21" s="334">
        <v>2.519935870371528</v>
      </c>
      <c r="L21" s="334">
        <v>2.3797671139079508</v>
      </c>
      <c r="M21" s="334">
        <v>1.574767941323902</v>
      </c>
      <c r="N21" s="334">
        <v>3.0370676220674548</v>
      </c>
      <c r="O21" s="164">
        <v>1.8679103261842145</v>
      </c>
      <c r="P21" s="334">
        <v>1.3810522617876095</v>
      </c>
      <c r="Q21" s="165">
        <v>1.8237396356000968</v>
      </c>
    </row>
    <row r="22" spans="1:17" ht="39" thickBot="1" x14ac:dyDescent="0.25">
      <c r="A22" s="178" t="s">
        <v>19</v>
      </c>
      <c r="B22" s="179">
        <f t="shared" ref="B22:Q22" si="1">AVERAGE(B3:B21)</f>
        <v>2.0847304023987316</v>
      </c>
      <c r="C22" s="241">
        <f t="shared" si="1"/>
        <v>3.3745474994120621</v>
      </c>
      <c r="D22" s="241">
        <f t="shared" si="1"/>
        <v>-9.7678764275965724E-2</v>
      </c>
      <c r="E22" s="180">
        <f t="shared" si="1"/>
        <v>2.5268148354894593</v>
      </c>
      <c r="F22" s="241">
        <f t="shared" si="1"/>
        <v>2.3811094921415532</v>
      </c>
      <c r="G22" s="241">
        <f t="shared" si="1"/>
        <v>1.5728075558734775</v>
      </c>
      <c r="H22" s="241">
        <f t="shared" si="1"/>
        <v>4.30089439020679</v>
      </c>
      <c r="I22" s="180">
        <f t="shared" si="1"/>
        <v>3.6562152187209818</v>
      </c>
      <c r="J22" s="241">
        <f t="shared" si="1"/>
        <v>3.9127858890524099</v>
      </c>
      <c r="K22" s="241">
        <f t="shared" si="1"/>
        <v>4.5360206759869834</v>
      </c>
      <c r="L22" s="241">
        <f t="shared" si="1"/>
        <v>4.7300693637546489</v>
      </c>
      <c r="M22" s="241">
        <f t="shared" si="1"/>
        <v>2.9408895801020409</v>
      </c>
      <c r="N22" s="241">
        <f t="shared" si="1"/>
        <v>2.2525186214770541</v>
      </c>
      <c r="O22" s="180">
        <f t="shared" si="1"/>
        <v>3.2149757541456805</v>
      </c>
      <c r="P22" s="241">
        <f t="shared" si="1"/>
        <v>2.7147963623884452</v>
      </c>
      <c r="Q22" s="181">
        <f t="shared" si="1"/>
        <v>3.1747404706137758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 x14ac:dyDescent="0.25">
      <c r="A1" s="418" t="s">
        <v>202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20"/>
      <c r="O1" s="420"/>
      <c r="P1" s="420"/>
      <c r="Q1" s="421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 t="s">
        <v>281</v>
      </c>
      <c r="B3" s="163">
        <v>-9.1829778991539168</v>
      </c>
      <c r="C3" s="177">
        <v>-15.896413572847685</v>
      </c>
      <c r="D3" s="177">
        <v>1.4578184472757989</v>
      </c>
      <c r="E3" s="164">
        <v>1.7791785474964148</v>
      </c>
      <c r="F3" s="177">
        <v>2.6338646542196194</v>
      </c>
      <c r="G3" s="177">
        <v>1.2921806244872747</v>
      </c>
      <c r="H3" s="177">
        <v>-2.3175488598260157</v>
      </c>
      <c r="I3" s="164">
        <v>4.2870622207218947</v>
      </c>
      <c r="J3" s="177">
        <v>4.0136420970160369</v>
      </c>
      <c r="K3" s="177">
        <v>6.5242311493114729</v>
      </c>
      <c r="L3" s="177">
        <v>4.2822250742217918</v>
      </c>
      <c r="M3" s="177">
        <v>5.8678249385120669</v>
      </c>
      <c r="N3" s="177">
        <v>2.8628156404868084</v>
      </c>
      <c r="O3" s="164">
        <v>2.299956853130912</v>
      </c>
      <c r="P3" s="177">
        <v>2.6369652852739618</v>
      </c>
      <c r="Q3" s="165">
        <v>2.3330862750660883</v>
      </c>
    </row>
    <row r="4" spans="1:17" x14ac:dyDescent="0.2">
      <c r="A4" s="166" t="s">
        <v>286</v>
      </c>
      <c r="B4" s="163">
        <v>9.4974820472704415</v>
      </c>
      <c r="C4" s="177">
        <v>15.422460353164661</v>
      </c>
      <c r="D4" s="177">
        <v>1.4500845614202829</v>
      </c>
      <c r="E4" s="164">
        <v>1.2701843140507352</v>
      </c>
      <c r="F4" s="177">
        <v>1.1091429237183168</v>
      </c>
      <c r="G4" s="177">
        <v>5.4981390869467797</v>
      </c>
      <c r="H4" s="177">
        <v>-1.3968445028478629</v>
      </c>
      <c r="I4" s="164">
        <v>4.065104283240033</v>
      </c>
      <c r="J4" s="177">
        <v>2.6855203053303582</v>
      </c>
      <c r="K4" s="177">
        <v>5.103394285219288</v>
      </c>
      <c r="L4" s="177">
        <v>6.0992212799335066</v>
      </c>
      <c r="M4" s="177">
        <v>2.515834889911464</v>
      </c>
      <c r="N4" s="177">
        <v>3.5800747468006806</v>
      </c>
      <c r="O4" s="164">
        <v>3.7127466419664668</v>
      </c>
      <c r="P4" s="177">
        <v>5.6826353250968609</v>
      </c>
      <c r="Q4" s="165">
        <v>3.9063202485916451</v>
      </c>
    </row>
    <row r="5" spans="1:17" x14ac:dyDescent="0.2">
      <c r="A5" s="166" t="s">
        <v>287</v>
      </c>
      <c r="B5" s="163">
        <v>20.221433547666173</v>
      </c>
      <c r="C5" s="177">
        <v>35.176300668561375</v>
      </c>
      <c r="D5" s="177">
        <v>1.8121121160692217</v>
      </c>
      <c r="E5" s="164">
        <v>1.8949822356011239</v>
      </c>
      <c r="F5" s="177">
        <v>0.89480796285482855</v>
      </c>
      <c r="G5" s="177">
        <v>12.542075909338982</v>
      </c>
      <c r="H5" s="177">
        <v>-1.5287957224635247</v>
      </c>
      <c r="I5" s="164">
        <v>4.0335382524160375</v>
      </c>
      <c r="J5" s="177">
        <v>1.4196426689304744</v>
      </c>
      <c r="K5" s="177">
        <v>4.1643305723979012</v>
      </c>
      <c r="L5" s="177">
        <v>7.7468769619608917</v>
      </c>
      <c r="M5" s="177">
        <v>1.1255455716842899</v>
      </c>
      <c r="N5" s="177">
        <v>4.1504429449204832</v>
      </c>
      <c r="O5" s="164">
        <v>4.697507489972641</v>
      </c>
      <c r="P5" s="177">
        <v>5.9027169180981698</v>
      </c>
      <c r="Q5" s="165">
        <v>4.8164256006894863</v>
      </c>
    </row>
    <row r="6" spans="1:17" x14ac:dyDescent="0.2">
      <c r="A6" s="166" t="s">
        <v>288</v>
      </c>
      <c r="B6" s="163">
        <v>21.500577747258486</v>
      </c>
      <c r="C6" s="177">
        <v>36.655225561898533</v>
      </c>
      <c r="D6" s="177">
        <v>2.7163537078421793</v>
      </c>
      <c r="E6" s="164">
        <v>3.7692387861275516</v>
      </c>
      <c r="F6" s="177">
        <v>2.3716946484584609</v>
      </c>
      <c r="G6" s="177">
        <v>19.621674950295816</v>
      </c>
      <c r="H6" s="177">
        <v>-1.6813411921819135</v>
      </c>
      <c r="I6" s="164">
        <v>4.220889553032781</v>
      </c>
      <c r="J6" s="177">
        <v>0.96696419938332412</v>
      </c>
      <c r="K6" s="177">
        <v>2.6278805178653903</v>
      </c>
      <c r="L6" s="177">
        <v>9.6255541886144833</v>
      </c>
      <c r="M6" s="177">
        <v>1.1663984959440323</v>
      </c>
      <c r="N6" s="177">
        <v>4.5388463937618795</v>
      </c>
      <c r="O6" s="164">
        <v>5.4557544397653324</v>
      </c>
      <c r="P6" s="177">
        <v>6.7638834657572087</v>
      </c>
      <c r="Q6" s="165">
        <v>5.5849066532213438</v>
      </c>
    </row>
    <row r="7" spans="1:17" x14ac:dyDescent="0.2">
      <c r="A7" s="166" t="s">
        <v>289</v>
      </c>
      <c r="B7" s="163">
        <v>8.275451731308868</v>
      </c>
      <c r="C7" s="177">
        <v>15.422944977895753</v>
      </c>
      <c r="D7" s="177">
        <v>-1.1155527758069674</v>
      </c>
      <c r="E7" s="164">
        <v>3.496763804110385</v>
      </c>
      <c r="F7" s="177">
        <v>1.6910619819485853</v>
      </c>
      <c r="G7" s="177">
        <v>12.954641538027126</v>
      </c>
      <c r="H7" s="177">
        <v>5.3099485676245495</v>
      </c>
      <c r="I7" s="164">
        <v>2.3513616077411417</v>
      </c>
      <c r="J7" s="177">
        <v>3.0153910516372329</v>
      </c>
      <c r="K7" s="177">
        <v>4.2561412580421099</v>
      </c>
      <c r="L7" s="177">
        <v>7.193725956802381</v>
      </c>
      <c r="M7" s="177">
        <v>-1.7919783978943609</v>
      </c>
      <c r="N7" s="177">
        <v>-1.2009914297651259</v>
      </c>
      <c r="O7" s="164">
        <v>3.1733482228199703</v>
      </c>
      <c r="P7" s="177">
        <v>5.5646526092876867</v>
      </c>
      <c r="Q7" s="165">
        <v>3.4091220979812418</v>
      </c>
    </row>
    <row r="8" spans="1:17" x14ac:dyDescent="0.2">
      <c r="A8" s="166" t="s">
        <v>290</v>
      </c>
      <c r="B8" s="163">
        <v>0.44870773006926667</v>
      </c>
      <c r="C8" s="177">
        <v>-0.21359584434336082</v>
      </c>
      <c r="D8" s="177">
        <v>1.4721508281609013</v>
      </c>
      <c r="E8" s="164">
        <v>4.6512225796502893</v>
      </c>
      <c r="F8" s="177">
        <v>3.8311273960003591</v>
      </c>
      <c r="G8" s="177">
        <v>8.6930761882022054</v>
      </c>
      <c r="H8" s="177">
        <v>5.5277642012474075</v>
      </c>
      <c r="I8" s="164">
        <v>1.6938147190092825</v>
      </c>
      <c r="J8" s="177">
        <v>1.7069144012431949</v>
      </c>
      <c r="K8" s="177">
        <v>5.0302706795532712</v>
      </c>
      <c r="L8" s="177">
        <v>5.2800505456390452</v>
      </c>
      <c r="M8" s="177">
        <v>2.0869776473229445E-2</v>
      </c>
      <c r="N8" s="177">
        <v>-2.1139307136932217</v>
      </c>
      <c r="O8" s="164">
        <v>2.421168253593478</v>
      </c>
      <c r="P8" s="177">
        <v>2.8326315685314971</v>
      </c>
      <c r="Q8" s="165">
        <v>2.4622924331518008</v>
      </c>
    </row>
    <row r="9" spans="1:17" x14ac:dyDescent="0.2">
      <c r="A9" s="166" t="s">
        <v>291</v>
      </c>
      <c r="B9" s="163">
        <v>-2.9472903436543763</v>
      </c>
      <c r="C9" s="177">
        <v>-6.0408013406192733</v>
      </c>
      <c r="D9" s="177">
        <v>2.1087204957269989</v>
      </c>
      <c r="E9" s="164">
        <v>3.0890442425862075</v>
      </c>
      <c r="F9" s="177">
        <v>3.0420426869268686</v>
      </c>
      <c r="G9" s="177">
        <v>0.44259231945607563</v>
      </c>
      <c r="H9" s="177">
        <v>5.8345409581443137</v>
      </c>
      <c r="I9" s="164">
        <v>0.88098341645543221</v>
      </c>
      <c r="J9" s="177">
        <v>0.26191906800399245</v>
      </c>
      <c r="K9" s="177">
        <v>5.7227224135221144</v>
      </c>
      <c r="L9" s="177">
        <v>3.1439445344527557</v>
      </c>
      <c r="M9" s="177">
        <v>0.96146126691865774</v>
      </c>
      <c r="N9" s="177">
        <v>-2.9012374015991012</v>
      </c>
      <c r="O9" s="164">
        <v>1.1570236288444251</v>
      </c>
      <c r="P9" s="177">
        <v>1.9231058241861867</v>
      </c>
      <c r="Q9" s="165">
        <v>1.2333964099813033</v>
      </c>
    </row>
    <row r="10" spans="1:17" x14ac:dyDescent="0.2">
      <c r="A10" s="166" t="s">
        <v>292</v>
      </c>
      <c r="B10" s="163">
        <v>-4.1665944706068734</v>
      </c>
      <c r="C10" s="177">
        <v>-7.8930940377798562</v>
      </c>
      <c r="D10" s="177">
        <v>1.9785929900486408</v>
      </c>
      <c r="E10" s="164">
        <v>1.4616467697737379</v>
      </c>
      <c r="F10" s="177">
        <v>2.047653833438416</v>
      </c>
      <c r="G10" s="177">
        <v>-6.6191475640237876</v>
      </c>
      <c r="H10" s="177">
        <v>6.1957458915284978</v>
      </c>
      <c r="I10" s="164">
        <v>-0.1060610363229388</v>
      </c>
      <c r="J10" s="177">
        <v>-2.6871472608706437</v>
      </c>
      <c r="K10" s="177">
        <v>7.5196573524197463</v>
      </c>
      <c r="L10" s="177">
        <v>1.227800409549378</v>
      </c>
      <c r="M10" s="177">
        <v>0.56962513843078233</v>
      </c>
      <c r="N10" s="177">
        <v>-3.433848991093992</v>
      </c>
      <c r="O10" s="164">
        <v>-3.1054947886960595E-2</v>
      </c>
      <c r="P10" s="177">
        <v>0.85118002565465012</v>
      </c>
      <c r="Q10" s="165">
        <v>5.7021149646598546E-2</v>
      </c>
    </row>
    <row r="11" spans="1:17" x14ac:dyDescent="0.2">
      <c r="A11" s="166" t="s">
        <v>293</v>
      </c>
      <c r="B11" s="163">
        <v>2.0625041937544886</v>
      </c>
      <c r="C11" s="177">
        <v>2.6066467634691075</v>
      </c>
      <c r="D11" s="177">
        <v>1.2279872489640664</v>
      </c>
      <c r="E11" s="164">
        <v>-0.6384547391107076</v>
      </c>
      <c r="F11" s="177">
        <v>1.6446947106213625</v>
      </c>
      <c r="G11" s="177">
        <v>-5.8006401571799353</v>
      </c>
      <c r="H11" s="177">
        <v>-8.0526274519752779</v>
      </c>
      <c r="I11" s="164">
        <v>2.4528490428294165</v>
      </c>
      <c r="J11" s="177">
        <v>-1.2127571478852741</v>
      </c>
      <c r="K11" s="177">
        <v>7.5557986261163972</v>
      </c>
      <c r="L11" s="177">
        <v>2.3449846043693281</v>
      </c>
      <c r="M11" s="177">
        <v>3.7286100343637418</v>
      </c>
      <c r="N11" s="177">
        <v>2.0910565452020751</v>
      </c>
      <c r="O11" s="164">
        <v>1.5309318924741526</v>
      </c>
      <c r="P11" s="177">
        <v>0.56169548996759155</v>
      </c>
      <c r="Q11" s="165">
        <v>1.4333767405092446</v>
      </c>
    </row>
    <row r="12" spans="1:17" x14ac:dyDescent="0.2">
      <c r="A12" s="166" t="s">
        <v>294</v>
      </c>
      <c r="B12" s="163">
        <v>-0.45939296513910477</v>
      </c>
      <c r="C12" s="177">
        <v>-0.12053913268667321</v>
      </c>
      <c r="D12" s="177">
        <v>-0.97431741250701442</v>
      </c>
      <c r="E12" s="164">
        <v>-2.6862715763292431</v>
      </c>
      <c r="F12" s="177">
        <v>-0.29519779025040371</v>
      </c>
      <c r="G12" s="177">
        <v>-7.3076388528749563</v>
      </c>
      <c r="H12" s="177">
        <v>-11.298645947182488</v>
      </c>
      <c r="I12" s="164">
        <v>2.9494298770056506</v>
      </c>
      <c r="J12" s="177">
        <v>0.28662099213854925</v>
      </c>
      <c r="K12" s="177">
        <v>6.2351915848807744</v>
      </c>
      <c r="L12" s="177">
        <v>3.229260703104416</v>
      </c>
      <c r="M12" s="177">
        <v>5.6105166806247748</v>
      </c>
      <c r="N12" s="177">
        <v>1.9803195169830783</v>
      </c>
      <c r="O12" s="164">
        <v>1.0185245884431033</v>
      </c>
      <c r="P12" s="177">
        <v>-0.65776419855802382</v>
      </c>
      <c r="Q12" s="165">
        <v>0.85038040534747383</v>
      </c>
    </row>
    <row r="13" spans="1:17" x14ac:dyDescent="0.2">
      <c r="A13" s="166" t="s">
        <v>295</v>
      </c>
      <c r="B13" s="163">
        <v>-1.1270599429850396</v>
      </c>
      <c r="C13" s="177">
        <v>-0.14252247489872602</v>
      </c>
      <c r="D13" s="177">
        <v>-2.6077530365283228</v>
      </c>
      <c r="E13" s="164">
        <v>-3.667320929211527</v>
      </c>
      <c r="F13" s="177">
        <v>-1.4158352222429904</v>
      </c>
      <c r="G13" s="177">
        <v>-6.7753460123940945</v>
      </c>
      <c r="H13" s="177">
        <v>-12.877057499599051</v>
      </c>
      <c r="I13" s="164">
        <v>2.928428854067378</v>
      </c>
      <c r="J13" s="177">
        <v>1.2730802823987719</v>
      </c>
      <c r="K13" s="177">
        <v>3.4018720143710608</v>
      </c>
      <c r="L13" s="177">
        <v>3.6653584980690344</v>
      </c>
      <c r="M13" s="177">
        <v>7.1178020420054358</v>
      </c>
      <c r="N13" s="177">
        <v>1.839716632736919</v>
      </c>
      <c r="O13" s="164">
        <v>0.66978302498544207</v>
      </c>
      <c r="P13" s="177">
        <v>-1.3064407554198574</v>
      </c>
      <c r="Q13" s="165">
        <v>0.47142571993297511</v>
      </c>
    </row>
    <row r="14" spans="1:17" x14ac:dyDescent="0.2">
      <c r="A14" s="166" t="s">
        <v>296</v>
      </c>
      <c r="B14" s="163">
        <v>0.54833278492493964</v>
      </c>
      <c r="C14" s="177">
        <v>2.9270452809673637</v>
      </c>
      <c r="D14" s="177">
        <v>-2.9945696495937089</v>
      </c>
      <c r="E14" s="164">
        <v>-3.5832711980726732</v>
      </c>
      <c r="F14" s="177">
        <v>-1.7024265013844446</v>
      </c>
      <c r="G14" s="177">
        <v>-4.5040510178020652</v>
      </c>
      <c r="H14" s="177">
        <v>-12.714223402854602</v>
      </c>
      <c r="I14" s="164">
        <v>3.1270863506018163</v>
      </c>
      <c r="J14" s="177">
        <v>3.2515716926859284</v>
      </c>
      <c r="K14" s="177">
        <v>1.9588662253741569</v>
      </c>
      <c r="L14" s="177">
        <v>3.287384048905607</v>
      </c>
      <c r="M14" s="177">
        <v>8.3810393383900124</v>
      </c>
      <c r="N14" s="177">
        <v>1.7607385328666156</v>
      </c>
      <c r="O14" s="164">
        <v>0.97072984377174887</v>
      </c>
      <c r="P14" s="177">
        <v>-1.4409418086665424</v>
      </c>
      <c r="Q14" s="165">
        <v>0.72805464881328452</v>
      </c>
    </row>
    <row r="15" spans="1:17" x14ac:dyDescent="0.2">
      <c r="A15" s="166" t="s">
        <v>297</v>
      </c>
      <c r="B15" s="163">
        <v>-7.023426898296421</v>
      </c>
      <c r="C15" s="177">
        <v>-6.7395375454104345</v>
      </c>
      <c r="D15" s="177">
        <v>-7.4647396273007995</v>
      </c>
      <c r="E15" s="164">
        <v>-2.1863971494087311</v>
      </c>
      <c r="F15" s="177">
        <v>-1.0615647743036911</v>
      </c>
      <c r="G15" s="177">
        <v>-3.2888936198766934</v>
      </c>
      <c r="H15" s="177">
        <v>-7.7851740380529746</v>
      </c>
      <c r="I15" s="164">
        <v>2.009462013233366</v>
      </c>
      <c r="J15" s="177">
        <v>4.3661856895577742</v>
      </c>
      <c r="K15" s="177">
        <v>0.90683538013334519</v>
      </c>
      <c r="L15" s="177">
        <v>6.0234577662305657</v>
      </c>
      <c r="M15" s="177">
        <v>5.4803876085048495</v>
      </c>
      <c r="N15" s="177">
        <v>-3.4546190438106064</v>
      </c>
      <c r="O15" s="164">
        <v>3.5497560414181763E-2</v>
      </c>
      <c r="P15" s="177">
        <v>-3.1971201622847967</v>
      </c>
      <c r="Q15" s="165">
        <v>-0.28707434973427309</v>
      </c>
    </row>
    <row r="16" spans="1:17" x14ac:dyDescent="0.2">
      <c r="A16" s="166" t="s">
        <v>298</v>
      </c>
      <c r="B16" s="163">
        <v>-4.8201136648351861</v>
      </c>
      <c r="C16" s="177">
        <v>-3.2378135613065275</v>
      </c>
      <c r="D16" s="177">
        <v>-7.2453178605616699</v>
      </c>
      <c r="E16" s="164">
        <v>-1.0234264392653913</v>
      </c>
      <c r="F16" s="177">
        <v>-0.26077155672152086</v>
      </c>
      <c r="G16" s="177">
        <v>-0.98436942477365252</v>
      </c>
      <c r="H16" s="177">
        <v>-5.671210419688542</v>
      </c>
      <c r="I16" s="164">
        <v>2.3794235576261289</v>
      </c>
      <c r="J16" s="177">
        <v>5.883706836123026</v>
      </c>
      <c r="K16" s="177">
        <v>2.3327572068510505</v>
      </c>
      <c r="L16" s="177">
        <v>5.7045341310100222</v>
      </c>
      <c r="M16" s="177">
        <v>3.9716632694360028</v>
      </c>
      <c r="N16" s="177">
        <v>-3.3834991674814971</v>
      </c>
      <c r="O16" s="164">
        <v>0.80896259342807619</v>
      </c>
      <c r="P16" s="177">
        <v>-2.4000131142244547</v>
      </c>
      <c r="Q16" s="165">
        <v>0.49189210149723006</v>
      </c>
    </row>
    <row r="17" spans="1:17" x14ac:dyDescent="0.2">
      <c r="A17" s="166" t="s">
        <v>299</v>
      </c>
      <c r="B17" s="163">
        <v>-3.2719995552291206</v>
      </c>
      <c r="C17" s="177">
        <v>-1.2621290248688415</v>
      </c>
      <c r="D17" s="177">
        <v>-6.3712529826097919</v>
      </c>
      <c r="E17" s="164">
        <v>1.5525997231218529</v>
      </c>
      <c r="F17" s="177">
        <v>2.6497659737776873</v>
      </c>
      <c r="G17" s="177">
        <v>0.9758144081374992</v>
      </c>
      <c r="H17" s="177">
        <v>-4.5044411256178103</v>
      </c>
      <c r="I17" s="164">
        <v>3.2995946867389763</v>
      </c>
      <c r="J17" s="177">
        <v>8.2150292964942491</v>
      </c>
      <c r="K17" s="177">
        <v>5.0341645281689003</v>
      </c>
      <c r="L17" s="177">
        <v>6.0981696951392994</v>
      </c>
      <c r="M17" s="177">
        <v>2.8950592446345524</v>
      </c>
      <c r="N17" s="177">
        <v>-3.4053014246546076</v>
      </c>
      <c r="O17" s="164">
        <v>2.2521050431206406</v>
      </c>
      <c r="P17" s="177">
        <v>-1.2674354051612868</v>
      </c>
      <c r="Q17" s="165">
        <v>1.9050932093496267</v>
      </c>
    </row>
    <row r="18" spans="1:17" x14ac:dyDescent="0.2">
      <c r="A18" s="166" t="s">
        <v>300</v>
      </c>
      <c r="B18" s="163">
        <v>-2.8021468815227601</v>
      </c>
      <c r="C18" s="177">
        <v>-0.89941780630726431</v>
      </c>
      <c r="D18" s="177">
        <v>-5.8091068910286863</v>
      </c>
      <c r="E18" s="164">
        <v>3.7264071436918651</v>
      </c>
      <c r="F18" s="177">
        <v>5.3184340135955814</v>
      </c>
      <c r="G18" s="177">
        <v>2.6986612219424924</v>
      </c>
      <c r="H18" s="177">
        <v>-4.7639693246338535</v>
      </c>
      <c r="I18" s="164">
        <v>4.0205958081591886</v>
      </c>
      <c r="J18" s="177">
        <v>10.736049605437662</v>
      </c>
      <c r="K18" s="177">
        <v>6.1002496875556531</v>
      </c>
      <c r="L18" s="177">
        <v>6.7383541542098886</v>
      </c>
      <c r="M18" s="177">
        <v>2.3612701492612875</v>
      </c>
      <c r="N18" s="177">
        <v>-3.6892248685763693</v>
      </c>
      <c r="O18" s="164">
        <v>3.3469482077805965</v>
      </c>
      <c r="P18" s="177">
        <v>-0.63282098309563661</v>
      </c>
      <c r="Q18" s="165">
        <v>2.955106020059608</v>
      </c>
    </row>
    <row r="19" spans="1:17" x14ac:dyDescent="0.2">
      <c r="A19" s="166" t="s">
        <v>329</v>
      </c>
      <c r="B19" s="163">
        <v>3.3227459439757143</v>
      </c>
      <c r="C19" s="177">
        <v>5.8626235338155039</v>
      </c>
      <c r="D19" s="177">
        <v>-0.65649694534624481</v>
      </c>
      <c r="E19" s="164">
        <v>6.6943522908344057</v>
      </c>
      <c r="F19" s="177">
        <v>7.671495154213237</v>
      </c>
      <c r="G19" s="177">
        <v>5.7494929868127622</v>
      </c>
      <c r="H19" s="177">
        <v>1.4412333588483008</v>
      </c>
      <c r="I19" s="164">
        <v>3.8480414262809881</v>
      </c>
      <c r="J19" s="177">
        <v>10.030986639949717</v>
      </c>
      <c r="K19" s="177">
        <v>7.0748661161584447</v>
      </c>
      <c r="L19" s="177">
        <v>0.99925304311161667</v>
      </c>
      <c r="M19" s="177">
        <v>3.7692585544315711</v>
      </c>
      <c r="N19" s="177">
        <v>-0.3091700492630336</v>
      </c>
      <c r="O19" s="164">
        <v>4.5872477302692021</v>
      </c>
      <c r="P19" s="177">
        <v>2.6292733426073989</v>
      </c>
      <c r="Q19" s="165">
        <v>4.5872477302692021</v>
      </c>
    </row>
    <row r="20" spans="1:17" x14ac:dyDescent="0.2">
      <c r="A20" s="166" t="s">
        <v>330</v>
      </c>
      <c r="B20" s="163">
        <v>3.1188411048494191</v>
      </c>
      <c r="C20" s="177">
        <v>5.2286153550911134</v>
      </c>
      <c r="D20" s="177">
        <v>-0.25453895541526933</v>
      </c>
      <c r="E20" s="164">
        <v>7.6844585958559346</v>
      </c>
      <c r="F20" s="177">
        <v>8.638971915611263</v>
      </c>
      <c r="G20" s="177">
        <v>5.4536351487416788</v>
      </c>
      <c r="H20" s="177">
        <v>3.8320168297637167</v>
      </c>
      <c r="I20" s="164">
        <v>3.671577082260133</v>
      </c>
      <c r="J20" s="177">
        <v>9.5746556300457524</v>
      </c>
      <c r="K20" s="177">
        <v>7.0432033039112731</v>
      </c>
      <c r="L20" s="177">
        <v>0.2709508246395127</v>
      </c>
      <c r="M20" s="177">
        <v>4.4179261687027171</v>
      </c>
      <c r="N20" s="177">
        <v>-0.31161575215626686</v>
      </c>
      <c r="O20" s="164">
        <v>4.7260562306062486</v>
      </c>
      <c r="P20" s="177">
        <v>2.9732371986305774</v>
      </c>
      <c r="Q20" s="165">
        <v>4.7260562306062486</v>
      </c>
    </row>
    <row r="21" spans="1:17" x14ac:dyDescent="0.2">
      <c r="A21" s="166" t="s">
        <v>331</v>
      </c>
      <c r="B21" s="163">
        <v>1.7701973099286215</v>
      </c>
      <c r="C21" s="177">
        <v>3.5569083005153574</v>
      </c>
      <c r="D21" s="177">
        <v>-1.1352825120036814</v>
      </c>
      <c r="E21" s="164">
        <v>8.4100895146636176</v>
      </c>
      <c r="F21" s="177">
        <v>9.1618631947555471</v>
      </c>
      <c r="G21" s="177">
        <v>5.3434091990272981</v>
      </c>
      <c r="H21" s="177">
        <v>6.6397586164031992</v>
      </c>
      <c r="I21" s="164">
        <v>3.3912685126083355</v>
      </c>
      <c r="J21" s="177">
        <v>8.1930452719087459</v>
      </c>
      <c r="K21" s="177">
        <v>6.3270259566210933</v>
      </c>
      <c r="L21" s="177">
        <v>0.3711322521577527</v>
      </c>
      <c r="M21" s="177">
        <v>5.1184769672912447</v>
      </c>
      <c r="N21" s="177">
        <v>-0.29320374024159601</v>
      </c>
      <c r="O21" s="164">
        <v>4.636043206418174</v>
      </c>
      <c r="P21" s="177">
        <v>3.0670956951088071</v>
      </c>
      <c r="Q21" s="165">
        <v>4.636043206418174</v>
      </c>
    </row>
    <row r="22" spans="1:17" x14ac:dyDescent="0.2">
      <c r="A22" s="166" t="s">
        <v>332</v>
      </c>
      <c r="B22" s="163">
        <v>-0.71411710629971703</v>
      </c>
      <c r="C22" s="177">
        <v>-0.49953357191518422</v>
      </c>
      <c r="D22" s="177">
        <v>-1.0709085106253118</v>
      </c>
      <c r="E22" s="164">
        <v>8.2131134887975534</v>
      </c>
      <c r="F22" s="177">
        <v>9.0949519690122962</v>
      </c>
      <c r="G22" s="177">
        <v>2.0197115723872914</v>
      </c>
      <c r="H22" s="177">
        <v>8.7398253999818003</v>
      </c>
      <c r="I22" s="164">
        <v>3.1403179096333602</v>
      </c>
      <c r="J22" s="177">
        <v>6.350551156729761</v>
      </c>
      <c r="K22" s="177">
        <v>5.2043113624226232</v>
      </c>
      <c r="L22" s="177">
        <v>1.4398911470454494</v>
      </c>
      <c r="M22" s="177">
        <v>5.4999628055050271</v>
      </c>
      <c r="N22" s="177">
        <v>-0.23670213160378045</v>
      </c>
      <c r="O22" s="164">
        <v>4.2246602500387382</v>
      </c>
      <c r="P22" s="177">
        <v>3.0121266826180495</v>
      </c>
      <c r="Q22" s="165">
        <v>4.2246602500387382</v>
      </c>
    </row>
    <row r="23" spans="1:17" x14ac:dyDescent="0.2">
      <c r="A23" s="166" t="s">
        <v>301</v>
      </c>
      <c r="B23" s="163">
        <v>0.71555395414987255</v>
      </c>
      <c r="C23" s="177">
        <v>0.91377053670422659</v>
      </c>
      <c r="D23" s="177">
        <v>0.38462800012922871</v>
      </c>
      <c r="E23" s="164">
        <v>8.1176691709539295</v>
      </c>
      <c r="F23" s="177">
        <v>6.2494258818978867</v>
      </c>
      <c r="G23" s="177">
        <v>0.34918462686868879</v>
      </c>
      <c r="H23" s="177">
        <v>28.764621659442398</v>
      </c>
      <c r="I23" s="164">
        <v>4.4821611818561324</v>
      </c>
      <c r="J23" s="177">
        <v>10.082671588931614</v>
      </c>
      <c r="K23" s="177">
        <v>4.6497737460513795</v>
      </c>
      <c r="L23" s="177">
        <v>2.8451615272185431</v>
      </c>
      <c r="M23" s="177">
        <v>4.020198752834963</v>
      </c>
      <c r="N23" s="177">
        <v>1.2278319897637686</v>
      </c>
      <c r="O23" s="164">
        <v>5.1970275501977214</v>
      </c>
      <c r="P23" s="177">
        <v>6.423144101751542</v>
      </c>
      <c r="Q23" s="165">
        <v>5.3137949564584286</v>
      </c>
    </row>
    <row r="24" spans="1:17" x14ac:dyDescent="0.2">
      <c r="A24" s="166" t="s">
        <v>302</v>
      </c>
      <c r="B24" s="163">
        <v>0.18403151529014045</v>
      </c>
      <c r="C24" s="177">
        <v>-0.41174228362068621</v>
      </c>
      <c r="D24" s="177">
        <v>1.1889975861285844</v>
      </c>
      <c r="E24" s="164">
        <v>6.3733670304841867</v>
      </c>
      <c r="F24" s="177">
        <v>4.5397799637886225</v>
      </c>
      <c r="G24" s="177">
        <v>-1.7704955927337618</v>
      </c>
      <c r="H24" s="177">
        <v>26.972709612422275</v>
      </c>
      <c r="I24" s="164">
        <v>4.1885920444208224</v>
      </c>
      <c r="J24" s="177">
        <v>8.1460527770439306</v>
      </c>
      <c r="K24" s="177">
        <v>3.9104353381001946</v>
      </c>
      <c r="L24" s="177">
        <v>4.7673003392343958</v>
      </c>
      <c r="M24" s="177">
        <v>2.7695390147540242</v>
      </c>
      <c r="N24" s="177">
        <v>0.97319772715852348</v>
      </c>
      <c r="O24" s="164">
        <v>4.4830553989411026</v>
      </c>
      <c r="P24" s="177">
        <v>6.3553351221226144</v>
      </c>
      <c r="Q24" s="165">
        <v>4.6600037799878882</v>
      </c>
    </row>
    <row r="25" spans="1:17" x14ac:dyDescent="0.2">
      <c r="A25" s="166" t="s">
        <v>303</v>
      </c>
      <c r="B25" s="163">
        <v>-6.4939106783455294E-3</v>
      </c>
      <c r="C25" s="177">
        <v>-0.80911292971210425</v>
      </c>
      <c r="D25" s="177">
        <v>1.360639030652995</v>
      </c>
      <c r="E25" s="164">
        <v>3.4728574976296209</v>
      </c>
      <c r="F25" s="177">
        <v>1.3044065697052747</v>
      </c>
      <c r="G25" s="177">
        <v>-2.3221354097417457</v>
      </c>
      <c r="H25" s="177">
        <v>23.623307141562222</v>
      </c>
      <c r="I25" s="164">
        <v>3.9736996002151663</v>
      </c>
      <c r="J25" s="177">
        <v>6.7496744060781575</v>
      </c>
      <c r="K25" s="177">
        <v>4.5727019492659498</v>
      </c>
      <c r="L25" s="177">
        <v>5.5528070583829026</v>
      </c>
      <c r="M25" s="177">
        <v>1.5513255566976534</v>
      </c>
      <c r="N25" s="177">
        <v>0.68145063238664683</v>
      </c>
      <c r="O25" s="164">
        <v>3.5165179809847249</v>
      </c>
      <c r="P25" s="177">
        <v>5.9934166375614142</v>
      </c>
      <c r="Q25" s="165">
        <v>3.7499134003481469</v>
      </c>
    </row>
    <row r="26" spans="1:17" x14ac:dyDescent="0.2">
      <c r="A26" s="166" t="s">
        <v>304</v>
      </c>
      <c r="B26" s="163">
        <v>0.43701546794607399</v>
      </c>
      <c r="C26" s="177">
        <v>0.58373476072853081</v>
      </c>
      <c r="D26" s="177">
        <v>0.19165402924732897</v>
      </c>
      <c r="E26" s="164">
        <v>2.5157991688590871</v>
      </c>
      <c r="F26" s="177">
        <v>0.15666669392654889</v>
      </c>
      <c r="G26" s="177">
        <v>-1.3380633060144804</v>
      </c>
      <c r="H26" s="177">
        <v>21.766116983335305</v>
      </c>
      <c r="I26" s="164">
        <v>4.2210462910023034</v>
      </c>
      <c r="J26" s="177">
        <v>6.3521507898913132</v>
      </c>
      <c r="K26" s="177">
        <v>6.3143587993775299</v>
      </c>
      <c r="L26" s="177">
        <v>5.8287836634032111</v>
      </c>
      <c r="M26" s="177">
        <v>0.83230756075498913</v>
      </c>
      <c r="N26" s="177">
        <v>0.83788936648137402</v>
      </c>
      <c r="O26" s="164">
        <v>3.4380995044560589</v>
      </c>
      <c r="P26" s="177">
        <v>6.1441367866842835</v>
      </c>
      <c r="Q26" s="165">
        <v>3.6925365890537418</v>
      </c>
    </row>
    <row r="27" spans="1:17" x14ac:dyDescent="0.2">
      <c r="A27" s="166" t="s">
        <v>305</v>
      </c>
      <c r="B27" s="163">
        <v>-0.58243233796796423</v>
      </c>
      <c r="C27" s="177">
        <v>-0.32163612179733125</v>
      </c>
      <c r="D27" s="177">
        <v>-1.0201311328426259</v>
      </c>
      <c r="E27" s="164">
        <v>-2.4271136090210104</v>
      </c>
      <c r="F27" s="177">
        <v>0.41723631978105963</v>
      </c>
      <c r="G27" s="177">
        <v>-9.7022571125198187E-2</v>
      </c>
      <c r="H27" s="177">
        <v>-20.108716459606839</v>
      </c>
      <c r="I27" s="164">
        <v>3.4737171499730839</v>
      </c>
      <c r="J27" s="177">
        <v>1.2351551150068167</v>
      </c>
      <c r="K27" s="177">
        <v>9.2161967505283311</v>
      </c>
      <c r="L27" s="177">
        <v>7.4909888191157226</v>
      </c>
      <c r="M27" s="177">
        <v>1.132735486433762</v>
      </c>
      <c r="N27" s="177">
        <v>-0.85695046146291343</v>
      </c>
      <c r="O27" s="164">
        <v>1.4598539148530509</v>
      </c>
      <c r="P27" s="177">
        <v>-1.0635767959992772</v>
      </c>
      <c r="Q27" s="165">
        <v>1.2170072826169724</v>
      </c>
    </row>
    <row r="28" spans="1:17" x14ac:dyDescent="0.2">
      <c r="A28" s="166" t="s">
        <v>306</v>
      </c>
      <c r="B28" s="163">
        <v>1.96936506757792</v>
      </c>
      <c r="C28" s="177">
        <v>3.6139063634861288</v>
      </c>
      <c r="D28" s="177">
        <v>-0.76080451715053443</v>
      </c>
      <c r="E28" s="164">
        <v>-0.6445811961780672</v>
      </c>
      <c r="F28" s="177">
        <v>2.1712225152610802</v>
      </c>
      <c r="G28" s="177">
        <v>3.679645746322898</v>
      </c>
      <c r="H28" s="177">
        <v>-19.573399578034646</v>
      </c>
      <c r="I28" s="164">
        <v>3.9016457656348869</v>
      </c>
      <c r="J28" s="177">
        <v>1.9659536623849869</v>
      </c>
      <c r="K28" s="177">
        <v>10.052761303528596</v>
      </c>
      <c r="L28" s="177">
        <v>6.5006345531926844</v>
      </c>
      <c r="M28" s="177">
        <v>1.9533374675302984</v>
      </c>
      <c r="N28" s="177">
        <v>1.215737819152193E-2</v>
      </c>
      <c r="O28" s="164">
        <v>2.4491335262416571</v>
      </c>
      <c r="P28" s="177">
        <v>-0.7182354819556297</v>
      </c>
      <c r="Q28" s="165">
        <v>2.1449378359715268</v>
      </c>
    </row>
    <row r="29" spans="1:17" x14ac:dyDescent="0.2">
      <c r="A29" s="166" t="s">
        <v>307</v>
      </c>
      <c r="B29" s="163">
        <v>4.1140401665839956</v>
      </c>
      <c r="C29" s="177">
        <v>6.0824374340682974</v>
      </c>
      <c r="D29" s="177">
        <v>0.83296266440563738</v>
      </c>
      <c r="E29" s="164">
        <v>1.424245337861942</v>
      </c>
      <c r="F29" s="177">
        <v>4.4346608339488789</v>
      </c>
      <c r="G29" s="177">
        <v>5.1616222718530915</v>
      </c>
      <c r="H29" s="177">
        <v>-17.869346273199657</v>
      </c>
      <c r="I29" s="164">
        <v>3.766959506316006</v>
      </c>
      <c r="J29" s="177">
        <v>2.5876044296048648</v>
      </c>
      <c r="K29" s="177">
        <v>9.6128183781196856</v>
      </c>
      <c r="L29" s="177">
        <v>4.0664984595025597</v>
      </c>
      <c r="M29" s="177">
        <v>2.7542558738026321</v>
      </c>
      <c r="N29" s="177">
        <v>1.0133343619772022</v>
      </c>
      <c r="O29" s="164">
        <v>3.1279981578711147</v>
      </c>
      <c r="P29" s="177">
        <v>0.37436555361058088</v>
      </c>
      <c r="Q29" s="165">
        <v>2.8629155498877115</v>
      </c>
    </row>
    <row r="30" spans="1:17" x14ac:dyDescent="0.2">
      <c r="A30" s="166" t="s">
        <v>308</v>
      </c>
      <c r="B30" s="163">
        <v>5.592408485237975</v>
      </c>
      <c r="C30" s="177">
        <v>7.5254620424801484</v>
      </c>
      <c r="D30" s="177">
        <v>2.3470761094089339</v>
      </c>
      <c r="E30" s="164">
        <v>1.260223614557785</v>
      </c>
      <c r="F30" s="177">
        <v>3.5945251537951575</v>
      </c>
      <c r="G30" s="177">
        <v>7.5643307413912559</v>
      </c>
      <c r="H30" s="177">
        <v>-16.295566398238812</v>
      </c>
      <c r="I30" s="164">
        <v>3.7574098267282934</v>
      </c>
      <c r="J30" s="177">
        <v>4.0037729582409902</v>
      </c>
      <c r="K30" s="177">
        <v>8.5682839775900987</v>
      </c>
      <c r="L30" s="177">
        <v>2.3327819246839234</v>
      </c>
      <c r="M30" s="177">
        <v>3.7900734163138488</v>
      </c>
      <c r="N30" s="177">
        <v>1.5134767908990332</v>
      </c>
      <c r="O30" s="164">
        <v>3.1872862599268856</v>
      </c>
      <c r="P30" s="177">
        <v>-0.4769075038649731</v>
      </c>
      <c r="Q30" s="165">
        <v>2.8346121515126832</v>
      </c>
    </row>
    <row r="31" spans="1:17" x14ac:dyDescent="0.2">
      <c r="A31" s="166" t="s">
        <v>309</v>
      </c>
      <c r="B31" s="163">
        <v>9.9355171471789649</v>
      </c>
      <c r="C31" s="177">
        <v>12.575981627699049</v>
      </c>
      <c r="D31" s="177">
        <v>5.4727069028158768</v>
      </c>
      <c r="E31" s="164">
        <v>3.1521356113745624</v>
      </c>
      <c r="F31" s="177">
        <v>2.5814903895019876</v>
      </c>
      <c r="G31" s="177">
        <v>3.3449823434062576</v>
      </c>
      <c r="H31" s="177">
        <v>6.9395946906892823</v>
      </c>
      <c r="I31" s="164">
        <v>4.4592705290526355</v>
      </c>
      <c r="J31" s="177">
        <v>4.0216030368469537</v>
      </c>
      <c r="K31" s="177">
        <v>8.199094330239399</v>
      </c>
      <c r="L31" s="177">
        <v>4.4710759267468214</v>
      </c>
      <c r="M31" s="177">
        <v>5.2278776732230829</v>
      </c>
      <c r="N31" s="177">
        <v>1.8581990187090478</v>
      </c>
      <c r="O31" s="164">
        <v>4.5121278322486136</v>
      </c>
      <c r="P31" s="177">
        <v>2.0463619271004929</v>
      </c>
      <c r="Q31" s="165">
        <v>4.2801773620106021</v>
      </c>
    </row>
    <row r="32" spans="1:17" x14ac:dyDescent="0.2">
      <c r="A32" s="166" t="s">
        <v>310</v>
      </c>
      <c r="B32" s="163">
        <v>7.2304606073747042</v>
      </c>
      <c r="C32" s="177">
        <v>8.0209140148107352</v>
      </c>
      <c r="D32" s="177">
        <v>5.8603490520374057</v>
      </c>
      <c r="E32" s="164">
        <v>0.51252457689927455</v>
      </c>
      <c r="F32" s="177">
        <v>-0.45259678412262166</v>
      </c>
      <c r="G32" s="177">
        <v>1.0261606348723797</v>
      </c>
      <c r="H32" s="177">
        <v>6.7389655021643406</v>
      </c>
      <c r="I32" s="164">
        <v>4.2863274124957629</v>
      </c>
      <c r="J32" s="177">
        <v>3.6000548532503549</v>
      </c>
      <c r="K32" s="177">
        <v>7.006772936071008</v>
      </c>
      <c r="L32" s="177">
        <v>4.5206884657348789</v>
      </c>
      <c r="M32" s="177">
        <v>5.9406445007308042</v>
      </c>
      <c r="N32" s="177">
        <v>2.0317237325356596</v>
      </c>
      <c r="O32" s="164">
        <v>3.4618539796382408</v>
      </c>
      <c r="P32" s="177">
        <v>1.8921481381571987</v>
      </c>
      <c r="Q32" s="165">
        <v>3.3153243988646661</v>
      </c>
    </row>
    <row r="33" spans="1:17" x14ac:dyDescent="0.2">
      <c r="A33" s="166" t="s">
        <v>311</v>
      </c>
      <c r="B33" s="163">
        <v>4.0294457963247456</v>
      </c>
      <c r="C33" s="177">
        <v>2.7843012284790749</v>
      </c>
      <c r="D33" s="177">
        <v>6.2130025072068413</v>
      </c>
      <c r="E33" s="164">
        <v>-1.3141269311704142</v>
      </c>
      <c r="F33" s="177">
        <v>-2.5275597218258024</v>
      </c>
      <c r="G33" s="177">
        <v>0.22503839143537896</v>
      </c>
      <c r="H33" s="177">
        <v>5.5117497364450116</v>
      </c>
      <c r="I33" s="164">
        <v>4.7217457131300833</v>
      </c>
      <c r="J33" s="177">
        <v>3.6699833443938479</v>
      </c>
      <c r="K33" s="177">
        <v>6.3205291550184217</v>
      </c>
      <c r="L33" s="177">
        <v>6.4833983894501275</v>
      </c>
      <c r="M33" s="177">
        <v>5.9999422630623824</v>
      </c>
      <c r="N33" s="177">
        <v>2.285426991612225</v>
      </c>
      <c r="O33" s="164">
        <v>2.9820874555560728</v>
      </c>
      <c r="P33" s="177">
        <v>0.79899734398474886</v>
      </c>
      <c r="Q33" s="165">
        <v>2.7770133220047697</v>
      </c>
    </row>
    <row r="34" spans="1:17" x14ac:dyDescent="0.2">
      <c r="A34" s="166" t="s">
        <v>312</v>
      </c>
      <c r="B34" s="163">
        <v>2.6666072669119352</v>
      </c>
      <c r="C34" s="177">
        <v>0.8138331379518039</v>
      </c>
      <c r="D34" s="177">
        <v>5.9345440808214844</v>
      </c>
      <c r="E34" s="164">
        <v>-1.906746596775694</v>
      </c>
      <c r="F34" s="177">
        <v>-3.0989072727441003</v>
      </c>
      <c r="G34" s="177">
        <v>-0.33012873810889121</v>
      </c>
      <c r="H34" s="177">
        <v>4.5245191161234679</v>
      </c>
      <c r="I34" s="164">
        <v>4.6201300216408807</v>
      </c>
      <c r="J34" s="177">
        <v>2.606735146514088</v>
      </c>
      <c r="K34" s="177">
        <v>6.4926190764688698</v>
      </c>
      <c r="L34" s="177">
        <v>7.1077309391923178</v>
      </c>
      <c r="M34" s="177">
        <v>4.9042552247482556</v>
      </c>
      <c r="N34" s="177">
        <v>2.6103032564656172</v>
      </c>
      <c r="O34" s="164">
        <v>2.650989614215931</v>
      </c>
      <c r="P34" s="177">
        <v>1.8810248424526121</v>
      </c>
      <c r="Q34" s="165">
        <v>2.5792679184723064</v>
      </c>
    </row>
    <row r="35" spans="1:17" x14ac:dyDescent="0.2">
      <c r="A35" s="166" t="s">
        <v>313</v>
      </c>
      <c r="B35" s="163">
        <v>-1.317994147674117</v>
      </c>
      <c r="C35" s="177">
        <v>-4.2019364260716543</v>
      </c>
      <c r="D35" s="177">
        <v>3.8846042860422876</v>
      </c>
      <c r="E35" s="164">
        <v>1.3120362628053761</v>
      </c>
      <c r="F35" s="177">
        <v>-9.1935448399880854E-2</v>
      </c>
      <c r="G35" s="177">
        <v>4.5292086361483346</v>
      </c>
      <c r="H35" s="177">
        <v>7.5624339012116639</v>
      </c>
      <c r="I35" s="164">
        <v>3.826744879975335</v>
      </c>
      <c r="J35" s="177">
        <v>3.0850636508718789</v>
      </c>
      <c r="K35" s="177">
        <v>4.5500570669268257</v>
      </c>
      <c r="L35" s="177">
        <v>6.8827894430467236</v>
      </c>
      <c r="M35" s="177">
        <v>3.2550379426453313</v>
      </c>
      <c r="N35" s="177">
        <v>1.1806502338970344</v>
      </c>
      <c r="O35" s="164">
        <v>2.7288878509240053</v>
      </c>
      <c r="P35" s="177">
        <v>2.7656336868576648</v>
      </c>
      <c r="Q35" s="165">
        <v>2.7322704249587839</v>
      </c>
    </row>
    <row r="36" spans="1:17" x14ac:dyDescent="0.2">
      <c r="A36" s="166" t="s">
        <v>314</v>
      </c>
      <c r="B36" s="163">
        <v>-1.0328290368400987</v>
      </c>
      <c r="C36" s="177">
        <v>-2.4541739051637497</v>
      </c>
      <c r="D36" s="177">
        <v>1.4811036517584195</v>
      </c>
      <c r="E36" s="164">
        <v>4.6150808430682702</v>
      </c>
      <c r="F36" s="177">
        <v>3.6431206843047828</v>
      </c>
      <c r="G36" s="177">
        <v>6.5234386272710898</v>
      </c>
      <c r="H36" s="177">
        <v>9.1116467447276914</v>
      </c>
      <c r="I36" s="164">
        <v>4.1271043072877882</v>
      </c>
      <c r="J36" s="177">
        <v>4.5856895284558803</v>
      </c>
      <c r="K36" s="177">
        <v>4.3586304746224629</v>
      </c>
      <c r="L36" s="177">
        <v>7.4880393497338211</v>
      </c>
      <c r="M36" s="177">
        <v>1.461631462313812</v>
      </c>
      <c r="N36" s="177">
        <v>1.269738184200087</v>
      </c>
      <c r="O36" s="164">
        <v>3.8497932721991557</v>
      </c>
      <c r="P36" s="177">
        <v>4.36214371748573</v>
      </c>
      <c r="Q36" s="165">
        <v>3.8969615614717332</v>
      </c>
    </row>
    <row r="37" spans="1:17" x14ac:dyDescent="0.2">
      <c r="A37" s="166" t="s">
        <v>315</v>
      </c>
      <c r="B37" s="163">
        <v>2.7070498291096072</v>
      </c>
      <c r="C37" s="177">
        <v>2.5954212502800984</v>
      </c>
      <c r="D37" s="177">
        <v>2.8964887429438346</v>
      </c>
      <c r="E37" s="164">
        <v>7.8832208717353023</v>
      </c>
      <c r="F37" s="177">
        <v>7.1742740323077063</v>
      </c>
      <c r="G37" s="177">
        <v>9.6489774352288862</v>
      </c>
      <c r="H37" s="177">
        <v>10.71310863977703</v>
      </c>
      <c r="I37" s="164">
        <v>4.3238589153857534</v>
      </c>
      <c r="J37" s="177">
        <v>6.0584057106171993</v>
      </c>
      <c r="K37" s="177">
        <v>4.7151436517591812</v>
      </c>
      <c r="L37" s="177">
        <v>6.9543557395510023</v>
      </c>
      <c r="M37" s="177">
        <v>0.95667539636903021</v>
      </c>
      <c r="N37" s="177">
        <v>1.1315441032377036</v>
      </c>
      <c r="O37" s="164">
        <v>5.1507669552398871</v>
      </c>
      <c r="P37" s="177">
        <v>5.8390606084038987</v>
      </c>
      <c r="Q37" s="165">
        <v>5.2141792116229508</v>
      </c>
    </row>
    <row r="38" spans="1:17" x14ac:dyDescent="0.2">
      <c r="A38" s="166" t="s">
        <v>316</v>
      </c>
      <c r="B38" s="163">
        <v>3.6693724319338905</v>
      </c>
      <c r="C38" s="177">
        <v>5.9762040031251527</v>
      </c>
      <c r="D38" s="177">
        <v>-0.20275449956202243</v>
      </c>
      <c r="E38" s="164">
        <v>8.8948186501671671</v>
      </c>
      <c r="F38" s="177">
        <v>8.1876588031605486</v>
      </c>
      <c r="G38" s="177">
        <v>10.543469949391712</v>
      </c>
      <c r="H38" s="177">
        <v>11.728201753150277</v>
      </c>
      <c r="I38" s="164">
        <v>5.0398002882506834</v>
      </c>
      <c r="J38" s="177">
        <v>7.9721645954071914</v>
      </c>
      <c r="K38" s="177">
        <v>4.2952317624871572</v>
      </c>
      <c r="L38" s="177">
        <v>7.5664664750564228</v>
      </c>
      <c r="M38" s="177">
        <v>1.3365242946884817</v>
      </c>
      <c r="N38" s="177">
        <v>1.8108122517794776</v>
      </c>
      <c r="O38" s="164">
        <v>5.9599132316506633</v>
      </c>
      <c r="P38" s="177">
        <v>6.0969593311156594</v>
      </c>
      <c r="Q38" s="165">
        <v>5.9725920880466816</v>
      </c>
    </row>
    <row r="39" spans="1:17" x14ac:dyDescent="0.2">
      <c r="A39" s="166" t="s">
        <v>317</v>
      </c>
      <c r="B39" s="163">
        <v>-4.518886319832367</v>
      </c>
      <c r="C39" s="177">
        <v>-3.9596924586288211</v>
      </c>
      <c r="D39" s="177">
        <v>-5.4491406019770681</v>
      </c>
      <c r="E39" s="164">
        <v>6.6126765847171018</v>
      </c>
      <c r="F39" s="177">
        <v>5.2197679130628645</v>
      </c>
      <c r="G39" s="177">
        <v>8.6756446781241738</v>
      </c>
      <c r="H39" s="177">
        <v>13.312158910327321</v>
      </c>
      <c r="I39" s="164">
        <v>6.4808617344093893</v>
      </c>
      <c r="J39" s="177">
        <v>7.224720293158116</v>
      </c>
      <c r="K39" s="177">
        <v>5.5536134663690317</v>
      </c>
      <c r="L39" s="177">
        <v>10.42617699073193</v>
      </c>
      <c r="M39" s="177">
        <v>1.6543840878683012</v>
      </c>
      <c r="N39" s="177">
        <v>4.4149212309183534</v>
      </c>
      <c r="O39" s="164">
        <v>5.6740384148098766</v>
      </c>
      <c r="P39" s="177">
        <v>4.8648110350956202</v>
      </c>
      <c r="Q39" s="165">
        <v>5.5995222034431382</v>
      </c>
    </row>
    <row r="40" spans="1:17" x14ac:dyDescent="0.2">
      <c r="A40" s="166" t="s">
        <v>318</v>
      </c>
      <c r="B40" s="163">
        <v>-5.0287431337810622</v>
      </c>
      <c r="C40" s="177">
        <v>-5.0243381762081523</v>
      </c>
      <c r="D40" s="177">
        <v>-5.0362320576968926</v>
      </c>
      <c r="E40" s="164">
        <v>7.6411333654200648</v>
      </c>
      <c r="F40" s="177">
        <v>6.7051872369087748</v>
      </c>
      <c r="G40" s="177">
        <v>7.6060505900990396</v>
      </c>
      <c r="H40" s="177">
        <v>13.473889647734016</v>
      </c>
      <c r="I40" s="164">
        <v>6.7825732425611216</v>
      </c>
      <c r="J40" s="177">
        <v>6.8405234744013086</v>
      </c>
      <c r="K40" s="177">
        <v>6.0790905333392331</v>
      </c>
      <c r="L40" s="177">
        <v>10.404207248975881</v>
      </c>
      <c r="M40" s="177">
        <v>3.3363715619645968</v>
      </c>
      <c r="N40" s="177">
        <v>4.8969209464011296</v>
      </c>
      <c r="O40" s="164">
        <v>6.1237031079100532</v>
      </c>
      <c r="P40" s="177">
        <v>4.9865868959737467</v>
      </c>
      <c r="Q40" s="165">
        <v>6.0185485739048339</v>
      </c>
    </row>
    <row r="41" spans="1:17" x14ac:dyDescent="0.2">
      <c r="A41" s="166" t="s">
        <v>319</v>
      </c>
      <c r="B41" s="163">
        <v>-7.3408741396557913</v>
      </c>
      <c r="C41" s="177">
        <v>-6.8360831670953734</v>
      </c>
      <c r="D41" s="177">
        <v>-8.1950214995015607</v>
      </c>
      <c r="E41" s="164">
        <v>7.3060960098634222</v>
      </c>
      <c r="F41" s="177">
        <v>6.6043656016532521</v>
      </c>
      <c r="G41" s="177">
        <v>4.8848865445732388</v>
      </c>
      <c r="H41" s="177">
        <v>13.937997221933902</v>
      </c>
      <c r="I41" s="164">
        <v>6.9278685013432391</v>
      </c>
      <c r="J41" s="177">
        <v>6.1568876914824173</v>
      </c>
      <c r="K41" s="177">
        <v>6.025460097481532</v>
      </c>
      <c r="L41" s="177">
        <v>11.310081949473409</v>
      </c>
      <c r="M41" s="177">
        <v>3.9980350608804254</v>
      </c>
      <c r="N41" s="177">
        <v>4.9861095506673898</v>
      </c>
      <c r="O41" s="164">
        <v>5.9456760295214339</v>
      </c>
      <c r="P41" s="177">
        <v>4.471012571302527</v>
      </c>
      <c r="Q41" s="165">
        <v>5.8090089022669957</v>
      </c>
    </row>
    <row r="42" spans="1:17" x14ac:dyDescent="0.2">
      <c r="A42" s="166" t="s">
        <v>320</v>
      </c>
      <c r="B42" s="163">
        <v>-7.9768858957674009</v>
      </c>
      <c r="C42" s="177">
        <v>-8.9132919768962733</v>
      </c>
      <c r="D42" s="177">
        <v>-6.3077652499301946</v>
      </c>
      <c r="E42" s="164">
        <v>6.9636282108797687</v>
      </c>
      <c r="F42" s="177">
        <v>6.1144509467434203</v>
      </c>
      <c r="G42" s="177">
        <v>5.0524952206318581</v>
      </c>
      <c r="H42" s="177">
        <v>13.879810221937916</v>
      </c>
      <c r="I42" s="164">
        <v>6.3437827158209341</v>
      </c>
      <c r="J42" s="177">
        <v>5.7067941979030996</v>
      </c>
      <c r="K42" s="177">
        <v>5.9968997489760838</v>
      </c>
      <c r="L42" s="177">
        <v>10.450223378346827</v>
      </c>
      <c r="M42" s="177">
        <v>4.3045176777224849</v>
      </c>
      <c r="N42" s="177">
        <v>3.728098852085346</v>
      </c>
      <c r="O42" s="164">
        <v>5.429469069564159</v>
      </c>
      <c r="P42" s="177">
        <v>3.7684866805827797</v>
      </c>
      <c r="Q42" s="165">
        <v>5.2756225019151648</v>
      </c>
    </row>
    <row r="43" spans="1:17" x14ac:dyDescent="0.2">
      <c r="A43" s="166" t="s">
        <v>321</v>
      </c>
      <c r="B43" s="163">
        <v>3.5754179350243489</v>
      </c>
      <c r="C43" s="177">
        <v>9.6297955708265288</v>
      </c>
      <c r="D43" s="177">
        <v>-6.6550818448229725</v>
      </c>
      <c r="E43" s="164">
        <v>7.0897315264120593</v>
      </c>
      <c r="F43" s="177">
        <v>7.2294605871869688</v>
      </c>
      <c r="G43" s="177">
        <v>4.8814569518853226</v>
      </c>
      <c r="H43" s="177">
        <v>8.2975997122850913</v>
      </c>
      <c r="I43" s="164">
        <v>5.4780678126896971</v>
      </c>
      <c r="J43" s="177">
        <v>6.555247243803203</v>
      </c>
      <c r="K43" s="177">
        <v>5.7160917514997109</v>
      </c>
      <c r="L43" s="177">
        <v>6.2428902287613841</v>
      </c>
      <c r="M43" s="177">
        <v>6.0617459580885953</v>
      </c>
      <c r="N43" s="177">
        <v>3.0953249830226506</v>
      </c>
      <c r="O43" s="164">
        <v>5.7849463178554377</v>
      </c>
      <c r="P43" s="177">
        <v>6.6878246025176562</v>
      </c>
      <c r="Q43" s="165">
        <v>5.86750775245567</v>
      </c>
    </row>
    <row r="44" spans="1:17" x14ac:dyDescent="0.2">
      <c r="A44" s="166" t="s">
        <v>322</v>
      </c>
      <c r="B44" s="163">
        <v>-1.0899343662455641</v>
      </c>
      <c r="C44" s="177">
        <v>0.83512640866887211</v>
      </c>
      <c r="D44" s="177">
        <v>-4.363164373853448</v>
      </c>
      <c r="E44" s="164">
        <v>5.4546429667081462</v>
      </c>
      <c r="F44" s="177">
        <v>5.200236339701755</v>
      </c>
      <c r="G44" s="177">
        <v>4.1973758221035409</v>
      </c>
      <c r="H44" s="177">
        <v>8.0617997824645684</v>
      </c>
      <c r="I44" s="164">
        <v>5.5136677220561392</v>
      </c>
      <c r="J44" s="177">
        <v>6.5222665025861977</v>
      </c>
      <c r="K44" s="177">
        <v>5.4738322514602613</v>
      </c>
      <c r="L44" s="177">
        <v>7.2554961963386928</v>
      </c>
      <c r="M44" s="177">
        <v>5.6003958175994129</v>
      </c>
      <c r="N44" s="177">
        <v>2.5233898976566014</v>
      </c>
      <c r="O44" s="164">
        <v>5.0507731234268984</v>
      </c>
      <c r="P44" s="177">
        <v>6.2828199148936807</v>
      </c>
      <c r="Q44" s="165">
        <v>5.1635973374199926</v>
      </c>
    </row>
    <row r="45" spans="1:17" x14ac:dyDescent="0.2">
      <c r="A45" s="166" t="s">
        <v>323</v>
      </c>
      <c r="B45" s="163">
        <v>-2.6650644538029451</v>
      </c>
      <c r="C45" s="177">
        <v>-2.9088900016906138</v>
      </c>
      <c r="D45" s="177">
        <v>-2.2463847215217432</v>
      </c>
      <c r="E45" s="164">
        <v>5.0805025075087062</v>
      </c>
      <c r="F45" s="177">
        <v>4.8678937596215732</v>
      </c>
      <c r="G45" s="177">
        <v>3.6062547218986274</v>
      </c>
      <c r="H45" s="177">
        <v>7.5972656661920936</v>
      </c>
      <c r="I45" s="164">
        <v>5.666421973453347</v>
      </c>
      <c r="J45" s="177">
        <v>6.5585557914335828</v>
      </c>
      <c r="K45" s="177">
        <v>5.0949400599920036</v>
      </c>
      <c r="L45" s="177">
        <v>8.010775014714735</v>
      </c>
      <c r="M45" s="177">
        <v>5.2111567432191714</v>
      </c>
      <c r="N45" s="177">
        <v>2.7362028781990237</v>
      </c>
      <c r="O45" s="164">
        <v>4.9487875688790091</v>
      </c>
      <c r="P45" s="177">
        <v>5.5344592362320366</v>
      </c>
      <c r="Q45" s="165">
        <v>5.0023793905382172</v>
      </c>
    </row>
    <row r="46" spans="1:17" x14ac:dyDescent="0.2">
      <c r="A46" s="166" t="s">
        <v>324</v>
      </c>
      <c r="B46" s="163">
        <v>-2.6360606491701608</v>
      </c>
      <c r="C46" s="177">
        <v>-4.1419747040647898</v>
      </c>
      <c r="D46" s="177">
        <v>-2.6453707632463276E-2</v>
      </c>
      <c r="E46" s="164">
        <v>6.3866544050858192</v>
      </c>
      <c r="F46" s="177">
        <v>6.8993158709470244</v>
      </c>
      <c r="G46" s="177">
        <v>2.1331223916403639</v>
      </c>
      <c r="H46" s="177">
        <v>7.1999289806038105</v>
      </c>
      <c r="I46" s="164">
        <v>5.8499468068291787</v>
      </c>
      <c r="J46" s="177">
        <v>5.9814010329106475</v>
      </c>
      <c r="K46" s="177">
        <v>4.5424009634031002</v>
      </c>
      <c r="L46" s="177">
        <v>9.0595435647078197</v>
      </c>
      <c r="M46" s="177">
        <v>4.7719565379082578</v>
      </c>
      <c r="N46" s="177">
        <v>3.5646197534842732</v>
      </c>
      <c r="O46" s="164">
        <v>5.4382999645362942</v>
      </c>
      <c r="P46" s="177">
        <v>7.1288686116449256</v>
      </c>
      <c r="Q46" s="165">
        <v>5.5926452112203417</v>
      </c>
    </row>
    <row r="47" spans="1:17" x14ac:dyDescent="0.2">
      <c r="A47" s="166" t="s">
        <v>325</v>
      </c>
      <c r="B47" s="163">
        <v>-2.1695012721970728</v>
      </c>
      <c r="C47" s="177">
        <v>-7.3294058047558588</v>
      </c>
      <c r="D47" s="177">
        <v>8.0706632848648709</v>
      </c>
      <c r="E47" s="164">
        <v>7.6906603287666133</v>
      </c>
      <c r="F47" s="177">
        <v>7.5058819029725932</v>
      </c>
      <c r="G47" s="177">
        <v>2.6051773797316038</v>
      </c>
      <c r="H47" s="177">
        <v>13.240550029376074</v>
      </c>
      <c r="I47" s="164">
        <v>6.4821799188769553</v>
      </c>
      <c r="J47" s="177">
        <v>6.4256149922670813</v>
      </c>
      <c r="K47" s="177">
        <v>6.3926337603054426</v>
      </c>
      <c r="L47" s="177">
        <v>9.3443307493365388</v>
      </c>
      <c r="M47" s="177">
        <v>4.3460271478628565</v>
      </c>
      <c r="N47" s="177">
        <v>4.25205244658419</v>
      </c>
      <c r="O47" s="164">
        <v>6.2289168899547755</v>
      </c>
      <c r="P47" s="177">
        <v>5.0633630803363037</v>
      </c>
      <c r="Q47" s="165">
        <v>6.1215099060028626</v>
      </c>
    </row>
    <row r="48" spans="1:17" x14ac:dyDescent="0.2">
      <c r="A48" s="166" t="s">
        <v>326</v>
      </c>
      <c r="B48" s="163">
        <v>4.0349734341951455</v>
      </c>
      <c r="C48" s="177">
        <v>4.5378067194764098</v>
      </c>
      <c r="D48" s="177">
        <v>3.1335211440410862</v>
      </c>
      <c r="E48" s="164">
        <v>6.8710305241600977</v>
      </c>
      <c r="F48" s="177">
        <v>5.9764278081615254</v>
      </c>
      <c r="G48" s="177">
        <v>3.2278000872671226</v>
      </c>
      <c r="H48" s="177">
        <v>15.08845087313064</v>
      </c>
      <c r="I48" s="164">
        <v>6.227340365340778</v>
      </c>
      <c r="J48" s="177">
        <v>6.2323875487169769</v>
      </c>
      <c r="K48" s="177">
        <v>7.9174764993674929</v>
      </c>
      <c r="L48" s="177">
        <v>6.9037145932707737</v>
      </c>
      <c r="M48" s="177">
        <v>4.8953744193670463</v>
      </c>
      <c r="N48" s="177">
        <v>4.6193504854385044</v>
      </c>
      <c r="O48" s="164">
        <v>6.2661571454335627</v>
      </c>
      <c r="P48" s="177">
        <v>4.4945143791887885</v>
      </c>
      <c r="Q48" s="165">
        <v>6.1021929943130147</v>
      </c>
    </row>
    <row r="49" spans="1:17" x14ac:dyDescent="0.2">
      <c r="A49" s="166" t="s">
        <v>327</v>
      </c>
      <c r="B49" s="163">
        <v>6.7196869987540317</v>
      </c>
      <c r="C49" s="177">
        <v>9.969879703248381</v>
      </c>
      <c r="D49" s="177">
        <v>1.1765134206364525</v>
      </c>
      <c r="E49" s="164">
        <v>5.3718195969886029</v>
      </c>
      <c r="F49" s="177">
        <v>3.9431194888041485</v>
      </c>
      <c r="G49" s="177">
        <v>4.0298150692322494</v>
      </c>
      <c r="H49" s="177">
        <v>14.546400970908092</v>
      </c>
      <c r="I49" s="164">
        <v>6.4575027165792998</v>
      </c>
      <c r="J49" s="177">
        <v>6.0141129846235533</v>
      </c>
      <c r="K49" s="177">
        <v>9.0865915502572445</v>
      </c>
      <c r="L49" s="177">
        <v>6.4251947298717829</v>
      </c>
      <c r="M49" s="177">
        <v>5.6339758749673514</v>
      </c>
      <c r="N49" s="177">
        <v>5.1619579971692797</v>
      </c>
      <c r="O49" s="164">
        <v>6.1712731898107931</v>
      </c>
      <c r="P49" s="177">
        <v>4.8658309028471463</v>
      </c>
      <c r="Q49" s="165">
        <v>6.0512135240697535</v>
      </c>
    </row>
    <row r="50" spans="1:17" x14ac:dyDescent="0.2">
      <c r="A50" s="166" t="s">
        <v>328</v>
      </c>
      <c r="B50" s="163">
        <v>9.1209576914151587</v>
      </c>
      <c r="C50" s="177">
        <v>15.906997232240178</v>
      </c>
      <c r="D50" s="177">
        <v>-2.1545129493507229</v>
      </c>
      <c r="E50" s="164">
        <v>6.0461472736727693</v>
      </c>
      <c r="F50" s="177">
        <v>4.3790963034582937</v>
      </c>
      <c r="G50" s="177">
        <v>3.4661571807931257</v>
      </c>
      <c r="H50" s="177">
        <v>17.515490520988305</v>
      </c>
      <c r="I50" s="164">
        <v>6.8156072146421582</v>
      </c>
      <c r="J50" s="177">
        <v>5.7086489885516052</v>
      </c>
      <c r="K50" s="177">
        <v>9.7589263309823906</v>
      </c>
      <c r="L50" s="177">
        <v>6.7089569286675577</v>
      </c>
      <c r="M50" s="177">
        <v>6.7171752838405085</v>
      </c>
      <c r="N50" s="177">
        <v>5.746802484435265</v>
      </c>
      <c r="O50" s="164">
        <v>6.7407690107649127</v>
      </c>
      <c r="P50" s="177">
        <v>3.8330000979519516</v>
      </c>
      <c r="Q50" s="165">
        <v>6.4714337668820177</v>
      </c>
    </row>
    <row r="51" spans="1:17" x14ac:dyDescent="0.2">
      <c r="A51" s="166" t="s">
        <v>227</v>
      </c>
      <c r="B51" s="163">
        <v>8.0278141260474349</v>
      </c>
      <c r="C51" s="177">
        <v>18.554737064257822</v>
      </c>
      <c r="D51" s="177">
        <v>-9.8865271586870911</v>
      </c>
      <c r="E51" s="164">
        <v>3.2332101771795503</v>
      </c>
      <c r="F51" s="177">
        <v>2.474688079878463</v>
      </c>
      <c r="G51" s="177">
        <v>-3.5093414893412036</v>
      </c>
      <c r="H51" s="177">
        <v>12.748495681599289</v>
      </c>
      <c r="I51" s="164">
        <v>5.737306892206683</v>
      </c>
      <c r="J51" s="177">
        <v>4.4139007013765701</v>
      </c>
      <c r="K51" s="177">
        <v>6.7097688272577489</v>
      </c>
      <c r="L51" s="177">
        <v>6.932430637690107</v>
      </c>
      <c r="M51" s="177">
        <v>5.1014660469618072</v>
      </c>
      <c r="N51" s="177">
        <v>5.174790417786455</v>
      </c>
      <c r="O51" s="164">
        <v>5.1809618596864819</v>
      </c>
      <c r="P51" s="177">
        <v>3.7062572770664408</v>
      </c>
      <c r="Q51" s="165">
        <v>5.0464213399459599</v>
      </c>
    </row>
    <row r="52" spans="1:17" x14ac:dyDescent="0.2">
      <c r="A52" s="166" t="s">
        <v>228</v>
      </c>
      <c r="B52" s="163">
        <v>10.650943049175897</v>
      </c>
      <c r="C52" s="177">
        <v>19.09800696664853</v>
      </c>
      <c r="D52" s="177">
        <v>-4.6986917472831697</v>
      </c>
      <c r="E52" s="164">
        <v>5.3930690907878116</v>
      </c>
      <c r="F52" s="177">
        <v>5.9963327325583595</v>
      </c>
      <c r="G52" s="177">
        <v>-4.9379195507122065</v>
      </c>
      <c r="H52" s="177">
        <v>10.235037704545318</v>
      </c>
      <c r="I52" s="164">
        <v>4.7490882425152243</v>
      </c>
      <c r="J52" s="177">
        <v>2.5019273268596054</v>
      </c>
      <c r="K52" s="177">
        <v>4.2579196733790319</v>
      </c>
      <c r="L52" s="177">
        <v>6.9084056310138919</v>
      </c>
      <c r="M52" s="177">
        <v>3.9301698292892882</v>
      </c>
      <c r="N52" s="177">
        <v>5.3367684780626474</v>
      </c>
      <c r="O52" s="164">
        <v>5.296518960719931</v>
      </c>
      <c r="P52" s="177">
        <v>3.3604853556102037</v>
      </c>
      <c r="Q52" s="165">
        <v>5.1200555078998269</v>
      </c>
    </row>
    <row r="53" spans="1:17" x14ac:dyDescent="0.2">
      <c r="A53" s="166" t="s">
        <v>229</v>
      </c>
      <c r="B53" s="163">
        <v>14.209408175198373</v>
      </c>
      <c r="C53" s="177">
        <v>25.343127990332814</v>
      </c>
      <c r="D53" s="177">
        <v>-6.4293563278704919</v>
      </c>
      <c r="E53" s="164">
        <v>4.3144613378605232</v>
      </c>
      <c r="F53" s="177">
        <v>4.0285987137147741</v>
      </c>
      <c r="G53" s="177">
        <v>-2.9220952495412313</v>
      </c>
      <c r="H53" s="177">
        <v>11.305646782875712</v>
      </c>
      <c r="I53" s="164">
        <v>3.5799282094106863</v>
      </c>
      <c r="J53" s="177">
        <v>9.8571877932264837E-2</v>
      </c>
      <c r="K53" s="177">
        <v>2.7002769935243176</v>
      </c>
      <c r="L53" s="177">
        <v>5.4876957483049482</v>
      </c>
      <c r="M53" s="177">
        <v>3.2255297074386466</v>
      </c>
      <c r="N53" s="177">
        <v>5.9052085928967584</v>
      </c>
      <c r="O53" s="164">
        <v>4.4426554825448354</v>
      </c>
      <c r="P53" s="177">
        <v>2.4821872762563508</v>
      </c>
      <c r="Q53" s="165">
        <v>4.2643693284254303</v>
      </c>
    </row>
    <row r="54" spans="1:17" x14ac:dyDescent="0.2">
      <c r="A54" s="166" t="s">
        <v>230</v>
      </c>
      <c r="B54" s="163">
        <v>13.594481261479535</v>
      </c>
      <c r="C54" s="177">
        <v>23.038401956374081</v>
      </c>
      <c r="D54" s="177">
        <v>-4.9938104560090606</v>
      </c>
      <c r="E54" s="164">
        <v>-2.2616864893585311</v>
      </c>
      <c r="F54" s="177">
        <v>-3.4189079059117349</v>
      </c>
      <c r="G54" s="177">
        <v>-6.5525313778013405</v>
      </c>
      <c r="H54" s="177">
        <v>6.6188155138383653</v>
      </c>
      <c r="I54" s="164">
        <v>2.5343372875131003</v>
      </c>
      <c r="J54" s="177">
        <v>-1.047253106772206</v>
      </c>
      <c r="K54" s="177">
        <v>1.4045608932007665</v>
      </c>
      <c r="L54" s="177">
        <v>4.1008368782789972</v>
      </c>
      <c r="M54" s="177">
        <v>2.088579939304303</v>
      </c>
      <c r="N54" s="177">
        <v>5.6156150838797734</v>
      </c>
      <c r="O54" s="164">
        <v>1.8897963475953701</v>
      </c>
      <c r="P54" s="177">
        <v>-6.4543236416084615E-2</v>
      </c>
      <c r="Q54" s="165">
        <v>1.7132593947130268</v>
      </c>
    </row>
    <row r="55" spans="1:17" x14ac:dyDescent="0.2">
      <c r="A55" s="166" t="s">
        <v>224</v>
      </c>
      <c r="B55" s="163">
        <v>5.7953071341988291</v>
      </c>
      <c r="C55" s="177">
        <v>10.134577276313086</v>
      </c>
      <c r="D55" s="177">
        <v>-3.9197480664273967</v>
      </c>
      <c r="E55" s="164">
        <v>-5.8279642346124181</v>
      </c>
      <c r="F55" s="177">
        <v>-9.4121114526251191</v>
      </c>
      <c r="G55" s="177">
        <v>-4.8859264762455119</v>
      </c>
      <c r="H55" s="177">
        <v>11.20857242141394</v>
      </c>
      <c r="I55" s="164">
        <v>1.9432023876796902</v>
      </c>
      <c r="J55" s="177">
        <v>-0.61379574346267651</v>
      </c>
      <c r="K55" s="177">
        <v>0.67968346883411113</v>
      </c>
      <c r="L55" s="177">
        <v>2.4514352947074456</v>
      </c>
      <c r="M55" s="177">
        <v>2.5299706160574438</v>
      </c>
      <c r="N55" s="177">
        <v>4.8443676011564438</v>
      </c>
      <c r="O55" s="164">
        <v>6.0177457546103756E-2</v>
      </c>
      <c r="P55" s="177">
        <v>-2.0007980199095199</v>
      </c>
      <c r="Q55" s="165">
        <v>-0.12545101663862052</v>
      </c>
    </row>
    <row r="56" spans="1:17" x14ac:dyDescent="0.2">
      <c r="A56" s="166" t="s">
        <v>225</v>
      </c>
      <c r="B56" s="163">
        <v>-0.39823247405963191</v>
      </c>
      <c r="C56" s="177">
        <v>0.94755446369201202</v>
      </c>
      <c r="D56" s="177">
        <v>-3.4543792410059408</v>
      </c>
      <c r="E56" s="164">
        <v>-10.353931357359107</v>
      </c>
      <c r="F56" s="177">
        <v>-15.188213967657333</v>
      </c>
      <c r="G56" s="177">
        <v>-3.8877082565632564</v>
      </c>
      <c r="H56" s="177">
        <v>9.6127383245068625</v>
      </c>
      <c r="I56" s="164">
        <v>1.4130714661384283</v>
      </c>
      <c r="J56" s="177">
        <v>-0.61561177013189583</v>
      </c>
      <c r="K56" s="177">
        <v>7.6983927012395953E-2</v>
      </c>
      <c r="L56" s="177">
        <v>1.7232413048585158</v>
      </c>
      <c r="M56" s="177">
        <v>1.1934002548663663</v>
      </c>
      <c r="N56" s="177">
        <v>4.3677937759122312</v>
      </c>
      <c r="O56" s="164">
        <v>-1.9887350271835291</v>
      </c>
      <c r="P56" s="177">
        <v>-3.5406635477078585</v>
      </c>
      <c r="Q56" s="165">
        <v>-2.127820750757849</v>
      </c>
    </row>
    <row r="57" spans="1:17" x14ac:dyDescent="0.2">
      <c r="A57" s="166" t="s">
        <v>226</v>
      </c>
      <c r="B57" s="163">
        <v>-7.1201662596022706</v>
      </c>
      <c r="C57" s="177">
        <v>-8.99029280926203</v>
      </c>
      <c r="D57" s="177">
        <v>-2.476346929034698</v>
      </c>
      <c r="E57" s="164">
        <v>-8.1070582948445455</v>
      </c>
      <c r="F57" s="177">
        <v>-11.861139682619273</v>
      </c>
      <c r="G57" s="177">
        <v>-6.0332843312358619</v>
      </c>
      <c r="H57" s="177">
        <v>8.4395933376684695</v>
      </c>
      <c r="I57" s="164">
        <v>0.93928510827560252</v>
      </c>
      <c r="J57" s="177">
        <v>0.85349237728968141</v>
      </c>
      <c r="K57" s="177">
        <v>-0.28729080686526753</v>
      </c>
      <c r="L57" s="177">
        <v>1.2006149802999959</v>
      </c>
      <c r="M57" s="177">
        <v>-0.88210685580291914</v>
      </c>
      <c r="N57" s="177">
        <v>2.5097679037764933</v>
      </c>
      <c r="O57" s="164">
        <v>-2.1054704398366932</v>
      </c>
      <c r="P57" s="177">
        <v>-3.2536635296711571</v>
      </c>
      <c r="Q57" s="165">
        <v>-2.2081030106035588</v>
      </c>
    </row>
    <row r="58" spans="1:17" x14ac:dyDescent="0.2">
      <c r="A58" s="166" t="s">
        <v>343</v>
      </c>
      <c r="B58" s="163">
        <v>-10.052954232473761</v>
      </c>
      <c r="C58" s="177">
        <v>-13.60458559163126</v>
      </c>
      <c r="D58" s="177">
        <v>-0.99971885586838483</v>
      </c>
      <c r="E58" s="164">
        <v>-2.2912565585562157</v>
      </c>
      <c r="F58" s="177">
        <v>-4.769892837899496</v>
      </c>
      <c r="G58" s="177">
        <v>-2.2200802422911057</v>
      </c>
      <c r="H58" s="177">
        <v>8.8315408108944489</v>
      </c>
      <c r="I58" s="164">
        <v>0.6308712539960909</v>
      </c>
      <c r="J58" s="177">
        <v>1.2254837109318946</v>
      </c>
      <c r="K58" s="177">
        <v>-3.7569250241730842E-2</v>
      </c>
      <c r="L58" s="177">
        <v>1.2137733074075114</v>
      </c>
      <c r="M58" s="177">
        <v>-3.1073253034040533</v>
      </c>
      <c r="N58" s="177">
        <v>1.4805214955376678</v>
      </c>
      <c r="O58" s="164">
        <v>-0.89177658173088015</v>
      </c>
      <c r="P58" s="177">
        <v>-0.26531134758684732</v>
      </c>
      <c r="Q58" s="165">
        <v>-0.83617660591234144</v>
      </c>
    </row>
    <row r="59" spans="1:17" x14ac:dyDescent="0.2">
      <c r="A59" s="166" t="s">
        <v>345</v>
      </c>
      <c r="B59" s="163">
        <v>-3.7229932656816325</v>
      </c>
      <c r="C59" s="177">
        <v>-8.960134969767509</v>
      </c>
      <c r="D59" s="177">
        <v>9.7174151399227711</v>
      </c>
      <c r="E59" s="164">
        <v>3.8141178431743126</v>
      </c>
      <c r="F59" s="177">
        <v>4.1138380921234967</v>
      </c>
      <c r="G59" s="177">
        <v>1.8315222098009745</v>
      </c>
      <c r="H59" s="177">
        <v>3.7714436761163705</v>
      </c>
      <c r="I59" s="164">
        <v>1.075660559701898</v>
      </c>
      <c r="J59" s="177">
        <v>1.6824832579960567</v>
      </c>
      <c r="K59" s="177">
        <v>1.0812276042674744</v>
      </c>
      <c r="L59" s="177">
        <v>0.9798696585346971</v>
      </c>
      <c r="M59" s="177">
        <v>-2.5890238130136236</v>
      </c>
      <c r="N59" s="177">
        <v>2.1412835615478927</v>
      </c>
      <c r="O59" s="164">
        <v>1.4569028158505768</v>
      </c>
      <c r="P59" s="177">
        <v>4.0695180944642324</v>
      </c>
      <c r="Q59" s="165">
        <v>1.6877980351425717</v>
      </c>
    </row>
    <row r="60" spans="1:17" x14ac:dyDescent="0.2">
      <c r="A60" s="166" t="s">
        <v>346</v>
      </c>
      <c r="B60" s="163">
        <v>-1.4532883504258596</v>
      </c>
      <c r="C60" s="177">
        <v>-2.1459054144531389</v>
      </c>
      <c r="D60" s="177">
        <v>0.19128901278239555</v>
      </c>
      <c r="E60" s="164">
        <v>7.2499669755795466</v>
      </c>
      <c r="F60" s="177">
        <v>9.3265122553378017</v>
      </c>
      <c r="G60" s="177">
        <v>1.3370462839811699</v>
      </c>
      <c r="H60" s="177">
        <v>2.6392669835714222</v>
      </c>
      <c r="I60" s="164">
        <v>2.4075251147088124</v>
      </c>
      <c r="J60" s="177">
        <v>4.2177170364009227</v>
      </c>
      <c r="K60" s="177">
        <v>2.1365872608905283</v>
      </c>
      <c r="L60" s="177">
        <v>1.6578394255945623</v>
      </c>
      <c r="M60" s="177">
        <v>-0.43602727580451539</v>
      </c>
      <c r="N60" s="177">
        <v>2.9152791298216441</v>
      </c>
      <c r="O60" s="164">
        <v>3.3862920041626747</v>
      </c>
      <c r="P60" s="177">
        <v>6.0131572453900199</v>
      </c>
      <c r="Q60" s="165">
        <v>3.6183163971948837</v>
      </c>
    </row>
    <row r="61" spans="1:17" x14ac:dyDescent="0.2">
      <c r="A61" s="166" t="s">
        <v>347</v>
      </c>
      <c r="B61" s="163">
        <v>5.9998425656501331</v>
      </c>
      <c r="C61" s="177">
        <v>4.9339196810716057</v>
      </c>
      <c r="D61" s="177">
        <v>8.4699046071119515</v>
      </c>
      <c r="E61" s="164">
        <v>4.9310706217153752</v>
      </c>
      <c r="F61" s="177">
        <v>6.6882268701055025</v>
      </c>
      <c r="G61" s="177">
        <v>0.22782786222200541</v>
      </c>
      <c r="H61" s="177">
        <v>0.82672398486009735</v>
      </c>
      <c r="I61" s="164">
        <v>3.0645566108380562</v>
      </c>
      <c r="J61" s="177">
        <v>5.3675360232011489</v>
      </c>
      <c r="K61" s="177">
        <v>2.5861331339114657</v>
      </c>
      <c r="L61" s="177">
        <v>1.4284036210203235</v>
      </c>
      <c r="M61" s="177">
        <v>1.5262569022399057</v>
      </c>
      <c r="N61" s="177">
        <v>3.7453274178393232</v>
      </c>
      <c r="O61" s="164">
        <v>3.7373242368960264</v>
      </c>
      <c r="P61" s="177">
        <v>7.0971277985855936</v>
      </c>
      <c r="Q61" s="165">
        <v>4.0344332469709894</v>
      </c>
    </row>
    <row r="62" spans="1:17" x14ac:dyDescent="0.2">
      <c r="A62" s="166" t="s">
        <v>402</v>
      </c>
      <c r="B62" s="163">
        <v>10.24505457494219</v>
      </c>
      <c r="C62" s="177">
        <v>10.089946194885231</v>
      </c>
      <c r="D62" s="177">
        <v>10.590091405813054</v>
      </c>
      <c r="E62" s="164">
        <v>3.7955033232618729</v>
      </c>
      <c r="F62" s="177">
        <v>5.2361451807061234</v>
      </c>
      <c r="G62" s="177">
        <v>1.3735308540008941</v>
      </c>
      <c r="H62" s="177">
        <v>-0.49573960296196917</v>
      </c>
      <c r="I62" s="164">
        <v>3.787102706796714</v>
      </c>
      <c r="J62" s="177">
        <v>6.7576982036662665</v>
      </c>
      <c r="K62" s="177">
        <v>3.0020496965137906</v>
      </c>
      <c r="L62" s="177">
        <v>0.88568119257200695</v>
      </c>
      <c r="M62" s="177">
        <v>4.0585058640595628</v>
      </c>
      <c r="N62" s="177">
        <v>4.8206200147330875</v>
      </c>
      <c r="O62" s="164">
        <v>4.1968118377561492</v>
      </c>
      <c r="P62" s="177">
        <v>6.4234983390741229</v>
      </c>
      <c r="Q62" s="165">
        <v>4.3955721532114511</v>
      </c>
    </row>
    <row r="63" spans="1:17" x14ac:dyDescent="0.2">
      <c r="A63" s="166" t="s">
        <v>410</v>
      </c>
      <c r="B63" s="163">
        <v>11.467266186220829</v>
      </c>
      <c r="C63" s="177">
        <v>15.958081289514888</v>
      </c>
      <c r="D63" s="177">
        <v>1.9041517459878354</v>
      </c>
      <c r="E63" s="164">
        <v>3.8365221688451951</v>
      </c>
      <c r="F63" s="177">
        <v>5.5029967208957453</v>
      </c>
      <c r="G63" s="177">
        <v>1.2694748012112911</v>
      </c>
      <c r="H63" s="177">
        <v>-1.4063492175248822</v>
      </c>
      <c r="I63" s="164">
        <v>3.7630580720304785</v>
      </c>
      <c r="J63" s="177">
        <v>6.2437380213037725</v>
      </c>
      <c r="K63" s="177">
        <v>2.7839903471397509</v>
      </c>
      <c r="L63" s="177">
        <v>2.4766337038150925</v>
      </c>
      <c r="M63" s="177">
        <v>3.4986742843515279</v>
      </c>
      <c r="N63" s="177">
        <v>3.7009879885562773</v>
      </c>
      <c r="O63" s="164">
        <v>4.2777937874085996</v>
      </c>
      <c r="P63" s="177">
        <v>3.6878066832844731</v>
      </c>
      <c r="Q63" s="165">
        <v>4.2244312222671416</v>
      </c>
    </row>
    <row r="64" spans="1:17" x14ac:dyDescent="0.2">
      <c r="A64" s="166" t="s">
        <v>412</v>
      </c>
      <c r="B64" s="163">
        <v>9.8266315005832183</v>
      </c>
      <c r="C64" s="177">
        <v>10.844591533638532</v>
      </c>
      <c r="D64" s="177">
        <v>7.4659310276732729</v>
      </c>
      <c r="E64" s="164">
        <v>1.5290673563984909</v>
      </c>
      <c r="F64" s="177">
        <v>1.8785074643112551</v>
      </c>
      <c r="G64" s="177">
        <v>1.4876330302005194</v>
      </c>
      <c r="H64" s="177">
        <v>0.10651372747432014</v>
      </c>
      <c r="I64" s="164">
        <v>3.6701596500718741</v>
      </c>
      <c r="J64" s="177">
        <v>5.0348185848103615</v>
      </c>
      <c r="K64" s="177">
        <v>2.9701453759532472</v>
      </c>
      <c r="L64" s="177">
        <v>3.3558625016009667</v>
      </c>
      <c r="M64" s="177">
        <v>2.7703067590731751</v>
      </c>
      <c r="N64" s="177">
        <v>3.5923053563645548</v>
      </c>
      <c r="O64" s="164">
        <v>3.4939979045235221</v>
      </c>
      <c r="P64" s="177">
        <v>3.8499367662364588</v>
      </c>
      <c r="Q64" s="165">
        <v>3.5261637147761018</v>
      </c>
    </row>
    <row r="65" spans="1:17" x14ac:dyDescent="0.2">
      <c r="A65" s="166" t="s">
        <v>414</v>
      </c>
      <c r="B65" s="163">
        <v>3.1617801867358817</v>
      </c>
      <c r="C65" s="177">
        <v>6.5049518507493893</v>
      </c>
      <c r="D65" s="177">
        <v>-4.3328013718419749</v>
      </c>
      <c r="E65" s="164">
        <v>1.7902710052641115</v>
      </c>
      <c r="F65" s="177">
        <v>2.0806958095636139</v>
      </c>
      <c r="G65" s="177">
        <v>1.2700198720814575</v>
      </c>
      <c r="H65" s="177">
        <v>0.8960751094862498</v>
      </c>
      <c r="I65" s="164">
        <v>3.8750690122054317</v>
      </c>
      <c r="J65" s="177">
        <v>4.3770456461480354</v>
      </c>
      <c r="K65" s="177">
        <v>2.7469493200960047</v>
      </c>
      <c r="L65" s="177">
        <v>4.9606778661122197</v>
      </c>
      <c r="M65" s="177">
        <v>2.2980137116388764</v>
      </c>
      <c r="N65" s="177">
        <v>3.6422339272533231</v>
      </c>
      <c r="O65" s="164">
        <v>3.2815731514038147</v>
      </c>
      <c r="P65" s="177">
        <v>3.4178836731976956</v>
      </c>
      <c r="Q65" s="165">
        <v>3.2939820156868103</v>
      </c>
    </row>
    <row r="66" spans="1:17" x14ac:dyDescent="0.2">
      <c r="A66" s="166" t="s">
        <v>415</v>
      </c>
      <c r="B66" s="163">
        <v>0.25355809474201174</v>
      </c>
      <c r="C66" s="177">
        <v>3.9042931560126934</v>
      </c>
      <c r="D66" s="177">
        <v>-7.8307331922904257</v>
      </c>
      <c r="E66" s="164">
        <v>1.7256237547465734</v>
      </c>
      <c r="F66" s="177">
        <v>1.8429146032904007</v>
      </c>
      <c r="G66" s="177">
        <v>3.2682765713745184E-2</v>
      </c>
      <c r="H66" s="177">
        <v>2.225498088057098</v>
      </c>
      <c r="I66" s="164">
        <v>3.8622498825732507</v>
      </c>
      <c r="J66" s="177">
        <v>3.4177183475084014</v>
      </c>
      <c r="K66" s="177">
        <v>2.6237767019764111</v>
      </c>
      <c r="L66" s="177">
        <v>5.7449441496330556</v>
      </c>
      <c r="M66" s="177">
        <v>2.2242069987347048</v>
      </c>
      <c r="N66" s="177">
        <v>3.7903859052660493</v>
      </c>
      <c r="O66" s="164">
        <v>3.0613352386370649</v>
      </c>
      <c r="P66" s="177">
        <v>3.8212353685822626</v>
      </c>
      <c r="Q66" s="165">
        <v>3.1304837080995962</v>
      </c>
    </row>
    <row r="67" spans="1:17" x14ac:dyDescent="0.2">
      <c r="A67" s="166" t="s">
        <v>416</v>
      </c>
      <c r="B67" s="163">
        <v>-2.7460701994954584</v>
      </c>
      <c r="C67" s="177">
        <v>-2.3255238380563368</v>
      </c>
      <c r="D67" s="177">
        <v>-3.7651242314250162</v>
      </c>
      <c r="E67" s="164">
        <v>1.1270085675000916</v>
      </c>
      <c r="F67" s="177">
        <v>0.83601096325510438</v>
      </c>
      <c r="G67" s="177">
        <v>0.43177870644700767</v>
      </c>
      <c r="H67" s="177">
        <v>2.7931307281235092</v>
      </c>
      <c r="I67" s="164">
        <v>3.3946524559871611</v>
      </c>
      <c r="J67" s="177">
        <v>3.3545582809198415</v>
      </c>
      <c r="K67" s="177">
        <v>2.806032814810278</v>
      </c>
      <c r="L67" s="177">
        <v>3.515175656865265</v>
      </c>
      <c r="M67" s="177">
        <v>2.2006108809617944</v>
      </c>
      <c r="N67" s="177">
        <v>4.2491670646528563</v>
      </c>
      <c r="O67" s="164">
        <v>2.3766242037306564</v>
      </c>
      <c r="P67" s="177">
        <v>4.3049597509524977</v>
      </c>
      <c r="Q67" s="165">
        <v>2.5501383710810166</v>
      </c>
    </row>
    <row r="68" spans="1:17" x14ac:dyDescent="0.2">
      <c r="A68" s="166" t="s">
        <v>417</v>
      </c>
      <c r="B68" s="163">
        <v>1.3923351439285088</v>
      </c>
      <c r="C68" s="177">
        <v>0.8489162704385862</v>
      </c>
      <c r="D68" s="177">
        <v>2.6921767176215061</v>
      </c>
      <c r="E68" s="164">
        <v>1.6853472521200963</v>
      </c>
      <c r="F68" s="177">
        <v>1.9137233100197795</v>
      </c>
      <c r="G68" s="177">
        <v>-0.58840820591088339</v>
      </c>
      <c r="H68" s="177">
        <v>2.0547293761012253</v>
      </c>
      <c r="I68" s="164">
        <v>3.0333718554888098</v>
      </c>
      <c r="J68" s="177">
        <v>3.5769112180580183</v>
      </c>
      <c r="K68" s="177">
        <v>2.5122028919572594</v>
      </c>
      <c r="L68" s="177">
        <v>2.5611432157945928</v>
      </c>
      <c r="M68" s="177">
        <v>2.1739435360213877</v>
      </c>
      <c r="N68" s="177">
        <v>3.7936489464744838</v>
      </c>
      <c r="O68" s="164">
        <v>2.5727706728620823</v>
      </c>
      <c r="P68" s="177">
        <v>3.6432873284415668</v>
      </c>
      <c r="Q68" s="165">
        <v>2.6698146676408014</v>
      </c>
    </row>
    <row r="69" spans="1:17" x14ac:dyDescent="0.2">
      <c r="A69" s="166" t="s">
        <v>419</v>
      </c>
      <c r="B69" s="163">
        <v>3.1794806050375151</v>
      </c>
      <c r="C69" s="177">
        <v>2.1878921263789897</v>
      </c>
      <c r="D69" s="177">
        <v>5.6542142166796632</v>
      </c>
      <c r="E69" s="164">
        <v>2.0970586945588545</v>
      </c>
      <c r="F69" s="177">
        <v>2.3717238989418923</v>
      </c>
      <c r="G69" s="177">
        <v>0.47264213702964619</v>
      </c>
      <c r="H69" s="177">
        <v>1.8917690396438658</v>
      </c>
      <c r="I69" s="164">
        <v>2.7089635213161127</v>
      </c>
      <c r="J69" s="177">
        <v>3.4661618574404933</v>
      </c>
      <c r="K69" s="177">
        <v>2.4704906534058706</v>
      </c>
      <c r="L69" s="177">
        <v>1.2290310875398811</v>
      </c>
      <c r="M69" s="177">
        <v>2.4176421880627799</v>
      </c>
      <c r="N69" s="177">
        <v>3.9896418455429914</v>
      </c>
      <c r="O69" s="164">
        <v>2.5817778320969218</v>
      </c>
      <c r="P69" s="177">
        <v>2.756011479634751</v>
      </c>
      <c r="Q69" s="165">
        <v>2.597658008971905</v>
      </c>
    </row>
    <row r="70" spans="1:17" x14ac:dyDescent="0.2">
      <c r="A70" s="166" t="s">
        <v>420</v>
      </c>
      <c r="B70" s="163">
        <v>4.0709498837687779</v>
      </c>
      <c r="C70" s="177">
        <v>4.0100292170502883</v>
      </c>
      <c r="D70" s="177">
        <v>4.2230310921785996</v>
      </c>
      <c r="E70" s="164">
        <v>2.2476665997078942</v>
      </c>
      <c r="F70" s="177">
        <v>2.4645743293907412</v>
      </c>
      <c r="G70" s="177">
        <v>0.44976588367106674</v>
      </c>
      <c r="H70" s="177">
        <v>2.3743291352141402</v>
      </c>
      <c r="I70" s="164">
        <v>2.475067082160916</v>
      </c>
      <c r="J70" s="177">
        <v>3.3805189175821799</v>
      </c>
      <c r="K70" s="177">
        <v>2.3804866257754664</v>
      </c>
      <c r="L70" s="177">
        <v>0.67578712603638202</v>
      </c>
      <c r="M70" s="177">
        <v>2.3050072040957126</v>
      </c>
      <c r="N70" s="177">
        <v>3.8134642513455388</v>
      </c>
      <c r="O70" s="164">
        <v>2.5198834319687027</v>
      </c>
      <c r="P70" s="177">
        <v>1.2342843108442443</v>
      </c>
      <c r="Q70" s="165">
        <v>2.4021144855742715</v>
      </c>
    </row>
    <row r="71" spans="1:17" x14ac:dyDescent="0.2">
      <c r="A71" s="166" t="s">
        <v>421</v>
      </c>
      <c r="B71" s="163">
        <v>3.4873461909282879</v>
      </c>
      <c r="C71" s="177">
        <v>2.6406475519209662</v>
      </c>
      <c r="D71" s="177">
        <v>5.5697300758905177</v>
      </c>
      <c r="E71" s="164">
        <v>-0.24353715770295287</v>
      </c>
      <c r="F71" s="177">
        <v>-0.93164023559004838</v>
      </c>
      <c r="G71" s="177">
        <v>-0.78366895259068914</v>
      </c>
      <c r="H71" s="177">
        <v>2.9804078586649574</v>
      </c>
      <c r="I71" s="164">
        <v>2.5051242984863928</v>
      </c>
      <c r="J71" s="177">
        <v>2.178044094811916</v>
      </c>
      <c r="K71" s="177">
        <v>2.3590072672245865</v>
      </c>
      <c r="L71" s="177">
        <v>2.2501906201869026</v>
      </c>
      <c r="M71" s="177">
        <v>2.0801566947223793</v>
      </c>
      <c r="N71" s="177">
        <v>3.4186157796579133</v>
      </c>
      <c r="O71" s="164">
        <v>1.855662172046042</v>
      </c>
      <c r="P71" s="177">
        <v>1.1982668988166711</v>
      </c>
      <c r="Q71" s="165">
        <v>1.7954966596654347</v>
      </c>
    </row>
    <row r="72" spans="1:17" x14ac:dyDescent="0.2">
      <c r="A72" s="166" t="s">
        <v>422</v>
      </c>
      <c r="B72" s="163">
        <v>0.38061395279762877</v>
      </c>
      <c r="C72" s="177">
        <v>1.1747794738981048</v>
      </c>
      <c r="D72" s="177">
        <v>-1.4849090548690378</v>
      </c>
      <c r="E72" s="164">
        <v>2.3315810258484069</v>
      </c>
      <c r="F72" s="177">
        <v>2.1494322403899058</v>
      </c>
      <c r="G72" s="177">
        <v>0.81351772639591102</v>
      </c>
      <c r="H72" s="177">
        <v>3.9637853349808685</v>
      </c>
      <c r="I72" s="164">
        <v>2.530755126275523</v>
      </c>
      <c r="J72" s="177">
        <v>1.7267852507656927</v>
      </c>
      <c r="K72" s="177">
        <v>2.0774070591700551</v>
      </c>
      <c r="L72" s="177">
        <v>3.0416645023878743</v>
      </c>
      <c r="M72" s="177">
        <v>2.2272351590236994</v>
      </c>
      <c r="N72" s="177">
        <v>3.23312319398307</v>
      </c>
      <c r="O72" s="164">
        <v>2.3363539484698488</v>
      </c>
      <c r="P72" s="177">
        <v>1.7684177552694402</v>
      </c>
      <c r="Q72" s="165">
        <v>2.2843814991333202</v>
      </c>
    </row>
    <row r="73" spans="1:17" x14ac:dyDescent="0.2">
      <c r="A73" s="166" t="s">
        <v>423</v>
      </c>
      <c r="B73" s="163">
        <v>2.1040965456413279</v>
      </c>
      <c r="C73" s="177">
        <v>1.4840486833396103</v>
      </c>
      <c r="D73" s="177">
        <v>3.6007967429878316</v>
      </c>
      <c r="E73" s="164">
        <v>0.77862040358049911</v>
      </c>
      <c r="F73" s="177">
        <v>0.22239351192200091</v>
      </c>
      <c r="G73" s="177">
        <v>0.71506620539937704</v>
      </c>
      <c r="H73" s="177">
        <v>3.13711474979868</v>
      </c>
      <c r="I73" s="164">
        <v>2.4451560262528176</v>
      </c>
      <c r="J73" s="177">
        <v>1.0982561631387511</v>
      </c>
      <c r="K73" s="177">
        <v>2.3610445877159201</v>
      </c>
      <c r="L73" s="177">
        <v>3.5166351956763866</v>
      </c>
      <c r="M73" s="177">
        <v>1.9841255624371841</v>
      </c>
      <c r="N73" s="177">
        <v>2.8273086116574495</v>
      </c>
      <c r="O73" s="164">
        <v>1.9940434552066493</v>
      </c>
      <c r="P73" s="177">
        <v>0.89854049348425735</v>
      </c>
      <c r="Q73" s="165">
        <v>1.8940419230297798</v>
      </c>
    </row>
    <row r="74" spans="1:17" x14ac:dyDescent="0.2">
      <c r="A74" s="166" t="s">
        <v>426</v>
      </c>
      <c r="B74" s="163">
        <v>4.0602163364570494</v>
      </c>
      <c r="C74" s="177">
        <v>1.7805229328155516</v>
      </c>
      <c r="D74" s="177">
        <v>9.7395694077982231</v>
      </c>
      <c r="E74" s="164">
        <v>1.8714577235489485</v>
      </c>
      <c r="F74" s="177">
        <v>2.0995621511793487</v>
      </c>
      <c r="G74" s="177">
        <v>-0.98596426871046494</v>
      </c>
      <c r="H74" s="177">
        <v>2.5257210360963422</v>
      </c>
      <c r="I74" s="164">
        <v>2.4718112435437094</v>
      </c>
      <c r="J74" s="177">
        <v>0.91767275198162135</v>
      </c>
      <c r="K74" s="177">
        <v>2.2131782996812035</v>
      </c>
      <c r="L74" s="177">
        <v>3.9415077192072254</v>
      </c>
      <c r="M74" s="177">
        <v>1.7358591720381134</v>
      </c>
      <c r="N74" s="177">
        <v>2.8554644253213546</v>
      </c>
      <c r="O74" s="164">
        <v>2.4216348067851969</v>
      </c>
      <c r="P74" s="177">
        <v>2.3258778085305662</v>
      </c>
      <c r="Q74" s="165">
        <v>2.4129629032361337</v>
      </c>
    </row>
    <row r="75" spans="1:17" x14ac:dyDescent="0.2">
      <c r="A75" s="166" t="s">
        <v>431</v>
      </c>
      <c r="B75" s="163">
        <v>2.4811976628532415</v>
      </c>
      <c r="C75" s="177">
        <v>3.7427685214394364</v>
      </c>
      <c r="D75" s="177">
        <v>-0.53544280835884905</v>
      </c>
      <c r="E75" s="164">
        <v>2.4727220776934105</v>
      </c>
      <c r="F75" s="177">
        <v>2.4807817386160544</v>
      </c>
      <c r="G75" s="177">
        <v>0.28010605921474785</v>
      </c>
      <c r="H75" s="177">
        <v>3.6589658235812133</v>
      </c>
      <c r="I75" s="164">
        <v>2.3268425385819951</v>
      </c>
      <c r="J75" s="177">
        <v>1.0809446832334222</v>
      </c>
      <c r="K75" s="177">
        <v>2.0605775104734723</v>
      </c>
      <c r="L75" s="177">
        <v>3.0830877128856544</v>
      </c>
      <c r="M75" s="177">
        <v>1.8153716017829742</v>
      </c>
      <c r="N75" s="177">
        <v>3.1165048964057815</v>
      </c>
      <c r="O75" s="164">
        <v>2.3741735481111905</v>
      </c>
      <c r="P75" s="177">
        <v>2.0772980435332116</v>
      </c>
      <c r="Q75" s="165">
        <v>2.3471625945112442</v>
      </c>
    </row>
    <row r="76" spans="1:17" x14ac:dyDescent="0.2">
      <c r="A76" s="166" t="s">
        <v>433</v>
      </c>
      <c r="B76" s="163">
        <v>3.8176664928079953</v>
      </c>
      <c r="C76" s="177">
        <v>5.4610041620411724</v>
      </c>
      <c r="D76" s="177">
        <v>-0.1468104444888548</v>
      </c>
      <c r="E76" s="164">
        <v>-0.50882479930006852</v>
      </c>
      <c r="F76" s="177">
        <v>-1.3243422652385628</v>
      </c>
      <c r="G76" s="177">
        <v>-0.59005858505073761</v>
      </c>
      <c r="H76" s="177">
        <v>2.9070288228875385</v>
      </c>
      <c r="I76" s="164">
        <v>2.078978028017</v>
      </c>
      <c r="J76" s="177">
        <v>0.48182042448585816</v>
      </c>
      <c r="K76" s="177">
        <v>2.6320245761748304</v>
      </c>
      <c r="L76" s="177">
        <v>2.1378669092717963</v>
      </c>
      <c r="M76" s="177">
        <v>1.5166206282799093</v>
      </c>
      <c r="N76" s="177">
        <v>3.4049108258199214</v>
      </c>
      <c r="O76" s="164">
        <v>1.5262656232167919</v>
      </c>
      <c r="P76" s="177">
        <v>0.50465888097674938</v>
      </c>
      <c r="Q76" s="165">
        <v>1.4332488889191228</v>
      </c>
    </row>
    <row r="77" spans="1:17" x14ac:dyDescent="0.2">
      <c r="A77" s="166" t="s">
        <v>438</v>
      </c>
      <c r="B77" s="163">
        <v>4.2589744989743297</v>
      </c>
      <c r="C77" s="177">
        <v>6.9313653976150622</v>
      </c>
      <c r="D77" s="177">
        <v>-2.059966131714237</v>
      </c>
      <c r="E77" s="164">
        <v>0.56047686232895233</v>
      </c>
      <c r="F77" s="177">
        <v>0.13783573999933305</v>
      </c>
      <c r="G77" s="177">
        <v>-1.3230549059512686</v>
      </c>
      <c r="H77" s="177">
        <v>3.320431120180249</v>
      </c>
      <c r="I77" s="164">
        <v>2.1787063830157578</v>
      </c>
      <c r="J77" s="177">
        <v>1.2418564443746918</v>
      </c>
      <c r="K77" s="177">
        <v>2.5318934166804383</v>
      </c>
      <c r="L77" s="177">
        <v>2.0465687039518192</v>
      </c>
      <c r="M77" s="177">
        <v>1.5339951472365301</v>
      </c>
      <c r="N77" s="177">
        <v>3.2442784049060065</v>
      </c>
      <c r="O77" s="164">
        <v>1.9051679360745946</v>
      </c>
      <c r="P77" s="177">
        <v>1.4786790394185103</v>
      </c>
      <c r="Q77" s="165">
        <v>1.8666168230536542</v>
      </c>
    </row>
    <row r="78" spans="1:17" x14ac:dyDescent="0.2">
      <c r="A78" s="166" t="s">
        <v>442</v>
      </c>
      <c r="B78" s="163">
        <v>4.2038698539298416</v>
      </c>
      <c r="C78" s="177">
        <v>7.0993376328580657</v>
      </c>
      <c r="D78" s="177">
        <v>-2.4863838702393219</v>
      </c>
      <c r="E78" s="164">
        <v>0.24584336561706771</v>
      </c>
      <c r="F78" s="177">
        <v>-0.5010946199097297</v>
      </c>
      <c r="G78" s="177">
        <v>0.28961336324247189</v>
      </c>
      <c r="H78" s="177">
        <v>3.3148773143415489</v>
      </c>
      <c r="I78" s="164">
        <v>1.9649992153819937</v>
      </c>
      <c r="J78" s="177">
        <v>0.70475985227487636</v>
      </c>
      <c r="K78" s="177">
        <v>2.849918155015267</v>
      </c>
      <c r="L78" s="177">
        <v>2.2638937415642122</v>
      </c>
      <c r="M78" s="177">
        <v>1.4356609964098657</v>
      </c>
      <c r="N78" s="177">
        <v>2.3933917714551169</v>
      </c>
      <c r="O78" s="164">
        <v>1.6737922722705654</v>
      </c>
      <c r="P78" s="177">
        <v>1.4715163399513611</v>
      </c>
      <c r="Q78" s="165">
        <v>1.65548942418751</v>
      </c>
    </row>
    <row r="79" spans="1:17" ht="39" thickBot="1" x14ac:dyDescent="0.25">
      <c r="A79" s="178" t="s">
        <v>19</v>
      </c>
      <c r="B79" s="179">
        <f>AVERAGE(B3:B78)</f>
        <v>2.1810853655926281</v>
      </c>
      <c r="C79" s="180">
        <f t="shared" ref="C79:Q79" si="0">AVERAGE(C3:C78)</f>
        <v>3.627022706987888</v>
      </c>
      <c r="D79" s="180">
        <f t="shared" si="0"/>
        <v>-6.7716554230087891E-2</v>
      </c>
      <c r="E79" s="180">
        <f t="shared" si="0"/>
        <v>2.5407984334734435</v>
      </c>
      <c r="F79" s="180">
        <f t="shared" si="0"/>
        <v>2.4004289603487776</v>
      </c>
      <c r="G79" s="180">
        <f t="shared" si="0"/>
        <v>1.6075217736577736</v>
      </c>
      <c r="H79" s="180">
        <f t="shared" si="0"/>
        <v>4.3115316751645523</v>
      </c>
      <c r="I79" s="180">
        <f t="shared" si="0"/>
        <v>3.6577329279799553</v>
      </c>
      <c r="J79" s="180">
        <f t="shared" si="0"/>
        <v>3.9224372269179226</v>
      </c>
      <c r="K79" s="180">
        <f t="shared" si="0"/>
        <v>4.5432446441502545</v>
      </c>
      <c r="L79" s="180">
        <f t="shared" si="0"/>
        <v>4.7361068494529261</v>
      </c>
      <c r="M79" s="180">
        <f t="shared" si="0"/>
        <v>2.9481823557682438</v>
      </c>
      <c r="N79" s="180">
        <f t="shared" si="0"/>
        <v>2.2539471048858752</v>
      </c>
      <c r="O79" s="180">
        <f t="shared" si="0"/>
        <v>3.2179796317156306</v>
      </c>
      <c r="P79" s="180">
        <f t="shared" si="0"/>
        <v>2.7192126493915003</v>
      </c>
      <c r="Q79" s="181">
        <f t="shared" si="0"/>
        <v>3.1777682053761089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workbookViewId="0">
      <selection sqref="A1:Q1"/>
    </sheetView>
  </sheetViews>
  <sheetFormatPr defaultRowHeight="12.75" x14ac:dyDescent="0.2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 x14ac:dyDescent="0.25">
      <c r="A1" s="418" t="s">
        <v>432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20"/>
      <c r="O1" s="420"/>
      <c r="P1" s="420"/>
      <c r="Q1" s="421"/>
    </row>
    <row r="2" spans="1:17" ht="77.25" thickBot="1" x14ac:dyDescent="0.25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 x14ac:dyDescent="0.2">
      <c r="A3" s="166" t="s">
        <v>281</v>
      </c>
      <c r="B3" s="163">
        <v>7.1356162253569302</v>
      </c>
      <c r="C3" s="177">
        <v>9.9142510350992286</v>
      </c>
      <c r="D3" s="177">
        <v>3.6914913978899309</v>
      </c>
      <c r="E3" s="164">
        <v>0.80234980798076849</v>
      </c>
      <c r="F3" s="177">
        <v>1.2515982806069781</v>
      </c>
      <c r="G3" s="177">
        <v>3.201789726337819</v>
      </c>
      <c r="H3" s="177">
        <v>-3.508589071716222</v>
      </c>
      <c r="I3" s="164">
        <v>1.0760062541290922</v>
      </c>
      <c r="J3" s="177">
        <v>-1.5577221269461248</v>
      </c>
      <c r="K3" s="177">
        <v>-0.91879024620425043</v>
      </c>
      <c r="L3" s="177">
        <v>2.2362618844153381</v>
      </c>
      <c r="M3" s="177">
        <v>2.7997184481789623</v>
      </c>
      <c r="N3" s="177">
        <v>2.6238421798285927</v>
      </c>
      <c r="O3" s="164">
        <v>1.4758258325293849</v>
      </c>
      <c r="P3" s="177">
        <v>1.3228766686379472</v>
      </c>
      <c r="Q3" s="165">
        <v>1.460725087365613</v>
      </c>
    </row>
    <row r="4" spans="1:17" x14ac:dyDescent="0.2">
      <c r="A4" s="166" t="s">
        <v>286</v>
      </c>
      <c r="B4" s="163">
        <v>8.53157017711432</v>
      </c>
      <c r="C4" s="177">
        <v>16.041006287211715</v>
      </c>
      <c r="D4" s="177">
        <v>-1.3349866593680035</v>
      </c>
      <c r="E4" s="164">
        <v>0.45679890935942996</v>
      </c>
      <c r="F4" s="177">
        <v>-0.23320111209704603</v>
      </c>
      <c r="G4" s="177">
        <v>4.1937797700166781</v>
      </c>
      <c r="H4" s="177">
        <v>1.0433209727387105</v>
      </c>
      <c r="I4" s="164">
        <v>0.94426099834434041</v>
      </c>
      <c r="J4" s="177">
        <v>0.62541605824354818</v>
      </c>
      <c r="K4" s="177">
        <v>1.3338391619093823</v>
      </c>
      <c r="L4" s="177">
        <v>2.3674601594934042</v>
      </c>
      <c r="M4" s="177">
        <v>-1.5475829806574097</v>
      </c>
      <c r="N4" s="177">
        <v>0.78834766758398156</v>
      </c>
      <c r="O4" s="164">
        <v>1.4375075688533654</v>
      </c>
      <c r="P4" s="177">
        <v>2.9804300295870991</v>
      </c>
      <c r="Q4" s="165">
        <v>1.5896340859538955</v>
      </c>
    </row>
    <row r="5" spans="1:17" x14ac:dyDescent="0.2">
      <c r="A5" s="166" t="s">
        <v>287</v>
      </c>
      <c r="B5" s="163">
        <v>3.6508676847396377</v>
      </c>
      <c r="C5" s="177">
        <v>5.9198653855533561</v>
      </c>
      <c r="D5" s="177">
        <v>0.1446356089982965</v>
      </c>
      <c r="E5" s="164">
        <v>1.2623179496895789</v>
      </c>
      <c r="F5" s="177">
        <v>0.60781035731727306</v>
      </c>
      <c r="G5" s="177">
        <v>6.0245968303847004</v>
      </c>
      <c r="H5" s="177">
        <v>0.59106911698051345</v>
      </c>
      <c r="I5" s="164">
        <v>1.0969315268133819</v>
      </c>
      <c r="J5" s="177">
        <v>0.83360850268888709</v>
      </c>
      <c r="K5" s="177">
        <v>1.5860199880349055</v>
      </c>
      <c r="L5" s="177">
        <v>2.3868434030943351</v>
      </c>
      <c r="M5" s="177">
        <v>-0.53135240783672266</v>
      </c>
      <c r="N5" s="177">
        <v>0.62282558060050386</v>
      </c>
      <c r="O5" s="164">
        <v>1.3717205021603167</v>
      </c>
      <c r="P5" s="177">
        <v>1.0861441354126002</v>
      </c>
      <c r="Q5" s="165">
        <v>1.3431782400499657</v>
      </c>
    </row>
    <row r="6" spans="1:17" x14ac:dyDescent="0.2">
      <c r="A6" s="166" t="s">
        <v>288</v>
      </c>
      <c r="B6" s="163">
        <v>0.81274563012317302</v>
      </c>
      <c r="C6" s="177">
        <v>1.1540631079696435</v>
      </c>
      <c r="D6" s="177">
        <v>0.25489894092273901</v>
      </c>
      <c r="E6" s="164">
        <v>1.1977310534808354</v>
      </c>
      <c r="F6" s="177">
        <v>0.73033318647424394</v>
      </c>
      <c r="G6" s="177">
        <v>4.9238523492906205</v>
      </c>
      <c r="H6" s="177">
        <v>0.2490470717432452</v>
      </c>
      <c r="I6" s="164">
        <v>1.0385476427543918</v>
      </c>
      <c r="J6" s="177">
        <v>1.0845182212206748</v>
      </c>
      <c r="K6" s="177">
        <v>0.62030212801301887</v>
      </c>
      <c r="L6" s="177">
        <v>2.3059183301985691</v>
      </c>
      <c r="M6" s="177">
        <v>0.49206451952388586</v>
      </c>
      <c r="N6" s="177">
        <v>0.44367610898473847</v>
      </c>
      <c r="O6" s="164">
        <v>1.0630269171422417</v>
      </c>
      <c r="P6" s="177">
        <v>1.2209756701048253</v>
      </c>
      <c r="Q6" s="165">
        <v>1.0787732503871665</v>
      </c>
    </row>
    <row r="7" spans="1:17" x14ac:dyDescent="0.2">
      <c r="A7" s="166" t="s">
        <v>289</v>
      </c>
      <c r="B7" s="163">
        <v>-4.5259087784509822</v>
      </c>
      <c r="C7" s="177">
        <v>-7.1632533820346245</v>
      </c>
      <c r="D7" s="177">
        <v>-0.17679328944402295</v>
      </c>
      <c r="E7" s="164">
        <v>0.53766521770612619</v>
      </c>
      <c r="F7" s="177">
        <v>0.57841273295370366</v>
      </c>
      <c r="G7" s="177">
        <v>-2.5500924521830415</v>
      </c>
      <c r="H7" s="177">
        <v>3.3527678803839542</v>
      </c>
      <c r="I7" s="164">
        <v>-0.73710836330479923</v>
      </c>
      <c r="J7" s="177">
        <v>0.43948366200871447</v>
      </c>
      <c r="K7" s="177">
        <v>0.65320016339244835</v>
      </c>
      <c r="L7" s="177">
        <v>-3.1649368627870551E-2</v>
      </c>
      <c r="M7" s="177">
        <v>-0.20642110281412604</v>
      </c>
      <c r="N7" s="177">
        <v>-3.0108499108103204</v>
      </c>
      <c r="O7" s="164">
        <v>-0.72044175836932989</v>
      </c>
      <c r="P7" s="177">
        <v>0.18476220311966499</v>
      </c>
      <c r="Q7" s="165">
        <v>-0.63007259959542283</v>
      </c>
    </row>
    <row r="8" spans="1:17" x14ac:dyDescent="0.2">
      <c r="A8" s="166" t="s">
        <v>290</v>
      </c>
      <c r="B8" s="163">
        <v>0.68631252871590442</v>
      </c>
      <c r="C8" s="177">
        <v>0.32073565808181093</v>
      </c>
      <c r="D8" s="177">
        <v>1.2469745870576709</v>
      </c>
      <c r="E8" s="164">
        <v>1.5773482753575923</v>
      </c>
      <c r="F8" s="177">
        <v>1.8663686200841392</v>
      </c>
      <c r="G8" s="177">
        <v>0.26274519287001086</v>
      </c>
      <c r="H8" s="177">
        <v>1.2523118162476874</v>
      </c>
      <c r="I8" s="164">
        <v>0.29575389778244726</v>
      </c>
      <c r="J8" s="177">
        <v>-0.6527037062331833</v>
      </c>
      <c r="K8" s="177">
        <v>2.0862697174941633</v>
      </c>
      <c r="L8" s="177">
        <v>0.53994563229608294</v>
      </c>
      <c r="M8" s="177">
        <v>0.26977655417477542</v>
      </c>
      <c r="N8" s="177">
        <v>-0.14297384342621114</v>
      </c>
      <c r="O8" s="164">
        <v>0.69798265630743095</v>
      </c>
      <c r="P8" s="177">
        <v>0.31528886090200953</v>
      </c>
      <c r="Q8" s="165">
        <v>0.65946393035959527</v>
      </c>
    </row>
    <row r="9" spans="1:17" x14ac:dyDescent="0.2">
      <c r="A9" s="166" t="s">
        <v>291</v>
      </c>
      <c r="B9" s="163">
        <v>0.14661008947950951</v>
      </c>
      <c r="C9" s="177">
        <v>-0.26551454633301391</v>
      </c>
      <c r="D9" s="177">
        <v>0.77287731746572141</v>
      </c>
      <c r="E9" s="164">
        <v>-0.24927260379393862</v>
      </c>
      <c r="F9" s="177">
        <v>-0.15677813129219062</v>
      </c>
      <c r="G9" s="177">
        <v>-2.0233327757731288</v>
      </c>
      <c r="H9" s="177">
        <v>0.88349454824095397</v>
      </c>
      <c r="I9" s="164">
        <v>0.28887106842469235</v>
      </c>
      <c r="J9" s="177">
        <v>-0.59897938553706043</v>
      </c>
      <c r="K9" s="177">
        <v>2.2557641982762138</v>
      </c>
      <c r="L9" s="177">
        <v>0.30943984443125855</v>
      </c>
      <c r="M9" s="177">
        <v>0.40404601151706326</v>
      </c>
      <c r="N9" s="177">
        <v>-0.18649309072013254</v>
      </c>
      <c r="O9" s="164">
        <v>0.12052880263707687</v>
      </c>
      <c r="P9" s="177">
        <v>0.19206558188957851</v>
      </c>
      <c r="Q9" s="165">
        <v>0.12770447153255166</v>
      </c>
    </row>
    <row r="10" spans="1:17" x14ac:dyDescent="0.2">
      <c r="A10" s="166" t="s">
        <v>292</v>
      </c>
      <c r="B10" s="163">
        <v>-0.45379702727891713</v>
      </c>
      <c r="C10" s="177">
        <v>-0.84006769621326871</v>
      </c>
      <c r="D10" s="177">
        <v>0.12713394819849785</v>
      </c>
      <c r="E10" s="164">
        <v>-0.39980952884573467</v>
      </c>
      <c r="F10" s="177">
        <v>-0.24174692681640683</v>
      </c>
      <c r="G10" s="177">
        <v>-2.4529480274536821</v>
      </c>
      <c r="H10" s="177">
        <v>0.59118915542930328</v>
      </c>
      <c r="I10" s="164">
        <v>4.9961542677811187E-2</v>
      </c>
      <c r="J10" s="177">
        <v>-1.8887437293562224</v>
      </c>
      <c r="K10" s="177">
        <v>2.330512878631533</v>
      </c>
      <c r="L10" s="177">
        <v>0.40534253550637883</v>
      </c>
      <c r="M10" s="177">
        <v>0.10205014165170047</v>
      </c>
      <c r="N10" s="177">
        <v>-0.10728318808046818</v>
      </c>
      <c r="O10" s="164">
        <v>-0.12394767812102264</v>
      </c>
      <c r="P10" s="177">
        <v>0.15643417781082625</v>
      </c>
      <c r="Q10" s="165">
        <v>-9.5805222858772715E-2</v>
      </c>
    </row>
    <row r="11" spans="1:17" x14ac:dyDescent="0.2">
      <c r="A11" s="166" t="s">
        <v>293</v>
      </c>
      <c r="B11" s="163">
        <v>1.6798347284607031</v>
      </c>
      <c r="C11" s="177">
        <v>3.4196857161442309</v>
      </c>
      <c r="D11" s="177">
        <v>-0.91153447240707108</v>
      </c>
      <c r="E11" s="164">
        <v>-1.543311280758553</v>
      </c>
      <c r="F11" s="177">
        <v>0.18125525361220135</v>
      </c>
      <c r="G11" s="177">
        <v>-1.6959187212372429</v>
      </c>
      <c r="H11" s="177">
        <v>-10.514160690826069</v>
      </c>
      <c r="I11" s="164">
        <v>1.8056366373434118</v>
      </c>
      <c r="J11" s="177">
        <v>1.9612454591025084</v>
      </c>
      <c r="K11" s="177">
        <v>0.68703337068797932</v>
      </c>
      <c r="L11" s="177">
        <v>1.0716351130633097</v>
      </c>
      <c r="M11" s="177">
        <v>2.9281874632750684</v>
      </c>
      <c r="N11" s="177">
        <v>2.5382569624562121</v>
      </c>
      <c r="O11" s="164">
        <v>0.83077360565650105</v>
      </c>
      <c r="P11" s="177">
        <v>-0.10280943820283536</v>
      </c>
      <c r="Q11" s="165">
        <v>0.73683152736843649</v>
      </c>
    </row>
    <row r="12" spans="1:17" x14ac:dyDescent="0.2">
      <c r="A12" s="166" t="s">
        <v>294</v>
      </c>
      <c r="B12" s="163">
        <v>-1.8015798418612543</v>
      </c>
      <c r="C12" s="177">
        <v>-2.3456929214368798</v>
      </c>
      <c r="D12" s="177">
        <v>-0.95574316079721411</v>
      </c>
      <c r="E12" s="164">
        <v>-0.5161357131625226</v>
      </c>
      <c r="F12" s="177">
        <v>-7.7754534987829471E-2</v>
      </c>
      <c r="G12" s="177">
        <v>-1.3412553702396961</v>
      </c>
      <c r="H12" s="177">
        <v>-2.3221989906420113</v>
      </c>
      <c r="I12" s="164">
        <v>0.78187946286140986</v>
      </c>
      <c r="J12" s="177">
        <v>0.85517484197507854</v>
      </c>
      <c r="K12" s="177">
        <v>0.83281943099639666</v>
      </c>
      <c r="L12" s="177">
        <v>1.4086259221455679</v>
      </c>
      <c r="M12" s="177">
        <v>2.0889309692768117</v>
      </c>
      <c r="N12" s="177">
        <v>-0.2512876438468149</v>
      </c>
      <c r="O12" s="164">
        <v>0.18977908866039239</v>
      </c>
      <c r="P12" s="177">
        <v>-0.90118278183075273</v>
      </c>
      <c r="Q12" s="165">
        <v>8.0915720130175214E-2</v>
      </c>
    </row>
    <row r="13" spans="1:17" x14ac:dyDescent="0.2">
      <c r="A13" s="166" t="s">
        <v>295</v>
      </c>
      <c r="B13" s="163">
        <v>-0.52512164384758198</v>
      </c>
      <c r="C13" s="177">
        <v>-0.28746597964104537</v>
      </c>
      <c r="D13" s="177">
        <v>-0.88937840695245318</v>
      </c>
      <c r="E13" s="164">
        <v>-1.2548900860009129</v>
      </c>
      <c r="F13" s="177">
        <v>-1.2789713384100907</v>
      </c>
      <c r="G13" s="177">
        <v>-1.4606944110555264</v>
      </c>
      <c r="H13" s="177">
        <v>-0.91169420556633884</v>
      </c>
      <c r="I13" s="164">
        <v>0.26841278240720085</v>
      </c>
      <c r="J13" s="177">
        <v>0.37876878541957587</v>
      </c>
      <c r="K13" s="177">
        <v>-0.47142303203923913</v>
      </c>
      <c r="L13" s="177">
        <v>0.73320269260379223</v>
      </c>
      <c r="M13" s="177">
        <v>1.837024028604203</v>
      </c>
      <c r="N13" s="177">
        <v>-0.32410853480423929</v>
      </c>
      <c r="O13" s="164">
        <v>-0.22511265165153591</v>
      </c>
      <c r="P13" s="177">
        <v>-0.46216012183262201</v>
      </c>
      <c r="Q13" s="165">
        <v>-0.24853469183775909</v>
      </c>
    </row>
    <row r="14" spans="1:17" x14ac:dyDescent="0.2">
      <c r="A14" s="166" t="s">
        <v>296</v>
      </c>
      <c r="B14" s="163">
        <v>1.2330040778098439</v>
      </c>
      <c r="C14" s="177">
        <v>2.2080578765267012</v>
      </c>
      <c r="D14" s="177">
        <v>-0.2705449229370348</v>
      </c>
      <c r="E14" s="164">
        <v>-0.31290891203295451</v>
      </c>
      <c r="F14" s="177">
        <v>-0.53175136533462175</v>
      </c>
      <c r="G14" s="177">
        <v>-7.6343541349514529E-2</v>
      </c>
      <c r="H14" s="177">
        <v>0.77919560879833383</v>
      </c>
      <c r="I14" s="164">
        <v>0.2430634398865511</v>
      </c>
      <c r="J14" s="177">
        <v>2.7977646577746366E-2</v>
      </c>
      <c r="K14" s="177">
        <v>0.90245824482021386</v>
      </c>
      <c r="L14" s="177">
        <v>3.9254436378932681E-2</v>
      </c>
      <c r="M14" s="177">
        <v>1.2825508686354934</v>
      </c>
      <c r="N14" s="177">
        <v>-0.18475136283137503</v>
      </c>
      <c r="O14" s="164">
        <v>0.17462632607390249</v>
      </c>
      <c r="P14" s="177">
        <v>1.9939496805716619E-2</v>
      </c>
      <c r="Q14" s="165">
        <v>0.15937485757300185</v>
      </c>
    </row>
    <row r="15" spans="1:17" x14ac:dyDescent="0.2">
      <c r="A15" s="166" t="s">
        <v>297</v>
      </c>
      <c r="B15" s="163">
        <v>-5.9771323426929541</v>
      </c>
      <c r="C15" s="177">
        <v>-6.2931643430804876</v>
      </c>
      <c r="D15" s="177">
        <v>-5.4776941413915692</v>
      </c>
      <c r="E15" s="164">
        <v>-0.11688253651201391</v>
      </c>
      <c r="F15" s="177">
        <v>0.83439784887526702</v>
      </c>
      <c r="G15" s="177">
        <v>-0.44502867945741753</v>
      </c>
      <c r="H15" s="177">
        <v>-5.4608732412411909</v>
      </c>
      <c r="I15" s="164">
        <v>0.70233331312882064</v>
      </c>
      <c r="J15" s="177">
        <v>3.0619302183181598</v>
      </c>
      <c r="K15" s="177">
        <v>-0.35187446286532548</v>
      </c>
      <c r="L15" s="177">
        <v>3.7490138359959402</v>
      </c>
      <c r="M15" s="177">
        <v>0.17347292241220386</v>
      </c>
      <c r="N15" s="177">
        <v>-2.7169493485288552</v>
      </c>
      <c r="O15" s="164">
        <v>-0.10316234566162077</v>
      </c>
      <c r="P15" s="177">
        <v>-1.8828313547204241</v>
      </c>
      <c r="Q15" s="165">
        <v>-0.27838592383482996</v>
      </c>
    </row>
    <row r="16" spans="1:17" x14ac:dyDescent="0.2">
      <c r="A16" s="166" t="s">
        <v>298</v>
      </c>
      <c r="B16" s="163">
        <v>0.52547816233883093</v>
      </c>
      <c r="C16" s="177">
        <v>1.3210102049234356</v>
      </c>
      <c r="D16" s="177">
        <v>-0.72088710988763205</v>
      </c>
      <c r="E16" s="164">
        <v>0.66669384147715316</v>
      </c>
      <c r="F16" s="177">
        <v>0.73100149871564757</v>
      </c>
      <c r="G16" s="177">
        <v>1.0096790008772039</v>
      </c>
      <c r="H16" s="177">
        <v>-8.300029887381756E-2</v>
      </c>
      <c r="I16" s="164">
        <v>1.1473888875464311</v>
      </c>
      <c r="J16" s="177">
        <v>2.3216446525944598</v>
      </c>
      <c r="K16" s="177">
        <v>2.2576953329558629</v>
      </c>
      <c r="L16" s="177">
        <v>1.1035839219768846</v>
      </c>
      <c r="M16" s="177">
        <v>0.62871586773078347</v>
      </c>
      <c r="N16" s="177">
        <v>-0.17780804268415798</v>
      </c>
      <c r="O16" s="164">
        <v>0.96443701190074183</v>
      </c>
      <c r="P16" s="177">
        <v>-8.5170223201580922E-2</v>
      </c>
      <c r="Q16" s="165">
        <v>0.86275694328258412</v>
      </c>
    </row>
    <row r="17" spans="1:17" x14ac:dyDescent="0.2">
      <c r="A17" s="166" t="s">
        <v>299</v>
      </c>
      <c r="B17" s="163">
        <v>1.0928511092635014</v>
      </c>
      <c r="C17" s="177">
        <v>1.7484585772916912</v>
      </c>
      <c r="D17" s="177">
        <v>4.4581058686511674E-2</v>
      </c>
      <c r="E17" s="164">
        <v>1.3151118588550348</v>
      </c>
      <c r="F17" s="177">
        <v>1.601853623379645</v>
      </c>
      <c r="G17" s="177">
        <v>0.49005975371235172</v>
      </c>
      <c r="H17" s="177">
        <v>0.31394637687750981</v>
      </c>
      <c r="I17" s="164">
        <v>1.1696104586415097</v>
      </c>
      <c r="J17" s="177">
        <v>2.5888848193816805</v>
      </c>
      <c r="K17" s="177">
        <v>2.1559587940765139</v>
      </c>
      <c r="L17" s="177">
        <v>1.108325400389506</v>
      </c>
      <c r="M17" s="177">
        <v>0.78252373020196475</v>
      </c>
      <c r="N17" s="177">
        <v>-0.34660116702500615</v>
      </c>
      <c r="O17" s="164">
        <v>1.2032263733855317</v>
      </c>
      <c r="P17" s="177">
        <v>0.69290497859867139</v>
      </c>
      <c r="Q17" s="165">
        <v>1.1542539146402206</v>
      </c>
    </row>
    <row r="18" spans="1:17" x14ac:dyDescent="0.2">
      <c r="A18" s="166" t="s">
        <v>300</v>
      </c>
      <c r="B18" s="163">
        <v>1.7247396395352614</v>
      </c>
      <c r="C18" s="177">
        <v>2.583516744062385</v>
      </c>
      <c r="D18" s="177">
        <v>0.32822976083259392</v>
      </c>
      <c r="E18" s="164">
        <v>1.8209659363991364</v>
      </c>
      <c r="F18" s="177">
        <v>2.0542042244306882</v>
      </c>
      <c r="G18" s="177">
        <v>1.6285513799006293</v>
      </c>
      <c r="H18" s="177">
        <v>0.50530807472942396</v>
      </c>
      <c r="I18" s="164">
        <v>0.94273086233805459</v>
      </c>
      <c r="J18" s="177">
        <v>2.3582691481273352</v>
      </c>
      <c r="K18" s="177">
        <v>1.9266070421536305</v>
      </c>
      <c r="L18" s="177">
        <v>0.64288008016901887</v>
      </c>
      <c r="M18" s="177">
        <v>0.75712698917857257</v>
      </c>
      <c r="N18" s="177">
        <v>-0.47814105778307353</v>
      </c>
      <c r="O18" s="164">
        <v>1.2472253191138609</v>
      </c>
      <c r="P18" s="177">
        <v>0.66282866269825114</v>
      </c>
      <c r="Q18" s="165">
        <v>1.1914000822308191</v>
      </c>
    </row>
    <row r="19" spans="1:17" x14ac:dyDescent="0.2">
      <c r="A19" s="166" t="s">
        <v>329</v>
      </c>
      <c r="B19" s="163">
        <v>-5.2310249708288015E-2</v>
      </c>
      <c r="C19" s="177">
        <v>0.1008394310417271</v>
      </c>
      <c r="D19" s="177">
        <v>-0.30695462316191113</v>
      </c>
      <c r="E19" s="164">
        <v>2.741093767888076</v>
      </c>
      <c r="F19" s="177">
        <v>3.087275091477828</v>
      </c>
      <c r="G19" s="177">
        <v>2.5124146332560526</v>
      </c>
      <c r="H19" s="177">
        <v>0.69892194233998728</v>
      </c>
      <c r="I19" s="164">
        <v>0.53528342513753802</v>
      </c>
      <c r="J19" s="177">
        <v>2.4057288240337198</v>
      </c>
      <c r="K19" s="177">
        <v>0.56347399780239427</v>
      </c>
      <c r="L19" s="177">
        <v>-1.8293566129363565</v>
      </c>
      <c r="M19" s="177">
        <v>1.5513679814978258</v>
      </c>
      <c r="N19" s="177">
        <v>0.69722776450242097</v>
      </c>
      <c r="O19" s="164">
        <v>1.0957313051861122</v>
      </c>
      <c r="P19" s="177">
        <v>1.3382267678752109</v>
      </c>
      <c r="Q19" s="165">
        <v>1.0957313051861122</v>
      </c>
    </row>
    <row r="20" spans="1:17" x14ac:dyDescent="0.2">
      <c r="A20" s="166" t="s">
        <v>330</v>
      </c>
      <c r="B20" s="163">
        <v>0.32709366078967594</v>
      </c>
      <c r="C20" s="177">
        <v>0.71420161656439762</v>
      </c>
      <c r="D20" s="177">
        <v>-0.31918965175103209</v>
      </c>
      <c r="E20" s="164">
        <v>1.6008644525553246</v>
      </c>
      <c r="F20" s="177">
        <v>1.6361148062143183</v>
      </c>
      <c r="G20" s="177">
        <v>0.7270818516201355</v>
      </c>
      <c r="H20" s="177">
        <v>2.2718597855247569</v>
      </c>
      <c r="I20" s="164">
        <v>0.97551364190558087</v>
      </c>
      <c r="J20" s="177">
        <v>1.8972865616128427</v>
      </c>
      <c r="K20" s="177">
        <v>2.2274569929457679</v>
      </c>
      <c r="L20" s="177">
        <v>0.3745293770445019</v>
      </c>
      <c r="M20" s="177">
        <v>1.2577517687134478</v>
      </c>
      <c r="N20" s="177">
        <v>-0.1802569682653728</v>
      </c>
      <c r="O20" s="164">
        <v>1.0984373072822606</v>
      </c>
      <c r="P20" s="177">
        <v>0.24969612637491231</v>
      </c>
      <c r="Q20" s="165">
        <v>1.0176086893538656</v>
      </c>
    </row>
    <row r="21" spans="1:17" x14ac:dyDescent="0.2">
      <c r="A21" s="166" t="s">
        <v>331</v>
      </c>
      <c r="B21" s="163">
        <v>-0.22929569629198374</v>
      </c>
      <c r="C21" s="177">
        <v>0.13203879050754197</v>
      </c>
      <c r="D21" s="177">
        <v>-0.83880370104345503</v>
      </c>
      <c r="E21" s="164">
        <v>1.9978229823158278</v>
      </c>
      <c r="F21" s="177">
        <v>2.0908744808839597</v>
      </c>
      <c r="G21" s="177">
        <v>0.38502200648264046</v>
      </c>
      <c r="H21" s="177">
        <v>3.0265553353152126</v>
      </c>
      <c r="I21" s="164">
        <v>0.89606673915714696</v>
      </c>
      <c r="J21" s="177">
        <v>1.2953569950759558</v>
      </c>
      <c r="K21" s="177">
        <v>1.4724797751302132</v>
      </c>
      <c r="L21" s="177">
        <v>1.2093434548637707</v>
      </c>
      <c r="M21" s="177">
        <v>1.4586842332260355</v>
      </c>
      <c r="N21" s="177">
        <v>-0.32819561676462189</v>
      </c>
      <c r="O21" s="164">
        <v>1.1162412543870708</v>
      </c>
      <c r="P21" s="177">
        <v>0.78468498789454544</v>
      </c>
      <c r="Q21" s="165">
        <v>1.0849060089879266</v>
      </c>
    </row>
    <row r="22" spans="1:17" x14ac:dyDescent="0.2">
      <c r="A22" s="166" t="s">
        <v>332</v>
      </c>
      <c r="B22" s="163">
        <v>-0.75846510854983418</v>
      </c>
      <c r="C22" s="177">
        <v>-1.4347962740728173</v>
      </c>
      <c r="D22" s="177">
        <v>0.39355670218249839</v>
      </c>
      <c r="E22" s="164">
        <v>1.6359620376865276</v>
      </c>
      <c r="F22" s="177">
        <v>1.9916496683150073</v>
      </c>
      <c r="G22" s="177">
        <v>-1.5779384953421471</v>
      </c>
      <c r="H22" s="177">
        <v>2.4845685475546806</v>
      </c>
      <c r="I22" s="164">
        <v>0.69772333375013273</v>
      </c>
      <c r="J22" s="177">
        <v>0.61513946662739194</v>
      </c>
      <c r="K22" s="177">
        <v>0.85035678278829308</v>
      </c>
      <c r="L22" s="177">
        <v>1.714532565094375</v>
      </c>
      <c r="M22" s="177">
        <v>1.1227850366923273</v>
      </c>
      <c r="N22" s="177">
        <v>-0.42174424898168072</v>
      </c>
      <c r="O22" s="164">
        <v>0.84916570599541419</v>
      </c>
      <c r="P22" s="177">
        <v>0.60914192350378038</v>
      </c>
      <c r="Q22" s="165">
        <v>0.82654853059217992</v>
      </c>
    </row>
    <row r="23" spans="1:17" x14ac:dyDescent="0.2">
      <c r="A23" s="166" t="s">
        <v>301</v>
      </c>
      <c r="B23" s="163">
        <v>1.3868905251669557</v>
      </c>
      <c r="C23" s="177">
        <v>1.5226712346784919</v>
      </c>
      <c r="D23" s="177">
        <v>1.1598218854435676</v>
      </c>
      <c r="E23" s="164">
        <v>2.6504757892250828</v>
      </c>
      <c r="F23" s="177">
        <v>0.39844737554776105</v>
      </c>
      <c r="G23" s="177">
        <v>0.83381989645834254</v>
      </c>
      <c r="H23" s="177">
        <v>19.242959400790991</v>
      </c>
      <c r="I23" s="164">
        <v>1.8432355084656655</v>
      </c>
      <c r="J23" s="177">
        <v>5.9994150697726889</v>
      </c>
      <c r="K23" s="177">
        <v>3.3398486232896915E-2</v>
      </c>
      <c r="L23" s="177">
        <v>-0.46937588154541748</v>
      </c>
      <c r="M23" s="177">
        <v>0.12698772730261801</v>
      </c>
      <c r="N23" s="177">
        <v>2.1754720601428481</v>
      </c>
      <c r="O23" s="164">
        <v>2.0389071627134125</v>
      </c>
      <c r="P23" s="177">
        <v>4.6938167150114927</v>
      </c>
      <c r="Q23" s="165">
        <v>2.2885369260554107</v>
      </c>
    </row>
    <row r="24" spans="1:17" x14ac:dyDescent="0.2">
      <c r="A24" s="166" t="s">
        <v>302</v>
      </c>
      <c r="B24" s="163">
        <v>-0.20237869390310642</v>
      </c>
      <c r="C24" s="177">
        <v>-0.6086898453395897</v>
      </c>
      <c r="D24" s="177">
        <v>0.4795403306103917</v>
      </c>
      <c r="E24" s="164">
        <v>-3.8299679423390097E-2</v>
      </c>
      <c r="F24" s="177">
        <v>7.0108638796643249E-4</v>
      </c>
      <c r="G24" s="177">
        <v>-1.4005807076029784</v>
      </c>
      <c r="H24" s="177">
        <v>0.84862586258024097</v>
      </c>
      <c r="I24" s="164">
        <v>0.69179732031891317</v>
      </c>
      <c r="J24" s="177">
        <v>0.1046683485264269</v>
      </c>
      <c r="K24" s="177">
        <v>1.5052319694548355</v>
      </c>
      <c r="L24" s="177">
        <v>2.2504929691905611</v>
      </c>
      <c r="M24" s="177">
        <v>4.0305591681676634E-2</v>
      </c>
      <c r="N24" s="177">
        <v>-0.43134924358843846</v>
      </c>
      <c r="O24" s="164">
        <v>0.4122822850928809</v>
      </c>
      <c r="P24" s="177">
        <v>0.18582064459117534</v>
      </c>
      <c r="Q24" s="165">
        <v>0.39048836521628061</v>
      </c>
    </row>
    <row r="25" spans="1:17" x14ac:dyDescent="0.2">
      <c r="A25" s="166" t="s">
        <v>303</v>
      </c>
      <c r="B25" s="163">
        <v>-0.41903507540390023</v>
      </c>
      <c r="C25" s="177">
        <v>-0.2675016157716083</v>
      </c>
      <c r="D25" s="177">
        <v>-0.67060190658418506</v>
      </c>
      <c r="E25" s="164">
        <v>-0.7833774830773278</v>
      </c>
      <c r="F25" s="177">
        <v>-1.06870839932267</v>
      </c>
      <c r="G25" s="177">
        <v>-0.17872282256998642</v>
      </c>
      <c r="H25" s="177">
        <v>0.30882646225551386</v>
      </c>
      <c r="I25" s="164">
        <v>0.6879652381495277</v>
      </c>
      <c r="J25" s="177">
        <v>-1.2565411290460259E-2</v>
      </c>
      <c r="K25" s="177">
        <v>2.1192082301559481</v>
      </c>
      <c r="L25" s="177">
        <v>1.9681739207341624</v>
      </c>
      <c r="M25" s="177">
        <v>0.25600943527969683</v>
      </c>
      <c r="N25" s="177">
        <v>-0.61618252828201781</v>
      </c>
      <c r="O25" s="164">
        <v>0.18084909570351151</v>
      </c>
      <c r="P25" s="177">
        <v>0.44172296896137825</v>
      </c>
      <c r="Q25" s="165">
        <v>0.20590355186057369</v>
      </c>
    </row>
    <row r="26" spans="1:17" x14ac:dyDescent="0.2">
      <c r="A26" s="166" t="s">
        <v>304</v>
      </c>
      <c r="B26" s="163">
        <v>-0.3182910093025928</v>
      </c>
      <c r="C26" s="177">
        <v>-5.0734487527995233E-2</v>
      </c>
      <c r="D26" s="177">
        <v>-0.76427500788722225</v>
      </c>
      <c r="E26" s="164">
        <v>0.6958938273058296</v>
      </c>
      <c r="F26" s="177">
        <v>0.83612359314637252</v>
      </c>
      <c r="G26" s="177">
        <v>-0.58636885441735354</v>
      </c>
      <c r="H26" s="177">
        <v>0.94494518301632502</v>
      </c>
      <c r="I26" s="164">
        <v>0.93727668937921504</v>
      </c>
      <c r="J26" s="177">
        <v>0.24046015911242635</v>
      </c>
      <c r="K26" s="177">
        <v>2.5300180275762125</v>
      </c>
      <c r="L26" s="177">
        <v>1.9804736817812671</v>
      </c>
      <c r="M26" s="177">
        <v>0.40680125368765596</v>
      </c>
      <c r="N26" s="177">
        <v>-0.26701965795518534</v>
      </c>
      <c r="O26" s="164">
        <v>0.77276787028668303</v>
      </c>
      <c r="P26" s="177">
        <v>0.75220576043703324</v>
      </c>
      <c r="Q26" s="165">
        <v>0.77078842767833422</v>
      </c>
    </row>
    <row r="27" spans="1:17" x14ac:dyDescent="0.2">
      <c r="A27" s="166" t="s">
        <v>305</v>
      </c>
      <c r="B27" s="163">
        <v>0.35780137299760834</v>
      </c>
      <c r="C27" s="177">
        <v>0.60884882918941907</v>
      </c>
      <c r="D27" s="177">
        <v>-6.3672949012995458E-2</v>
      </c>
      <c r="E27" s="164">
        <v>-2.2989305710402257</v>
      </c>
      <c r="F27" s="177">
        <v>0.65964602295249375</v>
      </c>
      <c r="G27" s="177">
        <v>2.1021801389106147</v>
      </c>
      <c r="H27" s="177">
        <v>-21.764171218599671</v>
      </c>
      <c r="I27" s="164">
        <v>1.1129567363675106</v>
      </c>
      <c r="J27" s="177">
        <v>0.89939081616005978</v>
      </c>
      <c r="K27" s="177">
        <v>2.763798362487818</v>
      </c>
      <c r="L27" s="177">
        <v>1.0939069119824301</v>
      </c>
      <c r="M27" s="177">
        <v>0.4253141660707942</v>
      </c>
      <c r="N27" s="177">
        <v>0.45815071818999786</v>
      </c>
      <c r="O27" s="164">
        <v>8.7421017573510479E-2</v>
      </c>
      <c r="P27" s="177">
        <v>-2.4154129382126133</v>
      </c>
      <c r="Q27" s="165">
        <v>-0.1534736486933285</v>
      </c>
    </row>
    <row r="28" spans="1:17" x14ac:dyDescent="0.2">
      <c r="A28" s="166" t="s">
        <v>306</v>
      </c>
      <c r="B28" s="163">
        <v>2.3591737270359308</v>
      </c>
      <c r="C28" s="177">
        <v>3.3155190658300357</v>
      </c>
      <c r="D28" s="177">
        <v>0.74279607582870244</v>
      </c>
      <c r="E28" s="164">
        <v>1.7878733226780887</v>
      </c>
      <c r="F28" s="177">
        <v>1.7474116678790113</v>
      </c>
      <c r="G28" s="177">
        <v>2.3268087310700354</v>
      </c>
      <c r="H28" s="177">
        <v>1.5243688161942182</v>
      </c>
      <c r="I28" s="164">
        <v>1.1082209554467646</v>
      </c>
      <c r="J28" s="177">
        <v>0.82730611335988158</v>
      </c>
      <c r="K28" s="177">
        <v>2.2827327572150935</v>
      </c>
      <c r="L28" s="177">
        <v>1.3084213312118889</v>
      </c>
      <c r="M28" s="177">
        <v>0.85204347816502124</v>
      </c>
      <c r="N28" s="177">
        <v>0.44148950162864453</v>
      </c>
      <c r="O28" s="164">
        <v>1.3913475977731469</v>
      </c>
      <c r="P28" s="177">
        <v>0.53552302749018876</v>
      </c>
      <c r="Q28" s="165">
        <v>1.3108416133632217</v>
      </c>
    </row>
    <row r="29" spans="1:17" x14ac:dyDescent="0.2">
      <c r="A29" s="166" t="s">
        <v>307</v>
      </c>
      <c r="B29" s="163">
        <v>1.6754058938738898</v>
      </c>
      <c r="C29" s="177">
        <v>2.1085575412356485</v>
      </c>
      <c r="D29" s="177">
        <v>0.92461391590173081</v>
      </c>
      <c r="E29" s="164">
        <v>1.2825589676172484</v>
      </c>
      <c r="F29" s="177">
        <v>1.1229544859168823</v>
      </c>
      <c r="G29" s="177">
        <v>1.2481029392323562</v>
      </c>
      <c r="H29" s="177">
        <v>2.434138067375188</v>
      </c>
      <c r="I29" s="164">
        <v>0.55744482823277564</v>
      </c>
      <c r="J29" s="177">
        <v>0.59702301692377335</v>
      </c>
      <c r="K29" s="177">
        <v>1.7109801886504066</v>
      </c>
      <c r="L29" s="177">
        <v>-0.36237005761333896</v>
      </c>
      <c r="M29" s="177">
        <v>1.043594082243323</v>
      </c>
      <c r="N29" s="177">
        <v>0.37870442568282259</v>
      </c>
      <c r="O29" s="164">
        <v>0.84468326273686101</v>
      </c>
      <c r="P29" s="177">
        <v>1.5470894082332751</v>
      </c>
      <c r="Q29" s="165">
        <v>0.91025177583818961</v>
      </c>
    </row>
    <row r="30" spans="1:17" x14ac:dyDescent="0.2">
      <c r="A30" s="166" t="s">
        <v>308</v>
      </c>
      <c r="B30" s="163">
        <v>1.0971403800215014</v>
      </c>
      <c r="C30" s="177">
        <v>1.3088614382050221</v>
      </c>
      <c r="D30" s="177">
        <v>0.7258542262927411</v>
      </c>
      <c r="E30" s="164">
        <v>0.53304998281688731</v>
      </c>
      <c r="F30" s="177">
        <v>2.4936726616579308E-2</v>
      </c>
      <c r="G30" s="177">
        <v>1.6850108407679576</v>
      </c>
      <c r="H30" s="177">
        <v>2.8792427442716666</v>
      </c>
      <c r="I30" s="164">
        <v>0.92798742567306158</v>
      </c>
      <c r="J30" s="177">
        <v>1.6242275817229122</v>
      </c>
      <c r="K30" s="177">
        <v>1.552977819128291</v>
      </c>
      <c r="L30" s="177">
        <v>0.28150969175574808</v>
      </c>
      <c r="M30" s="177">
        <v>1.418955205283958</v>
      </c>
      <c r="N30" s="177">
        <v>0.22678341613341046</v>
      </c>
      <c r="O30" s="164">
        <v>0.83070195465424745</v>
      </c>
      <c r="P30" s="177">
        <v>-0.10227175254195864</v>
      </c>
      <c r="Q30" s="165">
        <v>0.74306069165036825</v>
      </c>
    </row>
    <row r="31" spans="1:17" x14ac:dyDescent="0.2">
      <c r="A31" s="166" t="s">
        <v>309</v>
      </c>
      <c r="B31" s="163">
        <v>4.4856060389680241</v>
      </c>
      <c r="C31" s="177">
        <v>5.3344919634398229</v>
      </c>
      <c r="D31" s="177">
        <v>2.9883347202303874</v>
      </c>
      <c r="E31" s="164">
        <v>-0.47351661523000022</v>
      </c>
      <c r="F31" s="177">
        <v>-0.32468901436062375</v>
      </c>
      <c r="G31" s="177">
        <v>-1.9029084181468288</v>
      </c>
      <c r="H31" s="177">
        <v>-4.701710332010034E-2</v>
      </c>
      <c r="I31" s="164">
        <v>1.7969291962389629</v>
      </c>
      <c r="J31" s="177">
        <v>0.9166886892888384</v>
      </c>
      <c r="K31" s="177">
        <v>2.4143470394320317</v>
      </c>
      <c r="L31" s="177">
        <v>3.206314008997492</v>
      </c>
      <c r="M31" s="177">
        <v>1.8165064010955374</v>
      </c>
      <c r="N31" s="177">
        <v>0.79928924099501486</v>
      </c>
      <c r="O31" s="164">
        <v>1.3724628191044845</v>
      </c>
      <c r="P31" s="177">
        <v>5.870838670460278E-2</v>
      </c>
      <c r="Q31" s="165">
        <v>1.2500874856634119</v>
      </c>
    </row>
    <row r="32" spans="1:17" x14ac:dyDescent="0.2">
      <c r="A32" s="166" t="s">
        <v>310</v>
      </c>
      <c r="B32" s="163">
        <v>-0.1594604640289021</v>
      </c>
      <c r="C32" s="177">
        <v>-0.86485021011252472</v>
      </c>
      <c r="D32" s="177">
        <v>1.1130544595962077</v>
      </c>
      <c r="E32" s="164">
        <v>-0.81682692909921506</v>
      </c>
      <c r="F32" s="177">
        <v>-1.2620056794303385</v>
      </c>
      <c r="G32" s="177">
        <v>3.0832476875646973E-2</v>
      </c>
      <c r="H32" s="177">
        <v>1.3338991235605939</v>
      </c>
      <c r="I32" s="164">
        <v>0.94082584773640987</v>
      </c>
      <c r="J32" s="177">
        <v>0.41870283761561777</v>
      </c>
      <c r="K32" s="177">
        <v>1.1556078836166641</v>
      </c>
      <c r="L32" s="177">
        <v>1.3565319489931928</v>
      </c>
      <c r="M32" s="177">
        <v>1.5351703516427178</v>
      </c>
      <c r="N32" s="177">
        <v>0.612600721834761</v>
      </c>
      <c r="O32" s="164">
        <v>0.37243540574702549</v>
      </c>
      <c r="P32" s="177">
        <v>0.38359243793579817</v>
      </c>
      <c r="Q32" s="165">
        <v>0.37346244694580327</v>
      </c>
    </row>
    <row r="33" spans="1:17" x14ac:dyDescent="0.2">
      <c r="A33" s="166" t="s">
        <v>311</v>
      </c>
      <c r="B33" s="163">
        <v>-1.359780920976208</v>
      </c>
      <c r="C33" s="177">
        <v>-2.8414374008642085</v>
      </c>
      <c r="D33" s="177">
        <v>1.2608249158445752</v>
      </c>
      <c r="E33" s="164">
        <v>-0.55808666195114343</v>
      </c>
      <c r="F33" s="177">
        <v>-0.98484919284203021</v>
      </c>
      <c r="G33" s="177">
        <v>0.44522072673719176</v>
      </c>
      <c r="H33" s="177">
        <v>1.2564164303634049</v>
      </c>
      <c r="I33" s="164">
        <v>0.97729422584414694</v>
      </c>
      <c r="J33" s="177">
        <v>0.66492450638789824</v>
      </c>
      <c r="K33" s="177">
        <v>1.0586987890335444</v>
      </c>
      <c r="L33" s="177">
        <v>1.5086448384232529</v>
      </c>
      <c r="M33" s="177">
        <v>1.1001508367850232</v>
      </c>
      <c r="N33" s="177">
        <v>0.62829742992762172</v>
      </c>
      <c r="O33" s="164">
        <v>0.37705291106490868</v>
      </c>
      <c r="P33" s="177">
        <v>0.45764057963466948</v>
      </c>
      <c r="Q33" s="165">
        <v>0.38447201745559167</v>
      </c>
    </row>
    <row r="34" spans="1:17" x14ac:dyDescent="0.2">
      <c r="A34" s="166" t="s">
        <v>312</v>
      </c>
      <c r="B34" s="163">
        <v>-0.22728346044671899</v>
      </c>
      <c r="C34" s="177">
        <v>-0.63332113603735773</v>
      </c>
      <c r="D34" s="177">
        <v>0.46178144610491817</v>
      </c>
      <c r="E34" s="164">
        <v>-7.0662186011396164E-2</v>
      </c>
      <c r="F34" s="177">
        <v>-0.56137261853179266</v>
      </c>
      <c r="G34" s="177">
        <v>1.1217566231375335</v>
      </c>
      <c r="H34" s="177">
        <v>1.9166434234724579</v>
      </c>
      <c r="I34" s="164">
        <v>0.83005296933800554</v>
      </c>
      <c r="J34" s="177">
        <v>0.58196082955956685</v>
      </c>
      <c r="K34" s="177">
        <v>1.7173510038259707</v>
      </c>
      <c r="L34" s="177">
        <v>0.86947938078525355</v>
      </c>
      <c r="M34" s="177">
        <v>0.37062034504400432</v>
      </c>
      <c r="N34" s="177">
        <v>0.54512107177201397</v>
      </c>
      <c r="O34" s="164">
        <v>0.50652103559485151</v>
      </c>
      <c r="P34" s="177">
        <v>0.97008106689479034</v>
      </c>
      <c r="Q34" s="165">
        <v>0.54922866106634083</v>
      </c>
    </row>
    <row r="35" spans="1:17" x14ac:dyDescent="0.2">
      <c r="A35" s="166" t="s">
        <v>313</v>
      </c>
      <c r="B35" s="163">
        <v>0.4304073262612525</v>
      </c>
      <c r="C35" s="177">
        <v>9.3807005958510867E-2</v>
      </c>
      <c r="D35" s="177">
        <v>0.99540703481014403</v>
      </c>
      <c r="E35" s="164">
        <v>2.7922955347292122</v>
      </c>
      <c r="F35" s="177">
        <v>2.7683705506143474</v>
      </c>
      <c r="G35" s="177">
        <v>2.8797491432048612</v>
      </c>
      <c r="H35" s="177">
        <v>2.8580299337119213</v>
      </c>
      <c r="I35" s="164">
        <v>1.024953754469111</v>
      </c>
      <c r="J35" s="177">
        <v>1.3871385939326302</v>
      </c>
      <c r="K35" s="177">
        <v>0.54617794455796675</v>
      </c>
      <c r="L35" s="177">
        <v>2.9895660442960854</v>
      </c>
      <c r="M35" s="177">
        <v>0.2158321329232786</v>
      </c>
      <c r="N35" s="177">
        <v>-0.60513121155903149</v>
      </c>
      <c r="O35" s="164">
        <v>1.4493908266574622</v>
      </c>
      <c r="P35" s="177">
        <v>0.92749448829221348</v>
      </c>
      <c r="Q35" s="165">
        <v>1.4011074478997769</v>
      </c>
    </row>
    <row r="36" spans="1:17" x14ac:dyDescent="0.2">
      <c r="A36" s="166" t="s">
        <v>314</v>
      </c>
      <c r="B36" s="163">
        <v>0.129052505246462</v>
      </c>
      <c r="C36" s="177">
        <v>0.94379490069022454</v>
      </c>
      <c r="D36" s="177">
        <v>-1.2263228927866143</v>
      </c>
      <c r="E36" s="164">
        <v>2.4168109914268121</v>
      </c>
      <c r="F36" s="177">
        <v>2.4293074580344531</v>
      </c>
      <c r="G36" s="177">
        <v>1.9392415116817885</v>
      </c>
      <c r="H36" s="177">
        <v>2.7934028955741548</v>
      </c>
      <c r="I36" s="164">
        <v>1.2328366266462247</v>
      </c>
      <c r="J36" s="177">
        <v>1.8805140713158111</v>
      </c>
      <c r="K36" s="177">
        <v>0.9703963796454953</v>
      </c>
      <c r="L36" s="177">
        <v>1.9304880725554863</v>
      </c>
      <c r="M36" s="177">
        <v>-0.22836425275448105</v>
      </c>
      <c r="N36" s="177">
        <v>0.70118851359383028</v>
      </c>
      <c r="O36" s="164">
        <v>1.4676288741719805</v>
      </c>
      <c r="P36" s="177">
        <v>1.9430963935674135</v>
      </c>
      <c r="Q36" s="165">
        <v>1.5114114241220273</v>
      </c>
    </row>
    <row r="37" spans="1:17" x14ac:dyDescent="0.2">
      <c r="A37" s="166" t="s">
        <v>315</v>
      </c>
      <c r="B37" s="163">
        <v>2.3677427323331544</v>
      </c>
      <c r="C37" s="177">
        <v>2.1881105219090373</v>
      </c>
      <c r="D37" s="177">
        <v>2.6731377184215854</v>
      </c>
      <c r="E37" s="164">
        <v>2.5484453493831407</v>
      </c>
      <c r="F37" s="177">
        <v>2.3886277824480211</v>
      </c>
      <c r="G37" s="177">
        <v>3.3924165692766821</v>
      </c>
      <c r="H37" s="177">
        <v>2.7425849318969986</v>
      </c>
      <c r="I37" s="164">
        <v>1.1680970728489715</v>
      </c>
      <c r="J37" s="177">
        <v>2.0824307059934251</v>
      </c>
      <c r="K37" s="177">
        <v>1.4039386376088117</v>
      </c>
      <c r="L37" s="177">
        <v>1.0046492276570078</v>
      </c>
      <c r="M37" s="177">
        <v>0.59699379409614139</v>
      </c>
      <c r="N37" s="177">
        <v>0.49097866786225447</v>
      </c>
      <c r="O37" s="164">
        <v>1.6345219931284662</v>
      </c>
      <c r="P37" s="177">
        <v>1.8793015470012311</v>
      </c>
      <c r="Q37" s="165">
        <v>1.6571579204429407</v>
      </c>
    </row>
    <row r="38" spans="1:17" x14ac:dyDescent="0.2">
      <c r="A38" s="166" t="s">
        <v>316</v>
      </c>
      <c r="B38" s="163">
        <v>0.70754565236438438</v>
      </c>
      <c r="C38" s="177">
        <v>2.6410662588081109</v>
      </c>
      <c r="D38" s="177">
        <v>-2.5641283889213256</v>
      </c>
      <c r="E38" s="164">
        <v>0.86635374024635159</v>
      </c>
      <c r="F38" s="177">
        <v>0.37886785925780586</v>
      </c>
      <c r="G38" s="177">
        <v>1.9466859242048704</v>
      </c>
      <c r="H38" s="177">
        <v>2.8510845582967961</v>
      </c>
      <c r="I38" s="164">
        <v>1.5220174662366637</v>
      </c>
      <c r="J38" s="177">
        <v>2.3969006252074569</v>
      </c>
      <c r="K38" s="177">
        <v>1.3094603822573618</v>
      </c>
      <c r="L38" s="177">
        <v>1.4467657454862382</v>
      </c>
      <c r="M38" s="177">
        <v>0.74826421467440318</v>
      </c>
      <c r="N38" s="177">
        <v>1.2204504048791169</v>
      </c>
      <c r="O38" s="164">
        <v>1.2799293483042662</v>
      </c>
      <c r="P38" s="177">
        <v>1.2161155157038286</v>
      </c>
      <c r="Q38" s="165">
        <v>1.2740152849076505</v>
      </c>
    </row>
    <row r="39" spans="1:17" x14ac:dyDescent="0.2">
      <c r="A39" s="166" t="s">
        <v>317</v>
      </c>
      <c r="B39" s="163">
        <v>-7.5020238483620769</v>
      </c>
      <c r="C39" s="177">
        <v>-9.2905799158891575</v>
      </c>
      <c r="D39" s="177">
        <v>-4.313966958611883</v>
      </c>
      <c r="E39" s="164">
        <v>0.63804591521693999</v>
      </c>
      <c r="F39" s="177">
        <v>-5.0854064480486232E-2</v>
      </c>
      <c r="G39" s="177">
        <v>1.141415839217597</v>
      </c>
      <c r="H39" s="177">
        <v>4.3162357414684207</v>
      </c>
      <c r="I39" s="164">
        <v>2.4109347403051613</v>
      </c>
      <c r="J39" s="177">
        <v>0.6852795606591976</v>
      </c>
      <c r="K39" s="177">
        <v>1.7593251669431771</v>
      </c>
      <c r="L39" s="177">
        <v>5.7275972790585197</v>
      </c>
      <c r="M39" s="177">
        <v>0.53017667845437255</v>
      </c>
      <c r="N39" s="177">
        <v>1.9371829549580468</v>
      </c>
      <c r="O39" s="164">
        <v>1.1756851851874095</v>
      </c>
      <c r="P39" s="177">
        <v>-0.24461865368027319</v>
      </c>
      <c r="Q39" s="165">
        <v>1.0441311891438447</v>
      </c>
    </row>
    <row r="40" spans="1:17" x14ac:dyDescent="0.2">
      <c r="A40" s="166" t="s">
        <v>318</v>
      </c>
      <c r="B40" s="163">
        <v>-0.40562370166324507</v>
      </c>
      <c r="C40" s="177">
        <v>-0.17520796080031956</v>
      </c>
      <c r="D40" s="177">
        <v>-0.7949730828832211</v>
      </c>
      <c r="E40" s="164">
        <v>3.4047916621719811</v>
      </c>
      <c r="F40" s="177">
        <v>3.8753330066940141</v>
      </c>
      <c r="G40" s="177">
        <v>0.93594762387834129</v>
      </c>
      <c r="H40" s="177">
        <v>2.9401201853223942</v>
      </c>
      <c r="I40" s="164">
        <v>1.5196779548962325</v>
      </c>
      <c r="J40" s="177">
        <v>1.5154660740583612</v>
      </c>
      <c r="K40" s="177">
        <v>1.4730568381365705</v>
      </c>
      <c r="L40" s="177">
        <v>1.9102085830263869</v>
      </c>
      <c r="M40" s="177">
        <v>1.422471007355</v>
      </c>
      <c r="N40" s="177">
        <v>1.1660449118952354</v>
      </c>
      <c r="O40" s="164">
        <v>1.8993944325034084</v>
      </c>
      <c r="P40" s="177">
        <v>2.0614793687653927</v>
      </c>
      <c r="Q40" s="165">
        <v>1.9142158819636637</v>
      </c>
    </row>
    <row r="41" spans="1:17" x14ac:dyDescent="0.2">
      <c r="A41" s="166" t="s">
        <v>319</v>
      </c>
      <c r="B41" s="163">
        <v>-0.1244600644166499</v>
      </c>
      <c r="C41" s="177">
        <v>0.23878167480096452</v>
      </c>
      <c r="D41" s="177">
        <v>-0.74208927192861529</v>
      </c>
      <c r="E41" s="164">
        <v>2.2292591900395262</v>
      </c>
      <c r="F41" s="177">
        <v>2.2918846985183121</v>
      </c>
      <c r="G41" s="177">
        <v>0.77780777167223869</v>
      </c>
      <c r="H41" s="177">
        <v>3.1628015298103711</v>
      </c>
      <c r="I41" s="164">
        <v>1.3057529131076999</v>
      </c>
      <c r="J41" s="177">
        <v>1.4292403230889827</v>
      </c>
      <c r="K41" s="177">
        <v>1.3526718196197056</v>
      </c>
      <c r="L41" s="177">
        <v>1.8333998581617179</v>
      </c>
      <c r="M41" s="177">
        <v>1.2411170382948473</v>
      </c>
      <c r="N41" s="177">
        <v>0.5764211198224678</v>
      </c>
      <c r="O41" s="164">
        <v>1.4640257092260629</v>
      </c>
      <c r="P41" s="177">
        <v>1.378986662537784</v>
      </c>
      <c r="Q41" s="165">
        <v>1.4562382910307667</v>
      </c>
    </row>
    <row r="42" spans="1:17" x14ac:dyDescent="0.2">
      <c r="A42" s="166" t="s">
        <v>320</v>
      </c>
      <c r="B42" s="163">
        <v>1.6289584822927215E-2</v>
      </c>
      <c r="C42" s="177">
        <v>0.35255226832664432</v>
      </c>
      <c r="D42" s="177">
        <v>-0.56111656283127287</v>
      </c>
      <c r="E42" s="164">
        <v>0.54443840233531993</v>
      </c>
      <c r="F42" s="177">
        <v>-8.2436686104501306E-2</v>
      </c>
      <c r="G42" s="177">
        <v>2.1095992820703846</v>
      </c>
      <c r="H42" s="177">
        <v>2.7985595341371772</v>
      </c>
      <c r="I42" s="164">
        <v>0.96746075290583444</v>
      </c>
      <c r="J42" s="177">
        <v>1.962749062022624</v>
      </c>
      <c r="K42" s="177">
        <v>1.28217039461896</v>
      </c>
      <c r="L42" s="177">
        <v>0.66310024536628875</v>
      </c>
      <c r="M42" s="177">
        <v>1.0451697440984251</v>
      </c>
      <c r="N42" s="177">
        <v>7.5622421533880881E-3</v>
      </c>
      <c r="O42" s="164">
        <v>0.78645565128422357</v>
      </c>
      <c r="P42" s="177">
        <v>0.53547750944987926</v>
      </c>
      <c r="Q42" s="165">
        <v>0.7634899239538554</v>
      </c>
    </row>
    <row r="43" spans="1:17" x14ac:dyDescent="0.2">
      <c r="A43" s="166" t="s">
        <v>321</v>
      </c>
      <c r="B43" s="163">
        <v>4.1098927297566608</v>
      </c>
      <c r="C43" s="177">
        <v>9.1757007800406178</v>
      </c>
      <c r="D43" s="177">
        <v>-4.6686745527191738</v>
      </c>
      <c r="E43" s="164">
        <v>0.75669177148482747</v>
      </c>
      <c r="F43" s="177">
        <v>0.99937293361362667</v>
      </c>
      <c r="G43" s="177">
        <v>0.97674528448796782</v>
      </c>
      <c r="H43" s="177">
        <v>-0.79718327765871921</v>
      </c>
      <c r="I43" s="164">
        <v>1.5772360492852793</v>
      </c>
      <c r="J43" s="177">
        <v>1.4934275398762169</v>
      </c>
      <c r="K43" s="177">
        <v>1.4897433924540375</v>
      </c>
      <c r="L43" s="177">
        <v>1.7001611068885907</v>
      </c>
      <c r="M43" s="177">
        <v>2.2238182715769663</v>
      </c>
      <c r="N43" s="177">
        <v>1.3153342334101741</v>
      </c>
      <c r="O43" s="164">
        <v>1.5168199218129377</v>
      </c>
      <c r="P43" s="177">
        <v>2.561817837754842</v>
      </c>
      <c r="Q43" s="165">
        <v>1.6122259624941155</v>
      </c>
    </row>
    <row r="44" spans="1:17" x14ac:dyDescent="0.2">
      <c r="A44" s="166" t="s">
        <v>322</v>
      </c>
      <c r="B44" s="163">
        <v>-4.8916577618730726</v>
      </c>
      <c r="C44" s="177">
        <v>-8.1833048070519823</v>
      </c>
      <c r="D44" s="177">
        <v>1.6408288749840669</v>
      </c>
      <c r="E44" s="164">
        <v>1.8259662280669009</v>
      </c>
      <c r="F44" s="177">
        <v>1.9095827054379824</v>
      </c>
      <c r="G44" s="177">
        <v>0.2776007712234092</v>
      </c>
      <c r="H44" s="177">
        <v>2.7159852720842226</v>
      </c>
      <c r="I44" s="164">
        <v>1.5539418678503707</v>
      </c>
      <c r="J44" s="177">
        <v>1.4840452346092088</v>
      </c>
      <c r="K44" s="177">
        <v>1.2405206971404874</v>
      </c>
      <c r="L44" s="177">
        <v>2.8815195587163585</v>
      </c>
      <c r="M44" s="177">
        <v>0.98130090568145767</v>
      </c>
      <c r="N44" s="177">
        <v>0.60481276540984785</v>
      </c>
      <c r="O44" s="164">
        <v>1.1921879109246647</v>
      </c>
      <c r="P44" s="177">
        <v>1.6740370554162447</v>
      </c>
      <c r="Q44" s="165">
        <v>1.2365908058425656</v>
      </c>
    </row>
    <row r="45" spans="1:17" x14ac:dyDescent="0.2">
      <c r="A45" s="166" t="s">
        <v>323</v>
      </c>
      <c r="B45" s="163">
        <v>-1.714965206189496</v>
      </c>
      <c r="C45" s="177">
        <v>-3.483092407291049</v>
      </c>
      <c r="D45" s="177">
        <v>1.4548375124692605</v>
      </c>
      <c r="E45" s="164">
        <v>1.8665620066726951</v>
      </c>
      <c r="F45" s="177">
        <v>1.9687300168862887</v>
      </c>
      <c r="G45" s="177">
        <v>0.20608618908711279</v>
      </c>
      <c r="H45" s="177">
        <v>2.7193271388848581</v>
      </c>
      <c r="I45" s="164">
        <v>1.4524152819037139</v>
      </c>
      <c r="J45" s="177">
        <v>1.4637945540540744</v>
      </c>
      <c r="K45" s="177">
        <v>0.98858401587569056</v>
      </c>
      <c r="L45" s="177">
        <v>2.5504970013728556</v>
      </c>
      <c r="M45" s="177">
        <v>0.86794610100712954</v>
      </c>
      <c r="N45" s="177">
        <v>0.78519267889952971</v>
      </c>
      <c r="O45" s="164">
        <v>1.3655222463675951</v>
      </c>
      <c r="P45" s="177">
        <v>0.66515495086925447</v>
      </c>
      <c r="Q45" s="165">
        <v>1.300703801437874</v>
      </c>
    </row>
    <row r="46" spans="1:17" x14ac:dyDescent="0.2">
      <c r="A46" s="166" t="s">
        <v>324</v>
      </c>
      <c r="B46" s="163">
        <v>4.6092377694119661E-2</v>
      </c>
      <c r="C46" s="177">
        <v>-0.92195367818517537</v>
      </c>
      <c r="D46" s="177">
        <v>1.6970859670683285</v>
      </c>
      <c r="E46" s="164">
        <v>1.7942069690649205</v>
      </c>
      <c r="F46" s="177">
        <v>1.8530913401460043</v>
      </c>
      <c r="G46" s="177">
        <v>0.65774724537727269</v>
      </c>
      <c r="H46" s="177">
        <v>2.4189435775824575</v>
      </c>
      <c r="I46" s="164">
        <v>1.1428242796060493</v>
      </c>
      <c r="J46" s="177">
        <v>1.4104866427720317</v>
      </c>
      <c r="K46" s="177">
        <v>0.74967702340184184</v>
      </c>
      <c r="L46" s="177">
        <v>1.6405239669140586</v>
      </c>
      <c r="M46" s="177">
        <v>0.62336030229562545</v>
      </c>
      <c r="N46" s="177">
        <v>0.81397663062131587</v>
      </c>
      <c r="O46" s="164">
        <v>1.2565536914667945</v>
      </c>
      <c r="P46" s="177">
        <v>2.0543625168944075</v>
      </c>
      <c r="Q46" s="165">
        <v>1.3299270315696956</v>
      </c>
    </row>
    <row r="47" spans="1:17" x14ac:dyDescent="0.2">
      <c r="A47" s="166" t="s">
        <v>325</v>
      </c>
      <c r="B47" s="163">
        <v>4.6087781180492033</v>
      </c>
      <c r="C47" s="177">
        <v>5.5454358853516199</v>
      </c>
      <c r="D47" s="177">
        <v>3.0524569247925162</v>
      </c>
      <c r="E47" s="164">
        <v>1.9916899360122673</v>
      </c>
      <c r="F47" s="177">
        <v>1.5724616234549282</v>
      </c>
      <c r="G47" s="177">
        <v>1.4434555463164325</v>
      </c>
      <c r="H47" s="177">
        <v>4.7928075785749291</v>
      </c>
      <c r="I47" s="164">
        <v>2.1839486079401307</v>
      </c>
      <c r="J47" s="177">
        <v>1.9188304582820936</v>
      </c>
      <c r="K47" s="177">
        <v>3.2859490472261799</v>
      </c>
      <c r="L47" s="177">
        <v>1.9657307362051974</v>
      </c>
      <c r="M47" s="177">
        <v>1.8082478269344522</v>
      </c>
      <c r="N47" s="177">
        <v>1.9878368045601849</v>
      </c>
      <c r="O47" s="164">
        <v>2.2780320816432909</v>
      </c>
      <c r="P47" s="177">
        <v>0.58436764351352355</v>
      </c>
      <c r="Q47" s="165">
        <v>2.1211545792773281</v>
      </c>
    </row>
    <row r="48" spans="1:17" x14ac:dyDescent="0.2">
      <c r="A48" s="166" t="s">
        <v>326</v>
      </c>
      <c r="B48" s="163">
        <v>1.1401759858542155</v>
      </c>
      <c r="C48" s="177">
        <v>3.5745591042521299</v>
      </c>
      <c r="D48" s="177">
        <v>-3.002570214222978</v>
      </c>
      <c r="E48" s="164">
        <v>1.0509724027101983</v>
      </c>
      <c r="F48" s="177">
        <v>0.45974548899625123</v>
      </c>
      <c r="G48" s="177">
        <v>0.88609941516881974</v>
      </c>
      <c r="H48" s="177">
        <v>4.3921424066276984</v>
      </c>
      <c r="I48" s="164">
        <v>1.310896869850156</v>
      </c>
      <c r="J48" s="177">
        <v>1.2997897560457867</v>
      </c>
      <c r="K48" s="177">
        <v>2.6915222132012038</v>
      </c>
      <c r="L48" s="177">
        <v>0.58515634468550581</v>
      </c>
      <c r="M48" s="177">
        <v>1.5129340079831954</v>
      </c>
      <c r="N48" s="177">
        <v>0.95926094710846421</v>
      </c>
      <c r="O48" s="164">
        <v>1.2276624600454471</v>
      </c>
      <c r="P48" s="177">
        <v>1.1235393155411855</v>
      </c>
      <c r="Q48" s="165">
        <v>1.2181630781735018</v>
      </c>
    </row>
    <row r="49" spans="1:17" x14ac:dyDescent="0.2">
      <c r="A49" s="166" t="s">
        <v>327</v>
      </c>
      <c r="B49" s="163">
        <v>0.82136615809914948</v>
      </c>
      <c r="C49" s="177">
        <v>1.5321925184629026</v>
      </c>
      <c r="D49" s="177">
        <v>-0.47031638886378152</v>
      </c>
      <c r="E49" s="164">
        <v>0.43755489291354327</v>
      </c>
      <c r="F49" s="177">
        <v>1.2315073055979352E-2</v>
      </c>
      <c r="G49" s="177">
        <v>0.98462435748550758</v>
      </c>
      <c r="H49" s="177">
        <v>2.2355340144698177</v>
      </c>
      <c r="I49" s="164">
        <v>1.6722318221635193</v>
      </c>
      <c r="J49" s="177">
        <v>1.2553179675950299</v>
      </c>
      <c r="K49" s="177">
        <v>2.0826354834495873</v>
      </c>
      <c r="L49" s="177">
        <v>2.091462906970261</v>
      </c>
      <c r="M49" s="177">
        <v>1.5781891620191852</v>
      </c>
      <c r="N49" s="177">
        <v>1.3079143586371227</v>
      </c>
      <c r="O49" s="164">
        <v>1.2750140170981374</v>
      </c>
      <c r="P49" s="177">
        <v>1.0228640192539111</v>
      </c>
      <c r="Q49" s="165">
        <v>1.2520313275772859</v>
      </c>
    </row>
    <row r="50" spans="1:17" x14ac:dyDescent="0.2">
      <c r="A50" s="166" t="s">
        <v>328</v>
      </c>
      <c r="B50" s="163">
        <v>2.297202330299486</v>
      </c>
      <c r="C50" s="177">
        <v>4.427129244728417</v>
      </c>
      <c r="D50" s="177">
        <v>-1.6510791717993949</v>
      </c>
      <c r="E50" s="164">
        <v>2.4456396893870296</v>
      </c>
      <c r="F50" s="177">
        <v>2.2803017850849554</v>
      </c>
      <c r="G50" s="177">
        <v>0.11236000971209349</v>
      </c>
      <c r="H50" s="177">
        <v>5.0736844732277655</v>
      </c>
      <c r="I50" s="164">
        <v>1.4830511250331442</v>
      </c>
      <c r="J50" s="177">
        <v>1.1182873155183568</v>
      </c>
      <c r="K50" s="177">
        <v>1.3706287925150125</v>
      </c>
      <c r="L50" s="177">
        <v>1.9115287664900633</v>
      </c>
      <c r="M50" s="177">
        <v>1.6551795015207724</v>
      </c>
      <c r="N50" s="177">
        <v>1.3746403876936955</v>
      </c>
      <c r="O50" s="164">
        <v>1.7996872759008267</v>
      </c>
      <c r="P50" s="177">
        <v>1.0492220581396172</v>
      </c>
      <c r="Q50" s="165">
        <v>1.7314395190405816</v>
      </c>
    </row>
    <row r="51" spans="1:17" x14ac:dyDescent="0.2">
      <c r="A51" s="166" t="s">
        <v>227</v>
      </c>
      <c r="B51" s="163">
        <v>3.5608363193334642</v>
      </c>
      <c r="C51" s="177">
        <v>7.9564797511621403</v>
      </c>
      <c r="D51" s="177">
        <v>-5.0910260836477015</v>
      </c>
      <c r="E51" s="164">
        <v>-0.71370026939190856</v>
      </c>
      <c r="F51" s="177">
        <v>-0.28073923816764385</v>
      </c>
      <c r="G51" s="177">
        <v>-5.3956762871070625</v>
      </c>
      <c r="H51" s="177">
        <v>0.54190609556632485</v>
      </c>
      <c r="I51" s="164">
        <v>1.1524047389785566</v>
      </c>
      <c r="J51" s="177">
        <v>0.67050089935418622</v>
      </c>
      <c r="K51" s="177">
        <v>0.41661406833825487</v>
      </c>
      <c r="L51" s="177">
        <v>2.1792710115172933</v>
      </c>
      <c r="M51" s="177">
        <v>0.26686026708847854</v>
      </c>
      <c r="N51" s="177">
        <v>1.4361579647938023</v>
      </c>
      <c r="O51" s="164">
        <v>0.78343908481855118</v>
      </c>
      <c r="P51" s="177">
        <v>0.46159023671512711</v>
      </c>
      <c r="Q51" s="165">
        <v>0.75436623821721493</v>
      </c>
    </row>
    <row r="52" spans="1:17" x14ac:dyDescent="0.2">
      <c r="A52" s="166" t="s">
        <v>228</v>
      </c>
      <c r="B52" s="163">
        <v>3.5960594364740648</v>
      </c>
      <c r="C52" s="177">
        <v>4.0491832484078323</v>
      </c>
      <c r="D52" s="177">
        <v>2.5815748108383829</v>
      </c>
      <c r="E52" s="164">
        <v>3.165174248203356</v>
      </c>
      <c r="F52" s="177">
        <v>3.912144633994231</v>
      </c>
      <c r="G52" s="177">
        <v>-0.60755469131531881</v>
      </c>
      <c r="H52" s="177">
        <v>2.0649693344949562</v>
      </c>
      <c r="I52" s="164">
        <v>0.36404735527137022</v>
      </c>
      <c r="J52" s="177">
        <v>-0.55515962863104107</v>
      </c>
      <c r="K52" s="177">
        <v>0.33199951330159033</v>
      </c>
      <c r="L52" s="177">
        <v>0.56255740965430856</v>
      </c>
      <c r="M52" s="177">
        <v>0.3816299442010343</v>
      </c>
      <c r="N52" s="177">
        <v>1.1147467359573959</v>
      </c>
      <c r="O52" s="164">
        <v>1.3388762672920493</v>
      </c>
      <c r="P52" s="177">
        <v>0.78637855579865545</v>
      </c>
      <c r="Q52" s="165">
        <v>1.2891137600245353</v>
      </c>
    </row>
    <row r="53" spans="1:17" x14ac:dyDescent="0.2">
      <c r="A53" s="166" t="s">
        <v>229</v>
      </c>
      <c r="B53" s="163">
        <v>4.0637182388409547</v>
      </c>
      <c r="C53" s="177">
        <v>6.8562180519495977</v>
      </c>
      <c r="D53" s="177">
        <v>-2.2777679475148185</v>
      </c>
      <c r="E53" s="164">
        <v>-0.59033741847969068</v>
      </c>
      <c r="F53" s="177">
        <v>-1.8443306202351246</v>
      </c>
      <c r="G53" s="177">
        <v>3.1260382510414928</v>
      </c>
      <c r="H53" s="177">
        <v>3.2284514490989893</v>
      </c>
      <c r="I53" s="164">
        <v>0.53741421260301991</v>
      </c>
      <c r="J53" s="177">
        <v>-1.1188083197506118</v>
      </c>
      <c r="K53" s="177">
        <v>0.55749216197131346</v>
      </c>
      <c r="L53" s="177">
        <v>0.73476555996511805</v>
      </c>
      <c r="M53" s="177">
        <v>0.88949532358843753</v>
      </c>
      <c r="N53" s="177">
        <v>1.8546131353669317</v>
      </c>
      <c r="O53" s="164">
        <v>0.45376145742776625</v>
      </c>
      <c r="P53" s="177">
        <v>0.16442970430590947</v>
      </c>
      <c r="Q53" s="165">
        <v>0.42783119343442072</v>
      </c>
    </row>
    <row r="54" spans="1:17" x14ac:dyDescent="0.2">
      <c r="A54" s="166" t="s">
        <v>230</v>
      </c>
      <c r="B54" s="163">
        <v>1.746413179772192</v>
      </c>
      <c r="C54" s="177">
        <v>2.5069926781632224</v>
      </c>
      <c r="D54" s="177">
        <v>-0.14222573490674559</v>
      </c>
      <c r="E54" s="164">
        <v>-4.0126946797031042</v>
      </c>
      <c r="F54" s="177">
        <v>-5.0420425896393093</v>
      </c>
      <c r="G54" s="177">
        <v>-3.6315560708718748</v>
      </c>
      <c r="H54" s="177">
        <v>0.64926716668503304</v>
      </c>
      <c r="I54" s="164">
        <v>0.45862719640984972</v>
      </c>
      <c r="J54" s="177">
        <v>-3.9210317494222033E-2</v>
      </c>
      <c r="K54" s="177">
        <v>9.1688173546030954E-2</v>
      </c>
      <c r="L54" s="177">
        <v>0.57168617513283715</v>
      </c>
      <c r="M54" s="177">
        <v>0.53552593237487933</v>
      </c>
      <c r="N54" s="177">
        <v>1.0974355341717306</v>
      </c>
      <c r="O54" s="164">
        <v>-0.68857061448491896</v>
      </c>
      <c r="P54" s="177">
        <v>-1.4618985954776171</v>
      </c>
      <c r="Q54" s="165">
        <v>-0.75769543280851881</v>
      </c>
    </row>
    <row r="55" spans="1:17" x14ac:dyDescent="0.2">
      <c r="A55" s="166" t="s">
        <v>224</v>
      </c>
      <c r="B55" s="163">
        <v>-3.5494474396292968</v>
      </c>
      <c r="C55" s="177">
        <v>-3.3656072203468628</v>
      </c>
      <c r="D55" s="177">
        <v>-4.0180627345583186</v>
      </c>
      <c r="E55" s="164">
        <v>-4.3364609700799059</v>
      </c>
      <c r="F55" s="177">
        <v>-6.4686774185646723</v>
      </c>
      <c r="G55" s="177">
        <v>-3.7084392550829834</v>
      </c>
      <c r="H55" s="177">
        <v>4.8700624887786068</v>
      </c>
      <c r="I55" s="164">
        <v>0.56923700975613767</v>
      </c>
      <c r="J55" s="177">
        <v>1.1114827947832062</v>
      </c>
      <c r="K55" s="177">
        <v>-0.30120114557642874</v>
      </c>
      <c r="L55" s="177">
        <v>0.56031523298071628</v>
      </c>
      <c r="M55" s="177">
        <v>0.70037454787791908</v>
      </c>
      <c r="N55" s="177">
        <v>0.69543055033580492</v>
      </c>
      <c r="O55" s="164">
        <v>-1.0263131235836729</v>
      </c>
      <c r="P55" s="177">
        <v>-1.484858410769107</v>
      </c>
      <c r="Q55" s="165">
        <v>-1.0670098861327679</v>
      </c>
    </row>
    <row r="56" spans="1:17" x14ac:dyDescent="0.2">
      <c r="A56" s="166" t="s">
        <v>225</v>
      </c>
      <c r="B56" s="163">
        <v>-2.4687303425792932</v>
      </c>
      <c r="C56" s="177">
        <v>-4.6302182962994305</v>
      </c>
      <c r="D56" s="177">
        <v>3.0784330727485205</v>
      </c>
      <c r="E56" s="164">
        <v>-1.7930087523537634</v>
      </c>
      <c r="F56" s="177">
        <v>-2.7135446230074285</v>
      </c>
      <c r="G56" s="177">
        <v>0.43556486113579601</v>
      </c>
      <c r="H56" s="177">
        <v>0.60034520869870667</v>
      </c>
      <c r="I56" s="164">
        <v>-0.15787155317848908</v>
      </c>
      <c r="J56" s="177">
        <v>-0.55697672672409737</v>
      </c>
      <c r="K56" s="177">
        <v>-0.26861868545786666</v>
      </c>
      <c r="L56" s="177">
        <v>-0.15221100426688891</v>
      </c>
      <c r="M56" s="177">
        <v>-0.92693486455994334</v>
      </c>
      <c r="N56" s="177">
        <v>0.65512603583670237</v>
      </c>
      <c r="O56" s="164">
        <v>-0.73621988032993657</v>
      </c>
      <c r="P56" s="177">
        <v>-0.79728199320497806</v>
      </c>
      <c r="Q56" s="165">
        <v>-0.74161636945641174</v>
      </c>
    </row>
    <row r="57" spans="1:17" x14ac:dyDescent="0.2">
      <c r="A57" s="166" t="s">
        <v>226</v>
      </c>
      <c r="B57" s="163">
        <v>-2.9593441108977072</v>
      </c>
      <c r="C57" s="177">
        <v>-3.6633114285559722</v>
      </c>
      <c r="D57" s="177">
        <v>-1.2878162563462814</v>
      </c>
      <c r="E57" s="164">
        <v>1.9012486197042107</v>
      </c>
      <c r="F57" s="177">
        <v>2.006209720933692</v>
      </c>
      <c r="G57" s="177">
        <v>0.82388983346080202</v>
      </c>
      <c r="H57" s="177">
        <v>2.1236351461061691</v>
      </c>
      <c r="I57" s="164">
        <v>6.771879148918343E-2</v>
      </c>
      <c r="J57" s="177">
        <v>0.3428575554113098</v>
      </c>
      <c r="K57" s="177">
        <v>0.19146840446656571</v>
      </c>
      <c r="L57" s="177">
        <v>0.21721775471882318</v>
      </c>
      <c r="M57" s="177">
        <v>-1.1797786054282284</v>
      </c>
      <c r="N57" s="177">
        <v>4.1328600405665522E-2</v>
      </c>
      <c r="O57" s="164">
        <v>0.3341169318770788</v>
      </c>
      <c r="P57" s="177">
        <v>0.46245366122986936</v>
      </c>
      <c r="Q57" s="165">
        <v>0.34545259206415624</v>
      </c>
    </row>
    <row r="58" spans="1:17" x14ac:dyDescent="0.2">
      <c r="A58" s="166" t="s">
        <v>343</v>
      </c>
      <c r="B58" s="163">
        <v>-1.4663472746714403</v>
      </c>
      <c r="C58" s="177">
        <v>-2.6902251907605543</v>
      </c>
      <c r="D58" s="177">
        <v>1.3697438043848551</v>
      </c>
      <c r="E58" s="164">
        <v>2.0622347608471889</v>
      </c>
      <c r="F58" s="177">
        <v>2.5978374070216939</v>
      </c>
      <c r="G58" s="177">
        <v>0.27911103950312205</v>
      </c>
      <c r="H58" s="177">
        <v>1.0130570402341565</v>
      </c>
      <c r="I58" s="164">
        <v>0.15168196318337449</v>
      </c>
      <c r="J58" s="177">
        <v>0.32948834220928036</v>
      </c>
      <c r="K58" s="177">
        <v>0.34235884911018932</v>
      </c>
      <c r="L58" s="177">
        <v>0.58476272753031411</v>
      </c>
      <c r="M58" s="177">
        <v>-1.7215186823501687</v>
      </c>
      <c r="N58" s="177">
        <v>8.2369608909118527E-2</v>
      </c>
      <c r="O58" s="164">
        <v>0.54268993119074216</v>
      </c>
      <c r="P58" s="177">
        <v>1.5817985727449697</v>
      </c>
      <c r="Q58" s="165">
        <v>0.6345787973651823</v>
      </c>
    </row>
    <row r="59" spans="1:17" x14ac:dyDescent="0.2">
      <c r="A59" s="166" t="s">
        <v>345</v>
      </c>
      <c r="B59" s="163">
        <v>3.2381933074679181</v>
      </c>
      <c r="C59" s="177">
        <v>1.8292711040681369</v>
      </c>
      <c r="D59" s="177">
        <v>6.3723247568850203</v>
      </c>
      <c r="E59" s="164">
        <v>1.6411179220511538</v>
      </c>
      <c r="F59" s="177">
        <v>2.2565789956519624</v>
      </c>
      <c r="G59" s="177">
        <v>0.2814916488961165</v>
      </c>
      <c r="H59" s="177">
        <v>-5.8466343452501469E-3</v>
      </c>
      <c r="I59" s="164">
        <v>1.0137538915788802</v>
      </c>
      <c r="J59" s="177">
        <v>1.5679676654523054</v>
      </c>
      <c r="K59" s="177">
        <v>0.81464509505677818</v>
      </c>
      <c r="L59" s="177">
        <v>0.32792171680031346</v>
      </c>
      <c r="M59" s="177">
        <v>1.2390443118665202</v>
      </c>
      <c r="N59" s="177">
        <v>1.3510807159802014</v>
      </c>
      <c r="O59" s="164">
        <v>1.3191780097632622</v>
      </c>
      <c r="P59" s="177">
        <v>2.7969651154177986</v>
      </c>
      <c r="Q59" s="165">
        <v>1.4510894535708398</v>
      </c>
    </row>
    <row r="60" spans="1:17" x14ac:dyDescent="0.2">
      <c r="A60" s="166" t="s">
        <v>346</v>
      </c>
      <c r="B60" s="163">
        <v>-0.1694565113574858</v>
      </c>
      <c r="C60" s="177">
        <v>2.5081005594395012</v>
      </c>
      <c r="D60" s="177">
        <v>-5.8712687880429781</v>
      </c>
      <c r="E60" s="164">
        <v>1.4572659952877889</v>
      </c>
      <c r="F60" s="177">
        <v>2.1573025349431898</v>
      </c>
      <c r="G60" s="177">
        <v>-5.2132541812043229E-2</v>
      </c>
      <c r="H60" s="177">
        <v>-0.49723387541572883</v>
      </c>
      <c r="I60" s="164">
        <v>1.1577388641902375</v>
      </c>
      <c r="J60" s="177">
        <v>1.9224209389430111</v>
      </c>
      <c r="K60" s="177">
        <v>0.77264761920872305</v>
      </c>
      <c r="L60" s="177">
        <v>0.51815807499403232</v>
      </c>
      <c r="M60" s="177">
        <v>1.2627974891929308</v>
      </c>
      <c r="N60" s="177">
        <v>1.4178599545741621</v>
      </c>
      <c r="O60" s="164">
        <v>1.1514630553644096</v>
      </c>
      <c r="P60" s="177">
        <v>1.0554630768859525</v>
      </c>
      <c r="Q60" s="165">
        <v>1.1427801450612345</v>
      </c>
    </row>
    <row r="61" spans="1:17" x14ac:dyDescent="0.2">
      <c r="A61" s="166" t="s">
        <v>347</v>
      </c>
      <c r="B61" s="163">
        <v>4.3798831491169663</v>
      </c>
      <c r="C61" s="177">
        <v>3.3067280803334209</v>
      </c>
      <c r="D61" s="177">
        <v>6.868583683635304</v>
      </c>
      <c r="E61" s="164">
        <v>-0.3020008594517401</v>
      </c>
      <c r="F61" s="177">
        <v>-0.4554209188614643</v>
      </c>
      <c r="G61" s="177">
        <v>-0.27971166330366082</v>
      </c>
      <c r="H61" s="177">
        <v>0.32019787178646442</v>
      </c>
      <c r="I61" s="164">
        <v>0.70973843719556307</v>
      </c>
      <c r="J61" s="177">
        <v>1.4499257784343125</v>
      </c>
      <c r="K61" s="177">
        <v>0.63245299520961518</v>
      </c>
      <c r="L61" s="177">
        <v>-8.9666509076111109E-3</v>
      </c>
      <c r="M61" s="177">
        <v>0.7678471432005346</v>
      </c>
      <c r="N61" s="177">
        <v>0.84819745639965038</v>
      </c>
      <c r="O61" s="164">
        <v>0.67478597419564779</v>
      </c>
      <c r="P61" s="177">
        <v>1.4896690022321157</v>
      </c>
      <c r="Q61" s="165">
        <v>0.74842607275562245</v>
      </c>
    </row>
    <row r="62" spans="1:17" x14ac:dyDescent="0.2">
      <c r="A62" s="166" t="s">
        <v>402</v>
      </c>
      <c r="B62" s="163">
        <v>2.4798495851013418</v>
      </c>
      <c r="C62" s="177">
        <v>2.0911818175223562</v>
      </c>
      <c r="D62" s="177">
        <v>3.3511486316522885</v>
      </c>
      <c r="E62" s="164">
        <v>0.95771409299538046</v>
      </c>
      <c r="F62" s="177">
        <v>1.2014280238936303</v>
      </c>
      <c r="G62" s="177">
        <v>1.425400248611989</v>
      </c>
      <c r="H62" s="177">
        <v>-0.31185052941337155</v>
      </c>
      <c r="I62" s="164">
        <v>0.8538070116559705</v>
      </c>
      <c r="J62" s="177">
        <v>1.6531812512666204</v>
      </c>
      <c r="K62" s="177">
        <v>0.74917844256784594</v>
      </c>
      <c r="L62" s="177">
        <v>4.6554447171757281E-2</v>
      </c>
      <c r="M62" s="177">
        <v>0.72972486665080671</v>
      </c>
      <c r="N62" s="177">
        <v>1.1196966268923902</v>
      </c>
      <c r="O62" s="164">
        <v>0.98802741912331415</v>
      </c>
      <c r="P62" s="177">
        <v>0.9428599431539616</v>
      </c>
      <c r="Q62" s="165">
        <v>0.98391565231371603</v>
      </c>
    </row>
    <row r="63" spans="1:17" x14ac:dyDescent="0.2">
      <c r="A63" s="166" t="s">
        <v>410</v>
      </c>
      <c r="B63" s="163">
        <v>4.382724634286232</v>
      </c>
      <c r="C63" s="177">
        <v>7.2570866320050733</v>
      </c>
      <c r="D63" s="177">
        <v>-1.9823441159636488</v>
      </c>
      <c r="E63" s="164">
        <v>1.6812853781304045</v>
      </c>
      <c r="F63" s="177">
        <v>2.5158751296243262</v>
      </c>
      <c r="G63" s="177">
        <v>0.17855653258980836</v>
      </c>
      <c r="H63" s="177">
        <v>-0.92093948656601943</v>
      </c>
      <c r="I63" s="164">
        <v>0.99035176592603325</v>
      </c>
      <c r="J63" s="177">
        <v>1.0789922373390468</v>
      </c>
      <c r="K63" s="177">
        <v>0.60121656638598553</v>
      </c>
      <c r="L63" s="177">
        <v>1.9100784422771835</v>
      </c>
      <c r="M63" s="177">
        <v>0.69438134909742477</v>
      </c>
      <c r="N63" s="177">
        <v>0.26850826180760867</v>
      </c>
      <c r="O63" s="164">
        <v>1.3979234572265709</v>
      </c>
      <c r="P63" s="177">
        <v>0.15449607337639401</v>
      </c>
      <c r="Q63" s="165">
        <v>1.2847755617429633</v>
      </c>
    </row>
    <row r="64" spans="1:17" x14ac:dyDescent="0.2">
      <c r="A64" s="166" t="s">
        <v>412</v>
      </c>
      <c r="B64" s="163">
        <v>-1.6388157047541869</v>
      </c>
      <c r="C64" s="177">
        <v>-2.0122753925937267</v>
      </c>
      <c r="D64" s="177">
        <v>-0.73386056574636327</v>
      </c>
      <c r="E64" s="164">
        <v>-0.79731699525032484</v>
      </c>
      <c r="F64" s="177">
        <v>-1.3522474970723315</v>
      </c>
      <c r="G64" s="177">
        <v>0.16317863461826665</v>
      </c>
      <c r="H64" s="177">
        <v>1.0295789223670126</v>
      </c>
      <c r="I64" s="164">
        <v>1.0671729683503095</v>
      </c>
      <c r="J64" s="177">
        <v>0.76267262829110094</v>
      </c>
      <c r="K64" s="177">
        <v>0.95515984759963146</v>
      </c>
      <c r="L64" s="177">
        <v>1.3805835478619732</v>
      </c>
      <c r="M64" s="177">
        <v>0.55016485191558462</v>
      </c>
      <c r="N64" s="177">
        <v>1.3115701285569703</v>
      </c>
      <c r="O64" s="164">
        <v>0.39116599295983656</v>
      </c>
      <c r="P64" s="177">
        <v>1.2134771301820386</v>
      </c>
      <c r="Q64" s="165">
        <v>0.46515862998677837</v>
      </c>
    </row>
    <row r="65" spans="1:17" x14ac:dyDescent="0.2">
      <c r="A65" s="166" t="s">
        <v>414</v>
      </c>
      <c r="B65" s="163">
        <v>-1.9544311409642103</v>
      </c>
      <c r="C65" s="177">
        <v>-0.73779922121562347</v>
      </c>
      <c r="D65" s="177">
        <v>-4.8645656851048189</v>
      </c>
      <c r="E65" s="164">
        <v>-4.5507996489657879E-2</v>
      </c>
      <c r="F65" s="177">
        <v>-0.25786449381952381</v>
      </c>
      <c r="G65" s="177">
        <v>-0.49353522215081969</v>
      </c>
      <c r="H65" s="177">
        <v>1.1114446261284747</v>
      </c>
      <c r="I65" s="164">
        <v>0.90879637569454086</v>
      </c>
      <c r="J65" s="177">
        <v>0.81460297114566371</v>
      </c>
      <c r="K65" s="177">
        <v>0.41432407524194975</v>
      </c>
      <c r="L65" s="177">
        <v>1.5436027220149444</v>
      </c>
      <c r="M65" s="177">
        <v>0.30475663475020304</v>
      </c>
      <c r="N65" s="177">
        <v>0.89680344463772321</v>
      </c>
      <c r="O65" s="164">
        <v>0.46814774406681442</v>
      </c>
      <c r="P65" s="177">
        <v>1.0674354721087662</v>
      </c>
      <c r="Q65" s="165">
        <v>0.52247410171001141</v>
      </c>
    </row>
    <row r="66" spans="1:17" x14ac:dyDescent="0.2">
      <c r="A66" s="166" t="s">
        <v>415</v>
      </c>
      <c r="B66" s="163">
        <v>-0.40914827833336181</v>
      </c>
      <c r="C66" s="177">
        <v>-0.40170057936139214</v>
      </c>
      <c r="D66" s="177">
        <v>-0.42773563236490847</v>
      </c>
      <c r="E66" s="164">
        <v>0.89359560141271854</v>
      </c>
      <c r="F66" s="177">
        <v>0.96569493605315004</v>
      </c>
      <c r="G66" s="177">
        <v>0.18616467411199572</v>
      </c>
      <c r="H66" s="177">
        <v>1.0016566258807491</v>
      </c>
      <c r="I66" s="164">
        <v>0.8413607332729498</v>
      </c>
      <c r="J66" s="177">
        <v>0.71888893474998128</v>
      </c>
      <c r="K66" s="177">
        <v>0.62840074391804224</v>
      </c>
      <c r="L66" s="177">
        <v>0.79410239589438181</v>
      </c>
      <c r="M66" s="177">
        <v>0.6570496541573777</v>
      </c>
      <c r="N66" s="177">
        <v>1.2642427496808684</v>
      </c>
      <c r="O66" s="164">
        <v>0.77268026963117165</v>
      </c>
      <c r="P66" s="177">
        <v>1.3365585207007589</v>
      </c>
      <c r="Q66" s="165">
        <v>0.8240738204809972</v>
      </c>
    </row>
    <row r="67" spans="1:17" x14ac:dyDescent="0.2">
      <c r="A67" s="166" t="s">
        <v>416</v>
      </c>
      <c r="B67" s="163">
        <v>1.2596766401159565</v>
      </c>
      <c r="C67" s="177">
        <v>0.82624531892182607</v>
      </c>
      <c r="D67" s="177">
        <v>2.3416864512440014</v>
      </c>
      <c r="E67" s="164">
        <v>1.0829311047484993</v>
      </c>
      <c r="F67" s="177">
        <v>1.5023180428941356</v>
      </c>
      <c r="G67" s="177">
        <v>0.57823445939612317</v>
      </c>
      <c r="H67" s="177">
        <v>-0.370778227913167</v>
      </c>
      <c r="I67" s="164">
        <v>0.53568388949197476</v>
      </c>
      <c r="J67" s="177">
        <v>1.0172604955985978</v>
      </c>
      <c r="K67" s="177">
        <v>0.77988068562799739</v>
      </c>
      <c r="L67" s="177">
        <v>-0.23882696245343316</v>
      </c>
      <c r="M67" s="177">
        <v>0.67113835655053111</v>
      </c>
      <c r="N67" s="177">
        <v>0.71172178364885741</v>
      </c>
      <c r="O67" s="164">
        <v>0.72427185177436715</v>
      </c>
      <c r="P67" s="177">
        <v>0.62113636698011421</v>
      </c>
      <c r="Q67" s="165">
        <v>0.71482399421089537</v>
      </c>
    </row>
    <row r="68" spans="1:17" x14ac:dyDescent="0.2">
      <c r="A68" s="166" t="s">
        <v>417</v>
      </c>
      <c r="B68" s="163">
        <v>2.5465785906197653</v>
      </c>
      <c r="C68" s="177">
        <v>1.1723453533437915</v>
      </c>
      <c r="D68" s="177">
        <v>5.9263893233239688</v>
      </c>
      <c r="E68" s="164">
        <v>-0.24960282547265908</v>
      </c>
      <c r="F68" s="177">
        <v>-0.29792275894150577</v>
      </c>
      <c r="G68" s="177">
        <v>-0.85427983579159306</v>
      </c>
      <c r="H68" s="177">
        <v>0.30384581994961818</v>
      </c>
      <c r="I68" s="164">
        <v>0.71402502429953363</v>
      </c>
      <c r="J68" s="177">
        <v>0.97944948443997226</v>
      </c>
      <c r="K68" s="177">
        <v>0.66661990478256994</v>
      </c>
      <c r="L68" s="177">
        <v>0.44622426203177618</v>
      </c>
      <c r="M68" s="177">
        <v>0.52392816011104693</v>
      </c>
      <c r="N68" s="177">
        <v>0.86888787915316101</v>
      </c>
      <c r="O68" s="164">
        <v>0.58350003711692711</v>
      </c>
      <c r="P68" s="177">
        <v>0.57141593996264706</v>
      </c>
      <c r="Q68" s="165">
        <v>0.5823940877337338</v>
      </c>
    </row>
    <row r="69" spans="1:17" x14ac:dyDescent="0.2">
      <c r="A69" s="166" t="s">
        <v>419</v>
      </c>
      <c r="B69" s="163">
        <v>-0.22625150167851862</v>
      </c>
      <c r="C69" s="177">
        <v>0.58010973770553731</v>
      </c>
      <c r="D69" s="177">
        <v>-2.1204226846292404</v>
      </c>
      <c r="E69" s="164">
        <v>0.35919542630502183</v>
      </c>
      <c r="F69" s="177">
        <v>0.19037697277095833</v>
      </c>
      <c r="G69" s="177">
        <v>0.56852772918011685</v>
      </c>
      <c r="H69" s="177">
        <v>0.949990520701959</v>
      </c>
      <c r="I69" s="164">
        <v>0.59107742749273995</v>
      </c>
      <c r="J69" s="177">
        <v>0.70680720190846069</v>
      </c>
      <c r="K69" s="177">
        <v>0.37346546405575315</v>
      </c>
      <c r="L69" s="177">
        <v>0.22470688591780122</v>
      </c>
      <c r="M69" s="177">
        <v>0.54399702363280777</v>
      </c>
      <c r="N69" s="177">
        <v>1.0873262484371793</v>
      </c>
      <c r="O69" s="164">
        <v>0.47697191147795681</v>
      </c>
      <c r="P69" s="177">
        <v>0.20221113480009162</v>
      </c>
      <c r="Q69" s="165">
        <v>0.45182825851742836</v>
      </c>
    </row>
    <row r="70" spans="1:17" x14ac:dyDescent="0.2">
      <c r="A70" s="166" t="s">
        <v>420</v>
      </c>
      <c r="B70" s="163">
        <v>0.45129001145754344</v>
      </c>
      <c r="C70" s="177">
        <v>1.374260855655655</v>
      </c>
      <c r="D70" s="177">
        <v>-1.7766196849461231</v>
      </c>
      <c r="E70" s="164">
        <v>1.0424282247103469</v>
      </c>
      <c r="F70" s="177">
        <v>1.0572701081644849</v>
      </c>
      <c r="G70" s="177">
        <v>0.16335364777326802</v>
      </c>
      <c r="H70" s="177">
        <v>1.4800011431417821</v>
      </c>
      <c r="I70" s="164">
        <v>0.6117173371522211</v>
      </c>
      <c r="J70" s="177">
        <v>0.63552001883793741</v>
      </c>
      <c r="K70" s="177">
        <v>0.54001469928014689</v>
      </c>
      <c r="L70" s="177">
        <v>0.24323543701307926</v>
      </c>
      <c r="M70" s="177">
        <v>0.54635090214793336</v>
      </c>
      <c r="N70" s="177">
        <v>1.0926824832039137</v>
      </c>
      <c r="O70" s="164">
        <v>0.71187584998146503</v>
      </c>
      <c r="P70" s="177">
        <v>-0.16414778418770726</v>
      </c>
      <c r="Q70" s="165">
        <v>0.63190919658024347</v>
      </c>
    </row>
    <row r="71" spans="1:17" x14ac:dyDescent="0.2">
      <c r="A71" s="166" t="s">
        <v>421</v>
      </c>
      <c r="B71" s="163">
        <v>0.69183786004326409</v>
      </c>
      <c r="C71" s="177">
        <v>-0.50121908756763034</v>
      </c>
      <c r="D71" s="177">
        <v>3.6640759815711132</v>
      </c>
      <c r="E71" s="164">
        <v>-1.3798945630889969</v>
      </c>
      <c r="F71" s="177">
        <v>-1.8620022909649938</v>
      </c>
      <c r="G71" s="177">
        <v>-0.65677785806004119</v>
      </c>
      <c r="H71" s="177">
        <v>0.21904885139566788</v>
      </c>
      <c r="I71" s="164">
        <v>0.56517226051859148</v>
      </c>
      <c r="J71" s="177">
        <v>-0.15772598815103747</v>
      </c>
      <c r="K71" s="177">
        <v>0.75873713314739688</v>
      </c>
      <c r="L71" s="177">
        <v>1.3212734737541187</v>
      </c>
      <c r="M71" s="177">
        <v>0.44987883702862191</v>
      </c>
      <c r="N71" s="177">
        <v>0.32867060898595502</v>
      </c>
      <c r="O71" s="164">
        <v>7.1684270570428824E-2</v>
      </c>
      <c r="P71" s="177">
        <v>0.58533710241393089</v>
      </c>
      <c r="Q71" s="165">
        <v>0.11820147449948765</v>
      </c>
    </row>
    <row r="72" spans="1:17" x14ac:dyDescent="0.2">
      <c r="A72" s="166" t="s">
        <v>422</v>
      </c>
      <c r="B72" s="163">
        <v>-0.53191142138331415</v>
      </c>
      <c r="C72" s="177">
        <v>-0.27255308571906295</v>
      </c>
      <c r="D72" s="177">
        <v>-1.1520833654212188</v>
      </c>
      <c r="E72" s="164">
        <v>2.3253587786358847</v>
      </c>
      <c r="F72" s="177">
        <v>2.8028586279308114</v>
      </c>
      <c r="G72" s="177">
        <v>0.74177014764449278</v>
      </c>
      <c r="H72" s="177">
        <v>1.2616643489126771</v>
      </c>
      <c r="I72" s="164">
        <v>0.73920799782416635</v>
      </c>
      <c r="J72" s="177">
        <v>0.53348411046501587</v>
      </c>
      <c r="K72" s="177">
        <v>0.38967562927463295</v>
      </c>
      <c r="L72" s="177">
        <v>1.2237344318113936</v>
      </c>
      <c r="M72" s="177">
        <v>0.66876438938468163</v>
      </c>
      <c r="N72" s="177">
        <v>0.68796850902047535</v>
      </c>
      <c r="O72" s="164">
        <v>1.0581880444473155</v>
      </c>
      <c r="P72" s="177">
        <v>1.1380351192235902</v>
      </c>
      <c r="Q72" s="165">
        <v>1.0654528594913777</v>
      </c>
    </row>
    <row r="73" spans="1:17" x14ac:dyDescent="0.2">
      <c r="A73" s="166" t="s">
        <v>423</v>
      </c>
      <c r="B73" s="163">
        <v>1.4868115290027129</v>
      </c>
      <c r="C73" s="177">
        <v>0.88756117160903414</v>
      </c>
      <c r="D73" s="177">
        <v>2.9324755979476738</v>
      </c>
      <c r="E73" s="164">
        <v>-1.1638327241168249</v>
      </c>
      <c r="F73" s="177">
        <v>-1.6997043758161996</v>
      </c>
      <c r="G73" s="177">
        <v>0.470315458220669</v>
      </c>
      <c r="H73" s="177">
        <v>0.14728419879386584</v>
      </c>
      <c r="I73" s="164">
        <v>0.50709769197335319</v>
      </c>
      <c r="J73" s="177">
        <v>8.4580150376215371E-2</v>
      </c>
      <c r="K73" s="177">
        <v>0.65236833292766505</v>
      </c>
      <c r="L73" s="177">
        <v>0.68669280922496134</v>
      </c>
      <c r="M73" s="177">
        <v>0.30489038519553063</v>
      </c>
      <c r="N73" s="177">
        <v>0.68994690147275195</v>
      </c>
      <c r="O73" s="164">
        <v>0.14088096735530942</v>
      </c>
      <c r="P73" s="177">
        <v>-0.65427879566507419</v>
      </c>
      <c r="Q73" s="165">
        <v>6.8482106479665072E-2</v>
      </c>
    </row>
    <row r="74" spans="1:17" x14ac:dyDescent="0.2">
      <c r="A74" s="166" t="s">
        <v>426</v>
      </c>
      <c r="B74" s="163">
        <v>2.3757451807616179</v>
      </c>
      <c r="C74" s="177">
        <v>1.670414372324456</v>
      </c>
      <c r="D74" s="177">
        <v>4.0435189730525645</v>
      </c>
      <c r="E74" s="164">
        <v>2.1381262608810596</v>
      </c>
      <c r="F74" s="177">
        <v>2.9500760127993542</v>
      </c>
      <c r="G74" s="177">
        <v>-1.5283586586698106</v>
      </c>
      <c r="H74" s="177">
        <v>0.87843074905099661</v>
      </c>
      <c r="I74" s="164">
        <v>0.63789551181324944</v>
      </c>
      <c r="J74" s="177">
        <v>0.45576315479027218</v>
      </c>
      <c r="K74" s="177">
        <v>0.39477899137567241</v>
      </c>
      <c r="L74" s="177">
        <v>0.65467265506514627</v>
      </c>
      <c r="M74" s="177">
        <v>0.301584577304641</v>
      </c>
      <c r="N74" s="177">
        <v>1.1203633276139435</v>
      </c>
      <c r="O74" s="164">
        <v>1.1340919486462555</v>
      </c>
      <c r="P74" s="177">
        <v>1.2481564627332857</v>
      </c>
      <c r="Q74" s="165">
        <v>1.1444024491275606</v>
      </c>
    </row>
    <row r="75" spans="1:17" x14ac:dyDescent="0.2">
      <c r="A75" s="166" t="s">
        <v>431</v>
      </c>
      <c r="B75" s="163">
        <v>-0.83606874882270499</v>
      </c>
      <c r="C75" s="177">
        <v>1.4170363732316009</v>
      </c>
      <c r="D75" s="177">
        <v>-6.0420824518479579</v>
      </c>
      <c r="E75" s="164">
        <v>-0.79782029688876166</v>
      </c>
      <c r="F75" s="177">
        <v>-1.4955744022429409</v>
      </c>
      <c r="G75" s="177">
        <v>0.61350170286736694</v>
      </c>
      <c r="H75" s="177">
        <v>1.3267973614261426</v>
      </c>
      <c r="I75" s="164">
        <v>0.42290091184290768</v>
      </c>
      <c r="J75" s="177">
        <v>3.8060850126887631E-3</v>
      </c>
      <c r="K75" s="177">
        <v>0.6083077749973963</v>
      </c>
      <c r="L75" s="177">
        <v>0.48449315254873926</v>
      </c>
      <c r="M75" s="177">
        <v>0.52838619912208751</v>
      </c>
      <c r="N75" s="177">
        <v>0.58329824190145507</v>
      </c>
      <c r="O75" s="164">
        <v>2.5311957708318577E-2</v>
      </c>
      <c r="P75" s="177">
        <v>0.3409856246197836</v>
      </c>
      <c r="Q75" s="165">
        <v>5.387554954575758E-2</v>
      </c>
    </row>
    <row r="76" spans="1:17" x14ac:dyDescent="0.2">
      <c r="A76" s="166" t="s">
        <v>433</v>
      </c>
      <c r="B76" s="163">
        <v>0.76526311396743163</v>
      </c>
      <c r="C76" s="177">
        <v>1.3791789441517508</v>
      </c>
      <c r="D76" s="177">
        <v>-0.76586036709927108</v>
      </c>
      <c r="E76" s="164">
        <v>-0.65190041500948026</v>
      </c>
      <c r="F76" s="177">
        <v>-1.0142241303539214</v>
      </c>
      <c r="G76" s="177">
        <v>-0.13240051319861185</v>
      </c>
      <c r="H76" s="177">
        <v>0.5271172543047784</v>
      </c>
      <c r="I76" s="164">
        <v>0.49518918647785498</v>
      </c>
      <c r="J76" s="177">
        <v>-6.2395254688792673E-2</v>
      </c>
      <c r="K76" s="177">
        <v>0.95176715339101436</v>
      </c>
      <c r="L76" s="177">
        <v>0.29556297587941899</v>
      </c>
      <c r="M76" s="177">
        <v>0.37337783930354773</v>
      </c>
      <c r="N76" s="177">
        <v>0.9695820796883251</v>
      </c>
      <c r="O76" s="164">
        <v>0.22117969020564962</v>
      </c>
      <c r="P76" s="177">
        <v>-0.42013342462510889</v>
      </c>
      <c r="Q76" s="165">
        <v>0.16298424005241452</v>
      </c>
    </row>
    <row r="77" spans="1:17" x14ac:dyDescent="0.2">
      <c r="A77" s="166" t="s">
        <v>438</v>
      </c>
      <c r="B77" s="163">
        <v>1.918211539820192</v>
      </c>
      <c r="C77" s="177">
        <v>2.2941584278839389</v>
      </c>
      <c r="D77" s="177">
        <v>0.96032175922702945</v>
      </c>
      <c r="E77" s="164">
        <v>-0.10157089351778081</v>
      </c>
      <c r="F77" s="177">
        <v>-0.24308849435518867</v>
      </c>
      <c r="G77" s="177">
        <v>-0.27049949994524392</v>
      </c>
      <c r="H77" s="177">
        <v>0.54959993785443562</v>
      </c>
      <c r="I77" s="164">
        <v>0.60529036310069251</v>
      </c>
      <c r="J77" s="177">
        <v>0.84161147831581484</v>
      </c>
      <c r="K77" s="177">
        <v>0.55416859080377912</v>
      </c>
      <c r="L77" s="177">
        <v>0.59669176816883929</v>
      </c>
      <c r="M77" s="177">
        <v>0.32205751712578579</v>
      </c>
      <c r="N77" s="177">
        <v>0.53353199038867904</v>
      </c>
      <c r="O77" s="164">
        <v>0.5146129388528603</v>
      </c>
      <c r="P77" s="177">
        <v>0.30850975747604481</v>
      </c>
      <c r="Q77" s="165">
        <v>0.49601915017580639</v>
      </c>
    </row>
    <row r="78" spans="1:17" x14ac:dyDescent="0.2">
      <c r="A78" s="166" t="s">
        <v>442</v>
      </c>
      <c r="B78" s="163">
        <v>2.3216358906361303</v>
      </c>
      <c r="C78" s="177">
        <v>1.8301224869332937</v>
      </c>
      <c r="D78" s="177">
        <v>3.5905274810509757</v>
      </c>
      <c r="E78" s="164">
        <v>1.8185566166653062</v>
      </c>
      <c r="F78" s="177">
        <v>2.2932021285832933</v>
      </c>
      <c r="G78" s="177">
        <v>8.0954350110871723E-2</v>
      </c>
      <c r="H78" s="177">
        <v>0.87300820859487605</v>
      </c>
      <c r="I78" s="164">
        <v>0.42741095619719566</v>
      </c>
      <c r="J78" s="177">
        <v>-7.7163146070955507E-2</v>
      </c>
      <c r="K78" s="177">
        <v>0.70617500928750987</v>
      </c>
      <c r="L78" s="177">
        <v>0.86903341994383865</v>
      </c>
      <c r="M78" s="177">
        <v>0.20444399762317109</v>
      </c>
      <c r="N78" s="177">
        <v>0.28698091791059283</v>
      </c>
      <c r="O78" s="164">
        <v>0.90446701272038943</v>
      </c>
      <c r="P78" s="177">
        <v>1.241010034309008</v>
      </c>
      <c r="Q78" s="165">
        <v>0.93477190219334649</v>
      </c>
    </row>
    <row r="79" spans="1:17" ht="39" thickBot="1" x14ac:dyDescent="0.25">
      <c r="A79" s="178" t="s">
        <v>19</v>
      </c>
      <c r="B79" s="179">
        <f>AVERAGE(B3:B78)</f>
        <v>0.64459857880356164</v>
      </c>
      <c r="C79" s="180">
        <f t="shared" ref="C79:Q79" si="0">AVERAGE(C3:C78)</f>
        <v>1.0270650989683454</v>
      </c>
      <c r="D79" s="180">
        <f t="shared" si="0"/>
        <v>4.2177895682379299E-2</v>
      </c>
      <c r="E79" s="180">
        <f t="shared" si="0"/>
        <v>0.63592072692895563</v>
      </c>
      <c r="F79" s="180">
        <f t="shared" si="0"/>
        <v>0.60194780675311821</v>
      </c>
      <c r="G79" s="180">
        <f t="shared" si="0"/>
        <v>0.40307743680300789</v>
      </c>
      <c r="H79" s="180">
        <f t="shared" si="0"/>
        <v>1.0407985399514428</v>
      </c>
      <c r="I79" s="180">
        <f t="shared" si="0"/>
        <v>0.89076026313850432</v>
      </c>
      <c r="J79" s="180">
        <f t="shared" si="0"/>
        <v>0.93173698358843204</v>
      </c>
      <c r="K79" s="180">
        <f t="shared" si="0"/>
        <v>1.0808783570829168</v>
      </c>
      <c r="L79" s="180">
        <f t="shared" si="0"/>
        <v>1.1611524298472236</v>
      </c>
      <c r="M79" s="180">
        <f t="shared" si="0"/>
        <v>0.71653598291815579</v>
      </c>
      <c r="N79" s="180">
        <f t="shared" si="0"/>
        <v>0.56405110896793786</v>
      </c>
      <c r="O79" s="180">
        <f t="shared" si="0"/>
        <v>0.79936452163990179</v>
      </c>
      <c r="P79" s="180">
        <f t="shared" si="0"/>
        <v>0.67251624327669668</v>
      </c>
      <c r="Q79" s="181">
        <f t="shared" si="0"/>
        <v>0.78680946827345666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7"/>
  <sheetViews>
    <sheetView workbookViewId="0">
      <selection sqref="A1:N1"/>
    </sheetView>
  </sheetViews>
  <sheetFormatPr defaultRowHeight="12.75" x14ac:dyDescent="0.2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 x14ac:dyDescent="0.25">
      <c r="A1" s="418" t="s">
        <v>203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22"/>
      <c r="N1" s="422"/>
      <c r="O1" s="175"/>
      <c r="P1" s="173"/>
      <c r="Q1" s="257"/>
    </row>
    <row r="2" spans="1:23" ht="64.5" thickBot="1" x14ac:dyDescent="0.25">
      <c r="A2" s="167"/>
      <c r="B2" s="245" t="s">
        <v>0</v>
      </c>
      <c r="C2" s="244" t="s">
        <v>1</v>
      </c>
      <c r="D2" s="244" t="s">
        <v>2</v>
      </c>
      <c r="E2" s="245" t="s">
        <v>3</v>
      </c>
      <c r="F2" s="244" t="s">
        <v>4</v>
      </c>
      <c r="G2" s="244" t="s">
        <v>5</v>
      </c>
      <c r="H2" s="244" t="s">
        <v>6</v>
      </c>
      <c r="I2" s="245" t="s">
        <v>7</v>
      </c>
      <c r="J2" s="244" t="s">
        <v>8</v>
      </c>
      <c r="K2" s="244" t="s">
        <v>9</v>
      </c>
      <c r="L2" s="244" t="s">
        <v>10</v>
      </c>
      <c r="M2" s="244" t="s">
        <v>11</v>
      </c>
      <c r="N2" s="244" t="s">
        <v>12</v>
      </c>
      <c r="O2" s="176"/>
      <c r="P2" s="174"/>
      <c r="Q2" s="258"/>
    </row>
    <row r="3" spans="1:23" x14ac:dyDescent="0.2">
      <c r="A3" s="170">
        <v>1996</v>
      </c>
      <c r="B3" s="168">
        <v>7.9930324902698775</v>
      </c>
      <c r="C3" s="198">
        <v>4.8400348893351772</v>
      </c>
      <c r="D3" s="198">
        <v>3.1529976009347003</v>
      </c>
      <c r="E3" s="169">
        <v>25.585351760416952</v>
      </c>
      <c r="F3" s="198">
        <v>18.95411551924736</v>
      </c>
      <c r="G3" s="198">
        <v>3.1788432974512602</v>
      </c>
      <c r="H3" s="198">
        <v>3.4523929437183289</v>
      </c>
      <c r="I3" s="169">
        <v>56.469304105342076</v>
      </c>
      <c r="J3" s="198">
        <v>12.127742918319946</v>
      </c>
      <c r="K3" s="198">
        <v>8.7138385512183589</v>
      </c>
      <c r="L3" s="198">
        <v>12.814070637284324</v>
      </c>
      <c r="M3" s="198">
        <v>5.7327977785313768</v>
      </c>
      <c r="N3" s="198">
        <v>17.08085421998808</v>
      </c>
      <c r="O3" s="175"/>
      <c r="P3" s="173"/>
      <c r="Q3" s="257"/>
    </row>
    <row r="4" spans="1:23" x14ac:dyDescent="0.2">
      <c r="A4" s="170">
        <f>A3+1</f>
        <v>1997</v>
      </c>
      <c r="B4" s="171">
        <v>7.8669235185415891</v>
      </c>
      <c r="C4" s="199">
        <v>4.7345933285594901</v>
      </c>
      <c r="D4" s="199">
        <v>3.1323301899820994</v>
      </c>
      <c r="E4" s="172">
        <v>25.935230859605579</v>
      </c>
      <c r="F4" s="199">
        <v>19.117855500736518</v>
      </c>
      <c r="G4" s="199">
        <v>3.2310740594060561</v>
      </c>
      <c r="H4" s="199">
        <v>3.5863012994630088</v>
      </c>
      <c r="I4" s="172">
        <v>56.148970228808636</v>
      </c>
      <c r="J4" s="199">
        <v>11.98264907302838</v>
      </c>
      <c r="K4" s="199">
        <v>9.0456764425475544</v>
      </c>
      <c r="L4" s="199">
        <v>13.113894095093642</v>
      </c>
      <c r="M4" s="199">
        <v>5.6291493170986966</v>
      </c>
      <c r="N4" s="199">
        <v>16.377601301040364</v>
      </c>
      <c r="O4" s="175"/>
      <c r="P4" s="173"/>
      <c r="Q4" s="259"/>
      <c r="R4" s="83"/>
      <c r="S4" s="83"/>
      <c r="T4" s="83"/>
      <c r="U4" s="83"/>
      <c r="V4" s="83"/>
      <c r="W4" s="83"/>
    </row>
    <row r="5" spans="1:23" x14ac:dyDescent="0.2">
      <c r="A5" s="170">
        <f t="shared" ref="A5:A17" si="0">A4+1</f>
        <v>1998</v>
      </c>
      <c r="B5" s="171">
        <v>7.8187665757937284</v>
      </c>
      <c r="C5" s="199">
        <v>4.7554049812190264</v>
      </c>
      <c r="D5" s="199">
        <v>3.0633615945747006</v>
      </c>
      <c r="E5" s="172">
        <v>25.030378344653936</v>
      </c>
      <c r="F5" s="199">
        <v>18.867692640402055</v>
      </c>
      <c r="G5" s="199">
        <v>3.0074478423638364</v>
      </c>
      <c r="H5" s="199">
        <v>3.1552378618880446</v>
      </c>
      <c r="I5" s="172">
        <v>57.259635188714476</v>
      </c>
      <c r="J5" s="199">
        <v>11.983976715100059</v>
      </c>
      <c r="K5" s="199">
        <v>9.3921941796689623</v>
      </c>
      <c r="L5" s="199">
        <v>13.408199556877518</v>
      </c>
      <c r="M5" s="199">
        <v>5.9274373323343648</v>
      </c>
      <c r="N5" s="199">
        <v>16.547827404733567</v>
      </c>
      <c r="O5" s="175"/>
      <c r="P5" s="173"/>
      <c r="Q5" s="259"/>
      <c r="R5" s="83"/>
      <c r="S5" s="83"/>
      <c r="T5" s="83"/>
      <c r="U5" s="83"/>
      <c r="V5" s="83"/>
      <c r="W5" s="83"/>
    </row>
    <row r="6" spans="1:23" x14ac:dyDescent="0.2">
      <c r="A6" s="170">
        <f t="shared" si="0"/>
        <v>1999</v>
      </c>
      <c r="B6" s="171">
        <v>7.3743840929361699</v>
      </c>
      <c r="C6" s="199">
        <v>4.5528353967901625</v>
      </c>
      <c r="D6" s="199">
        <v>2.8215486961460079</v>
      </c>
      <c r="E6" s="172">
        <v>24.840570131725681</v>
      </c>
      <c r="F6" s="199">
        <v>18.937625148005342</v>
      </c>
      <c r="G6" s="199">
        <v>2.9646430841254663</v>
      </c>
      <c r="H6" s="199">
        <v>2.9383018995948715</v>
      </c>
      <c r="I6" s="172">
        <v>58.201038030378193</v>
      </c>
      <c r="J6" s="199">
        <v>12.699356872856631</v>
      </c>
      <c r="K6" s="199">
        <v>9.6086907890413347</v>
      </c>
      <c r="L6" s="199">
        <v>14.053919599071623</v>
      </c>
      <c r="M6" s="199">
        <v>6.0672337811577384</v>
      </c>
      <c r="N6" s="199">
        <v>15.771836988250865</v>
      </c>
      <c r="O6" s="175"/>
      <c r="P6" s="173"/>
      <c r="Q6" s="259"/>
      <c r="R6" s="83"/>
      <c r="S6" s="83"/>
      <c r="T6" s="83"/>
      <c r="U6" s="83"/>
      <c r="V6" s="83"/>
      <c r="W6" s="83"/>
    </row>
    <row r="7" spans="1:23" x14ac:dyDescent="0.2">
      <c r="A7" s="170">
        <f t="shared" si="0"/>
        <v>2000</v>
      </c>
      <c r="B7" s="171">
        <v>7.1954877153189347</v>
      </c>
      <c r="C7" s="199">
        <v>4.5135693714395808</v>
      </c>
      <c r="D7" s="199">
        <v>2.6819183438793548</v>
      </c>
      <c r="E7" s="172">
        <v>25.64290462448206</v>
      </c>
      <c r="F7" s="199">
        <v>19.711078222882243</v>
      </c>
      <c r="G7" s="199">
        <v>2.9714419425031098</v>
      </c>
      <c r="H7" s="199">
        <v>2.9603844590967059</v>
      </c>
      <c r="I7" s="172">
        <v>57.712147403210409</v>
      </c>
      <c r="J7" s="199">
        <v>13.199774415341704</v>
      </c>
      <c r="K7" s="199">
        <v>9.7936691357797407</v>
      </c>
      <c r="L7" s="199">
        <v>13.567236201592561</v>
      </c>
      <c r="M7" s="199">
        <v>6.0858556158772741</v>
      </c>
      <c r="N7" s="199">
        <v>15.065612034619132</v>
      </c>
      <c r="O7" s="175"/>
      <c r="P7" s="173"/>
      <c r="Q7" s="259"/>
      <c r="R7" s="83"/>
      <c r="S7" s="83"/>
      <c r="T7" s="83"/>
      <c r="U7" s="83"/>
      <c r="V7" s="83"/>
      <c r="W7" s="83"/>
    </row>
    <row r="8" spans="1:23" x14ac:dyDescent="0.2">
      <c r="A8" s="170">
        <f t="shared" si="0"/>
        <v>2001</v>
      </c>
      <c r="B8" s="171">
        <v>6.918643858837326</v>
      </c>
      <c r="C8" s="199">
        <v>4.3283852700239756</v>
      </c>
      <c r="D8" s="199">
        <v>2.5902585888133496</v>
      </c>
      <c r="E8" s="172">
        <v>25.822201189545847</v>
      </c>
      <c r="F8" s="199">
        <v>19.45876909890556</v>
      </c>
      <c r="G8" s="199">
        <v>2.811375385954372</v>
      </c>
      <c r="H8" s="199">
        <v>3.5520567046859122</v>
      </c>
      <c r="I8" s="172">
        <v>57.639330616810781</v>
      </c>
      <c r="J8" s="199">
        <v>13.638063351791018</v>
      </c>
      <c r="K8" s="199">
        <v>9.8428023175042672</v>
      </c>
      <c r="L8" s="199">
        <v>13.621024605468646</v>
      </c>
      <c r="M8" s="199">
        <v>5.9650684720727387</v>
      </c>
      <c r="N8" s="199">
        <v>14.572371869974109</v>
      </c>
      <c r="O8" s="175"/>
      <c r="P8" s="173"/>
      <c r="Q8" s="259"/>
      <c r="R8" s="83"/>
      <c r="S8" s="83"/>
      <c r="T8" s="83"/>
      <c r="U8" s="83"/>
      <c r="V8" s="83"/>
      <c r="W8" s="83"/>
    </row>
    <row r="9" spans="1:23" x14ac:dyDescent="0.2">
      <c r="A9" s="170">
        <f t="shared" si="0"/>
        <v>2002</v>
      </c>
      <c r="B9" s="171">
        <v>6.952297717139408</v>
      </c>
      <c r="C9" s="199">
        <v>4.4107748732847218</v>
      </c>
      <c r="D9" s="199">
        <v>2.5415228438546857</v>
      </c>
      <c r="E9" s="172">
        <v>25.224311357739872</v>
      </c>
      <c r="F9" s="199">
        <v>19.531356310368004</v>
      </c>
      <c r="G9" s="199">
        <v>2.8605176763965634</v>
      </c>
      <c r="H9" s="199">
        <v>2.8324373709753048</v>
      </c>
      <c r="I9" s="172">
        <v>58.461068720369191</v>
      </c>
      <c r="J9" s="199">
        <v>13.662299272544665</v>
      </c>
      <c r="K9" s="199">
        <v>10.524948527426311</v>
      </c>
      <c r="L9" s="199">
        <v>13.991927019613357</v>
      </c>
      <c r="M9" s="199">
        <v>5.9733892524138428</v>
      </c>
      <c r="N9" s="199">
        <v>14.30850464837102</v>
      </c>
      <c r="O9" s="175"/>
      <c r="P9" s="173"/>
      <c r="Q9" s="259"/>
      <c r="R9" s="83"/>
      <c r="S9" s="83"/>
      <c r="T9" s="83"/>
      <c r="U9" s="83"/>
      <c r="V9" s="83"/>
      <c r="W9" s="83"/>
    </row>
    <row r="10" spans="1:23" x14ac:dyDescent="0.2">
      <c r="A10" s="170">
        <f t="shared" si="0"/>
        <v>2003</v>
      </c>
      <c r="B10" s="171">
        <v>7.1328539377052786</v>
      </c>
      <c r="C10" s="199">
        <v>4.5263071163148787</v>
      </c>
      <c r="D10" s="199">
        <v>2.6065468213904004</v>
      </c>
      <c r="E10" s="172">
        <v>24.455371739448569</v>
      </c>
      <c r="F10" s="199">
        <v>18.749760849729306</v>
      </c>
      <c r="G10" s="199">
        <v>2.7998310370146831</v>
      </c>
      <c r="H10" s="199">
        <v>2.9057798527045819</v>
      </c>
      <c r="I10" s="172">
        <v>59.192672504937605</v>
      </c>
      <c r="J10" s="199">
        <v>13.693816006499745</v>
      </c>
      <c r="K10" s="199">
        <v>10.908324808381259</v>
      </c>
      <c r="L10" s="199">
        <v>14.319616851259578</v>
      </c>
      <c r="M10" s="199">
        <v>6.1056352742320321</v>
      </c>
      <c r="N10" s="199">
        <v>14.165279564564988</v>
      </c>
      <c r="O10" s="175"/>
      <c r="P10" s="173"/>
      <c r="Q10" s="259"/>
      <c r="R10" s="83"/>
      <c r="S10" s="83"/>
      <c r="T10" s="83"/>
      <c r="U10" s="83"/>
      <c r="V10" s="83"/>
      <c r="W10" s="83"/>
    </row>
    <row r="11" spans="1:23" x14ac:dyDescent="0.2">
      <c r="A11" s="170">
        <f t="shared" si="0"/>
        <v>2004</v>
      </c>
      <c r="B11" s="171">
        <v>6.895853159384739</v>
      </c>
      <c r="C11" s="199">
        <v>4.3506126214007281</v>
      </c>
      <c r="D11" s="199">
        <v>2.54524053798401</v>
      </c>
      <c r="E11" s="172">
        <v>24.73613926645497</v>
      </c>
      <c r="F11" s="199">
        <v>18.791681405481693</v>
      </c>
      <c r="G11" s="199">
        <v>2.8900060790789905</v>
      </c>
      <c r="H11" s="199">
        <v>3.0544517818942825</v>
      </c>
      <c r="I11" s="172">
        <v>59.121198020131224</v>
      </c>
      <c r="J11" s="199">
        <v>13.821875596829376</v>
      </c>
      <c r="K11" s="199">
        <v>10.910312230950611</v>
      </c>
      <c r="L11" s="199">
        <v>14.698677876671098</v>
      </c>
      <c r="M11" s="199">
        <v>5.9468404843711626</v>
      </c>
      <c r="N11" s="199">
        <v>13.74349183130898</v>
      </c>
      <c r="O11" s="175"/>
      <c r="P11" s="173"/>
      <c r="Q11" s="259"/>
      <c r="R11" s="83"/>
      <c r="S11" s="83"/>
      <c r="T11" s="83"/>
      <c r="U11" s="83"/>
      <c r="V11" s="83"/>
      <c r="W11" s="83"/>
    </row>
    <row r="12" spans="1:23" x14ac:dyDescent="0.2">
      <c r="A12" s="170">
        <f t="shared" si="0"/>
        <v>2005</v>
      </c>
      <c r="B12" s="171">
        <v>6.1186221869285555</v>
      </c>
      <c r="C12" s="199">
        <v>3.8607516403405882</v>
      </c>
      <c r="D12" s="199">
        <v>2.2578705465879678</v>
      </c>
      <c r="E12" s="172">
        <v>25.077900856988698</v>
      </c>
      <c r="F12" s="199">
        <v>18.879744401912156</v>
      </c>
      <c r="G12" s="199">
        <v>2.9129076313744298</v>
      </c>
      <c r="H12" s="199">
        <v>3.2852488237021178</v>
      </c>
      <c r="I12" s="172">
        <v>59.658044302255107</v>
      </c>
      <c r="J12" s="199">
        <v>13.925849257105693</v>
      </c>
      <c r="K12" s="199">
        <v>10.935297949939567</v>
      </c>
      <c r="L12" s="199">
        <v>15.390757603887423</v>
      </c>
      <c r="M12" s="199">
        <v>5.8147674460880427</v>
      </c>
      <c r="N12" s="199">
        <v>13.59137204523438</v>
      </c>
      <c r="O12" s="175"/>
      <c r="P12" s="173"/>
      <c r="Q12" s="259"/>
      <c r="R12" s="83"/>
      <c r="S12" s="83"/>
      <c r="T12" s="83"/>
      <c r="U12" s="83"/>
      <c r="V12" s="83"/>
      <c r="W12" s="83"/>
    </row>
    <row r="13" spans="1:23" x14ac:dyDescent="0.2">
      <c r="A13" s="170">
        <f t="shared" si="0"/>
        <v>2006</v>
      </c>
      <c r="B13" s="171">
        <v>5.7643841547364678</v>
      </c>
      <c r="C13" s="199">
        <v>3.6938661096322232</v>
      </c>
      <c r="D13" s="199">
        <v>2.0705180451042442</v>
      </c>
      <c r="E13" s="172">
        <v>25.217697406297791</v>
      </c>
      <c r="F13" s="199">
        <v>18.992986601053754</v>
      </c>
      <c r="G13" s="199">
        <v>2.865550525125431</v>
      </c>
      <c r="H13" s="199">
        <v>3.3591602801186013</v>
      </c>
      <c r="I13" s="172">
        <v>59.785408928548058</v>
      </c>
      <c r="J13" s="199">
        <v>14.057548399211495</v>
      </c>
      <c r="K13" s="199">
        <v>10.914162497454468</v>
      </c>
      <c r="L13" s="199">
        <v>15.720063650126978</v>
      </c>
      <c r="M13" s="199">
        <v>5.8148126067268695</v>
      </c>
      <c r="N13" s="200">
        <v>13.278821775028243</v>
      </c>
      <c r="Q13" s="83"/>
      <c r="R13" s="83"/>
      <c r="S13" s="83"/>
      <c r="T13" s="83"/>
      <c r="U13" s="83"/>
      <c r="V13" s="83"/>
      <c r="W13" s="83"/>
    </row>
    <row r="14" spans="1:23" x14ac:dyDescent="0.2">
      <c r="A14" s="170">
        <f t="shared" si="0"/>
        <v>2007</v>
      </c>
      <c r="B14" s="171">
        <v>5.6625772545153508</v>
      </c>
      <c r="C14" s="199">
        <v>3.6641236398045152</v>
      </c>
      <c r="D14" s="199">
        <v>1.9984536147108358</v>
      </c>
      <c r="E14" s="172">
        <v>25.287062136847759</v>
      </c>
      <c r="F14" s="199">
        <v>18.856299003673328</v>
      </c>
      <c r="G14" s="199">
        <v>2.7885111445625732</v>
      </c>
      <c r="H14" s="199">
        <v>3.6422519886118581</v>
      </c>
      <c r="I14" s="172">
        <v>59.959620071338271</v>
      </c>
      <c r="J14" s="199">
        <v>14.04466709493699</v>
      </c>
      <c r="K14" s="199">
        <v>11.131527217085162</v>
      </c>
      <c r="L14" s="199">
        <v>15.887495206261045</v>
      </c>
      <c r="M14" s="199">
        <v>5.7719848584950126</v>
      </c>
      <c r="N14" s="200">
        <v>13.123945694560051</v>
      </c>
      <c r="Q14" s="83"/>
      <c r="R14" s="83"/>
      <c r="S14" s="83"/>
      <c r="T14" s="83"/>
      <c r="U14" s="83"/>
      <c r="V14" s="83"/>
      <c r="W14" s="83"/>
    </row>
    <row r="15" spans="1:23" x14ac:dyDescent="0.2">
      <c r="A15" s="170">
        <f t="shared" si="0"/>
        <v>2008</v>
      </c>
      <c r="B15" s="171">
        <v>6.0782198487297805</v>
      </c>
      <c r="C15" s="199">
        <v>4.2825141589970386</v>
      </c>
      <c r="D15" s="199">
        <v>1.7957056897327432</v>
      </c>
      <c r="E15" s="172">
        <v>24.951142715966085</v>
      </c>
      <c r="F15" s="199">
        <v>18.533823130907916</v>
      </c>
      <c r="G15" s="199">
        <v>2.5606173380498971</v>
      </c>
      <c r="H15" s="199">
        <v>3.8567022470082688</v>
      </c>
      <c r="I15" s="172">
        <v>60.025092540370906</v>
      </c>
      <c r="J15" s="199">
        <v>13.699905287511033</v>
      </c>
      <c r="K15" s="199">
        <v>11.100134260967382</v>
      </c>
      <c r="L15" s="199">
        <v>16.165479877935841</v>
      </c>
      <c r="M15" s="199">
        <v>5.7470647288739674</v>
      </c>
      <c r="N15" s="200">
        <v>13.312508385082683</v>
      </c>
      <c r="Q15" s="83"/>
      <c r="R15" s="83"/>
      <c r="S15" s="83"/>
      <c r="T15" s="83"/>
      <c r="U15" s="83"/>
      <c r="V15" s="83"/>
      <c r="W15" s="83"/>
    </row>
    <row r="16" spans="1:23" x14ac:dyDescent="0.2">
      <c r="A16" s="170">
        <f t="shared" si="0"/>
        <v>2009</v>
      </c>
      <c r="B16" s="171">
        <v>5.9652627998266228</v>
      </c>
      <c r="C16" s="199">
        <v>4.1948020408163016</v>
      </c>
      <c r="D16" s="199">
        <v>1.7704607590103207</v>
      </c>
      <c r="E16" s="172">
        <v>23.593067324375163</v>
      </c>
      <c r="F16" s="199">
        <v>16.828906138880136</v>
      </c>
      <c r="G16" s="199">
        <v>2.4841899888101868</v>
      </c>
      <c r="H16" s="199">
        <v>4.2799711966848406</v>
      </c>
      <c r="I16" s="172">
        <v>61.581617779015886</v>
      </c>
      <c r="J16" s="199">
        <v>13.913179371142867</v>
      </c>
      <c r="K16" s="199">
        <v>11.261709661914773</v>
      </c>
      <c r="L16" s="199">
        <v>16.652634620522981</v>
      </c>
      <c r="M16" s="199">
        <v>5.8197534643048616</v>
      </c>
      <c r="N16" s="200">
        <v>13.934340661130392</v>
      </c>
      <c r="Q16" s="83"/>
      <c r="R16" s="83"/>
      <c r="S16" s="83"/>
      <c r="T16" s="83"/>
      <c r="U16" s="83"/>
      <c r="V16" s="83"/>
      <c r="W16" s="83"/>
    </row>
    <row r="17" spans="1:23" x14ac:dyDescent="0.2">
      <c r="A17" s="170">
        <f t="shared" si="0"/>
        <v>2010</v>
      </c>
      <c r="B17" s="171">
        <v>5.9182439171776151</v>
      </c>
      <c r="C17" s="199">
        <v>4.0829732883224654</v>
      </c>
      <c r="D17" s="199">
        <v>1.8352706288551495</v>
      </c>
      <c r="E17" s="172">
        <v>23.934753428221089</v>
      </c>
      <c r="F17" s="199">
        <v>17.297719809092349</v>
      </c>
      <c r="G17" s="199">
        <v>2.4303309496501684</v>
      </c>
      <c r="H17" s="199">
        <v>4.2067026694785739</v>
      </c>
      <c r="I17" s="172">
        <v>61.075587766915859</v>
      </c>
      <c r="J17" s="199">
        <v>14.057585727200623</v>
      </c>
      <c r="K17" s="199">
        <v>11.127601451920297</v>
      </c>
      <c r="L17" s="199">
        <v>16.29898577747116</v>
      </c>
      <c r="M17" s="199">
        <v>5.6605177272464644</v>
      </c>
      <c r="N17" s="200">
        <v>13.930897083077317</v>
      </c>
      <c r="Q17" s="83"/>
      <c r="R17" s="83"/>
      <c r="S17" s="83"/>
      <c r="T17" s="83"/>
      <c r="U17" s="83"/>
      <c r="V17" s="83"/>
      <c r="W17" s="83"/>
    </row>
    <row r="18" spans="1:23" x14ac:dyDescent="0.2">
      <c r="A18" s="170">
        <v>2011</v>
      </c>
      <c r="B18" s="171">
        <v>6.0615749386512565</v>
      </c>
      <c r="C18" s="199">
        <v>4.3049067057584534</v>
      </c>
      <c r="D18" s="199">
        <v>1.7566682328928034</v>
      </c>
      <c r="E18" s="172">
        <v>23.628242535053428</v>
      </c>
      <c r="F18" s="199">
        <v>17.176028236806314</v>
      </c>
      <c r="G18" s="199">
        <v>2.3709830413234783</v>
      </c>
      <c r="H18" s="199">
        <v>4.0812312569236306</v>
      </c>
      <c r="I18" s="172">
        <v>61.22523468193247</v>
      </c>
      <c r="J18" s="199">
        <v>14.221822099011236</v>
      </c>
      <c r="K18" s="199">
        <v>11.046039985515026</v>
      </c>
      <c r="L18" s="199">
        <v>16.393029653348755</v>
      </c>
      <c r="M18" s="199">
        <v>5.6142938410632768</v>
      </c>
      <c r="N18" s="200">
        <v>13.95004910299417</v>
      </c>
      <c r="Q18" s="83"/>
      <c r="R18" s="83"/>
      <c r="S18" s="83"/>
      <c r="T18" s="83"/>
      <c r="U18" s="83"/>
      <c r="V18" s="83"/>
      <c r="W18" s="83"/>
    </row>
    <row r="19" spans="1:23" x14ac:dyDescent="0.2">
      <c r="A19" s="170">
        <v>2012</v>
      </c>
      <c r="B19" s="171">
        <v>5.9952687666506783</v>
      </c>
      <c r="C19" s="199">
        <v>4.246053954934216</v>
      </c>
      <c r="D19" s="199">
        <v>1.7492148117164628</v>
      </c>
      <c r="E19" s="172">
        <v>23.451851002945173</v>
      </c>
      <c r="F19" s="199">
        <v>17.065340754340696</v>
      </c>
      <c r="G19" s="199">
        <v>2.3163366546542576</v>
      </c>
      <c r="H19" s="199">
        <v>4.0701735939502228</v>
      </c>
      <c r="I19" s="172">
        <v>61.431160364025907</v>
      </c>
      <c r="J19" s="199">
        <v>14.345247567640987</v>
      </c>
      <c r="K19" s="199">
        <v>11.044608413303838</v>
      </c>
      <c r="L19" s="199">
        <v>16.301121631222951</v>
      </c>
      <c r="M19" s="199">
        <v>5.5989711030987603</v>
      </c>
      <c r="N19" s="200">
        <v>14.141211648759377</v>
      </c>
      <c r="Q19" s="83"/>
      <c r="R19" s="83"/>
      <c r="S19" s="83"/>
      <c r="T19" s="83"/>
      <c r="U19" s="83"/>
      <c r="V19" s="83"/>
      <c r="W19" s="83"/>
    </row>
    <row r="20" spans="1:23" x14ac:dyDescent="0.2">
      <c r="A20" s="170">
        <v>2013</v>
      </c>
      <c r="B20" s="171">
        <v>6.0190674648422657</v>
      </c>
      <c r="C20" s="199">
        <v>4.2323014937018613</v>
      </c>
      <c r="D20" s="199">
        <v>1.786765971140404</v>
      </c>
      <c r="E20" s="172">
        <v>23.242346306658554</v>
      </c>
      <c r="F20" s="199">
        <v>16.862968471026296</v>
      </c>
      <c r="G20" s="199">
        <v>2.2673273241837202</v>
      </c>
      <c r="H20" s="199">
        <v>4.1120505114485404</v>
      </c>
      <c r="I20" s="172">
        <v>61.665985030270534</v>
      </c>
      <c r="J20" s="199">
        <v>14.257874060958523</v>
      </c>
      <c r="K20" s="199">
        <v>11.061343356919785</v>
      </c>
      <c r="L20" s="199">
        <v>16.475442472025442</v>
      </c>
      <c r="M20" s="199">
        <v>5.5939364322599339</v>
      </c>
      <c r="N20" s="200">
        <v>14.277388708106853</v>
      </c>
      <c r="Q20" s="83"/>
      <c r="R20" s="83"/>
      <c r="S20" s="83"/>
      <c r="T20" s="83"/>
      <c r="U20" s="83"/>
      <c r="V20" s="83"/>
      <c r="W20" s="83"/>
    </row>
    <row r="21" spans="1:23" x14ac:dyDescent="0.2">
      <c r="A21" s="170">
        <v>2014</v>
      </c>
      <c r="B21" s="171">
        <v>6.1297331213464936</v>
      </c>
      <c r="C21" s="199">
        <v>4.3983191104971819</v>
      </c>
      <c r="D21" s="199">
        <v>1.7314140108493117</v>
      </c>
      <c r="E21" s="172">
        <v>22.981655561376073</v>
      </c>
      <c r="F21" s="199">
        <v>16.590874743187921</v>
      </c>
      <c r="G21" s="199">
        <v>2.2191509129759464</v>
      </c>
      <c r="H21" s="199">
        <v>4.1716299052122086</v>
      </c>
      <c r="I21" s="172">
        <v>61.855454024885148</v>
      </c>
      <c r="J21" s="199">
        <v>14.125295486826509</v>
      </c>
      <c r="K21" s="199">
        <v>11.136972730032193</v>
      </c>
      <c r="L21" s="199">
        <v>16.565409691502065</v>
      </c>
      <c r="M21" s="199">
        <v>5.5802585626766978</v>
      </c>
      <c r="N21" s="200">
        <v>14.44751755384768</v>
      </c>
      <c r="Q21" s="83"/>
      <c r="R21" s="83"/>
      <c r="S21" s="83"/>
      <c r="T21" s="83"/>
      <c r="U21" s="83"/>
      <c r="V21" s="83"/>
      <c r="W21" s="83"/>
    </row>
    <row r="22" spans="1:23" ht="51.75" thickBot="1" x14ac:dyDescent="0.25">
      <c r="A22" s="182" t="s">
        <v>20</v>
      </c>
      <c r="B22" s="183">
        <f t="shared" ref="B22:M22" si="1">AVERAGE(B3:B21)</f>
        <v>6.6242735536490605</v>
      </c>
      <c r="C22" s="242">
        <f t="shared" si="1"/>
        <v>4.314375262693293</v>
      </c>
      <c r="D22" s="242">
        <f t="shared" si="1"/>
        <v>2.3098982909557662</v>
      </c>
      <c r="E22" s="184">
        <f t="shared" si="1"/>
        <v>24.66516729204227</v>
      </c>
      <c r="F22" s="242">
        <f t="shared" si="1"/>
        <v>18.37919084140205</v>
      </c>
      <c r="G22" s="242">
        <f t="shared" si="1"/>
        <v>2.7332150481581277</v>
      </c>
      <c r="H22" s="242">
        <f t="shared" si="1"/>
        <v>3.5527614024821013</v>
      </c>
      <c r="I22" s="184">
        <f t="shared" si="1"/>
        <v>59.393082647803197</v>
      </c>
      <c r="J22" s="242">
        <f t="shared" si="1"/>
        <v>13.550448872308289</v>
      </c>
      <c r="K22" s="242">
        <f t="shared" si="1"/>
        <v>10.499992342503733</v>
      </c>
      <c r="L22" s="242">
        <f t="shared" si="1"/>
        <v>15.02310455932826</v>
      </c>
      <c r="M22" s="242">
        <f t="shared" si="1"/>
        <v>5.8131456883643757</v>
      </c>
      <c r="N22" s="243">
        <f>AVERAGE(N3:N21)</f>
        <v>14.506391185298538</v>
      </c>
    </row>
    <row r="23" spans="1:23" x14ac:dyDescent="0.2">
      <c r="H23" s="256"/>
      <c r="I23" s="256"/>
    </row>
    <row r="24" spans="1:23" x14ac:dyDescent="0.2">
      <c r="I24" t="s">
        <v>342</v>
      </c>
    </row>
    <row r="103" spans="4:6" x14ac:dyDescent="0.2">
      <c r="D103" s="82"/>
    </row>
    <row r="105" spans="4:6" x14ac:dyDescent="0.2">
      <c r="F105" s="83"/>
    </row>
    <row r="106" spans="4:6" x14ac:dyDescent="0.2">
      <c r="F106" s="83"/>
    </row>
    <row r="107" spans="4:6" x14ac:dyDescent="0.2">
      <c r="F107" s="83"/>
    </row>
    <row r="108" spans="4:6" x14ac:dyDescent="0.2">
      <c r="F108" s="83"/>
    </row>
    <row r="109" spans="4:6" x14ac:dyDescent="0.2">
      <c r="F109" s="83"/>
    </row>
    <row r="110" spans="4:6" x14ac:dyDescent="0.2">
      <c r="F110" s="83"/>
    </row>
    <row r="111" spans="4:6" x14ac:dyDescent="0.2">
      <c r="F111" s="83"/>
    </row>
    <row r="112" spans="4:6" x14ac:dyDescent="0.2">
      <c r="F112" s="83"/>
    </row>
    <row r="113" spans="6:6" x14ac:dyDescent="0.2">
      <c r="F113" s="83"/>
    </row>
    <row r="114" spans="6:6" x14ac:dyDescent="0.2">
      <c r="F114" s="83"/>
    </row>
    <row r="115" spans="6:6" x14ac:dyDescent="0.2">
      <c r="F115" s="83"/>
    </row>
    <row r="116" spans="6:6" x14ac:dyDescent="0.2">
      <c r="F116" s="83"/>
    </row>
    <row r="117" spans="6:6" x14ac:dyDescent="0.2">
      <c r="F117" s="8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24"/>
  <sheetViews>
    <sheetView workbookViewId="0">
      <selection sqref="A1:N1"/>
    </sheetView>
  </sheetViews>
  <sheetFormatPr defaultRowHeight="12.75" x14ac:dyDescent="0.2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02"/>
  </cols>
  <sheetData>
    <row r="1" spans="1:237" ht="54" customHeight="1" thickBot="1" x14ac:dyDescent="0.25">
      <c r="A1" s="423" t="s">
        <v>163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5"/>
      <c r="N1" s="426"/>
    </row>
    <row r="2" spans="1:237" s="191" customFormat="1" ht="64.5" thickBot="1" x14ac:dyDescent="0.25">
      <c r="A2" s="188"/>
      <c r="B2" s="189" t="s">
        <v>0</v>
      </c>
      <c r="C2" s="190" t="s">
        <v>1</v>
      </c>
      <c r="D2" s="190" t="s">
        <v>2</v>
      </c>
      <c r="E2" s="189" t="s">
        <v>3</v>
      </c>
      <c r="F2" s="190" t="s">
        <v>4</v>
      </c>
      <c r="G2" s="190" t="s">
        <v>5</v>
      </c>
      <c r="H2" s="190" t="s">
        <v>6</v>
      </c>
      <c r="I2" s="189" t="s">
        <v>7</v>
      </c>
      <c r="J2" s="190" t="s">
        <v>8</v>
      </c>
      <c r="K2" s="190" t="s">
        <v>9</v>
      </c>
      <c r="L2" s="190" t="s">
        <v>10</v>
      </c>
      <c r="M2" s="190" t="s">
        <v>11</v>
      </c>
      <c r="N2" s="206" t="s">
        <v>12</v>
      </c>
      <c r="O2" s="203"/>
      <c r="P2" s="204"/>
      <c r="Q2" s="203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  <c r="CJ2" s="205"/>
      <c r="CK2" s="205"/>
      <c r="CL2" s="205"/>
      <c r="CM2" s="205"/>
      <c r="CN2" s="205"/>
      <c r="CO2" s="205"/>
      <c r="CP2" s="205"/>
      <c r="CQ2" s="205"/>
      <c r="CR2" s="205"/>
      <c r="CS2" s="205"/>
      <c r="CT2" s="205"/>
      <c r="CU2" s="205"/>
      <c r="CV2" s="205"/>
      <c r="CW2" s="205"/>
      <c r="CX2" s="205"/>
      <c r="CY2" s="205"/>
      <c r="CZ2" s="205"/>
      <c r="DA2" s="205"/>
      <c r="DB2" s="205"/>
      <c r="DC2" s="205"/>
      <c r="DD2" s="205"/>
      <c r="DE2" s="205"/>
      <c r="DF2" s="205"/>
      <c r="DG2" s="205"/>
      <c r="DH2" s="205"/>
      <c r="DI2" s="205"/>
      <c r="DJ2" s="205"/>
      <c r="DK2" s="205"/>
      <c r="DL2" s="205"/>
      <c r="DM2" s="205"/>
      <c r="DN2" s="205"/>
      <c r="DO2" s="205"/>
      <c r="DP2" s="205"/>
      <c r="DQ2" s="205"/>
      <c r="DR2" s="205"/>
      <c r="DS2" s="205"/>
      <c r="DT2" s="205"/>
      <c r="DU2" s="205"/>
      <c r="DV2" s="205"/>
      <c r="DW2" s="205"/>
      <c r="DX2" s="205"/>
      <c r="DY2" s="205"/>
      <c r="DZ2" s="205"/>
      <c r="EA2" s="205"/>
      <c r="EB2" s="205"/>
      <c r="EC2" s="205"/>
      <c r="ED2" s="205"/>
      <c r="EE2" s="205"/>
      <c r="EF2" s="205"/>
      <c r="EG2" s="205"/>
      <c r="EH2" s="205"/>
      <c r="EI2" s="205"/>
      <c r="EJ2" s="205"/>
      <c r="EK2" s="205"/>
      <c r="EL2" s="205"/>
      <c r="EM2" s="205"/>
      <c r="EN2" s="205"/>
      <c r="EO2" s="205"/>
      <c r="EP2" s="205"/>
      <c r="EQ2" s="205"/>
      <c r="ER2" s="205"/>
      <c r="ES2" s="205"/>
      <c r="ET2" s="205"/>
      <c r="EU2" s="205"/>
      <c r="EV2" s="205"/>
      <c r="EW2" s="205"/>
      <c r="EX2" s="205"/>
      <c r="EY2" s="205"/>
      <c r="EZ2" s="205"/>
      <c r="FA2" s="205"/>
      <c r="FB2" s="205"/>
      <c r="FC2" s="205"/>
      <c r="FD2" s="205"/>
      <c r="FE2" s="205"/>
      <c r="FF2" s="205"/>
      <c r="FG2" s="205"/>
      <c r="FH2" s="205"/>
      <c r="FI2" s="205"/>
      <c r="FJ2" s="205"/>
      <c r="FK2" s="205"/>
      <c r="FL2" s="205"/>
      <c r="FM2" s="205"/>
      <c r="FN2" s="205"/>
      <c r="FO2" s="205"/>
      <c r="FP2" s="205"/>
      <c r="FQ2" s="205"/>
      <c r="FR2" s="205"/>
      <c r="FS2" s="205"/>
      <c r="FT2" s="205"/>
      <c r="FU2" s="205"/>
      <c r="FV2" s="205"/>
      <c r="FW2" s="205"/>
      <c r="FX2" s="205"/>
      <c r="FY2" s="205"/>
      <c r="FZ2" s="205"/>
      <c r="GA2" s="205"/>
      <c r="GB2" s="205"/>
      <c r="GC2" s="205"/>
      <c r="GD2" s="205"/>
      <c r="GE2" s="205"/>
      <c r="GF2" s="205"/>
      <c r="GG2" s="205"/>
      <c r="GH2" s="205"/>
      <c r="GI2" s="205"/>
      <c r="GJ2" s="205"/>
      <c r="GK2" s="205"/>
      <c r="GL2" s="205"/>
      <c r="GM2" s="205"/>
      <c r="GN2" s="205"/>
      <c r="GO2" s="205"/>
      <c r="GP2" s="205"/>
      <c r="GQ2" s="205"/>
      <c r="GR2" s="205"/>
      <c r="GS2" s="205"/>
      <c r="GT2" s="205"/>
      <c r="GU2" s="205"/>
      <c r="GV2" s="205"/>
      <c r="GW2" s="205"/>
      <c r="GX2" s="205"/>
      <c r="GY2" s="205"/>
      <c r="GZ2" s="205"/>
      <c r="HA2" s="205"/>
      <c r="HB2" s="205"/>
      <c r="HC2" s="205"/>
      <c r="HD2" s="205"/>
      <c r="HE2" s="205"/>
      <c r="HF2" s="205"/>
      <c r="HG2" s="205"/>
      <c r="HH2" s="205"/>
      <c r="HI2" s="205"/>
      <c r="HJ2" s="205"/>
      <c r="HK2" s="205"/>
      <c r="HL2" s="205"/>
      <c r="HM2" s="205"/>
      <c r="HN2" s="205"/>
      <c r="HO2" s="205"/>
      <c r="HP2" s="205"/>
      <c r="HQ2" s="205"/>
      <c r="HR2" s="205"/>
      <c r="HS2" s="205"/>
      <c r="HT2" s="205"/>
      <c r="HU2" s="205"/>
      <c r="HV2" s="205"/>
      <c r="HW2" s="205"/>
      <c r="HX2" s="205"/>
      <c r="HY2" s="205"/>
      <c r="HZ2" s="205"/>
      <c r="IA2" s="205"/>
      <c r="IB2" s="205"/>
      <c r="IC2" s="205"/>
    </row>
    <row r="3" spans="1:237" x14ac:dyDescent="0.2">
      <c r="A3" s="192">
        <v>1995</v>
      </c>
      <c r="B3" s="193">
        <v>7.3246758626037662</v>
      </c>
      <c r="C3" s="197">
        <v>28.484107532779397</v>
      </c>
      <c r="D3" s="197">
        <v>3.6510194297312637</v>
      </c>
      <c r="E3" s="194">
        <v>20.169689988163288</v>
      </c>
      <c r="F3" s="197">
        <v>20.531588336186381</v>
      </c>
      <c r="G3" s="197">
        <v>15.649942127085273</v>
      </c>
      <c r="H3" s="197">
        <v>23.584052232891121</v>
      </c>
      <c r="I3" s="194">
        <v>15.612031508022739</v>
      </c>
      <c r="J3" s="197">
        <v>15.423484412363431</v>
      </c>
      <c r="K3" s="197">
        <v>22.18834344452447</v>
      </c>
      <c r="L3" s="197">
        <v>13.60419158464318</v>
      </c>
      <c r="M3" s="197">
        <v>16.535269075572423</v>
      </c>
      <c r="N3" s="201">
        <v>14.829541956499273</v>
      </c>
      <c r="P3" s="260"/>
    </row>
    <row r="4" spans="1:237" x14ac:dyDescent="0.2">
      <c r="A4" s="192">
        <f>A3+1</f>
        <v>1996</v>
      </c>
      <c r="B4" s="193">
        <v>7.8086929725232475</v>
      </c>
      <c r="C4" s="197">
        <v>26.516077459682357</v>
      </c>
      <c r="D4" s="197">
        <v>3.7487715841135687</v>
      </c>
      <c r="E4" s="194">
        <v>20.03300911193865</v>
      </c>
      <c r="F4" s="197">
        <v>20.602049043984341</v>
      </c>
      <c r="G4" s="197">
        <v>15.492885621600475</v>
      </c>
      <c r="H4" s="197">
        <v>22.71794372560375</v>
      </c>
      <c r="I4" s="194">
        <v>15.62341635395574</v>
      </c>
      <c r="J4" s="197">
        <v>15.207383527047059</v>
      </c>
      <c r="K4" s="197">
        <v>21.867724716744018</v>
      </c>
      <c r="L4" s="197">
        <v>13.62559651992459</v>
      </c>
      <c r="M4" s="197">
        <v>16.533573654548618</v>
      </c>
      <c r="N4" s="201">
        <v>15.099043072303225</v>
      </c>
      <c r="P4" s="260"/>
    </row>
    <row r="5" spans="1:237" x14ac:dyDescent="0.2">
      <c r="A5" s="192">
        <f t="shared" ref="A5:A18" si="0">A4+1</f>
        <v>1997</v>
      </c>
      <c r="B5" s="193">
        <v>7.7017217458342264</v>
      </c>
      <c r="C5" s="197">
        <v>26.162530967418562</v>
      </c>
      <c r="D5" s="197">
        <v>3.7268282207674508</v>
      </c>
      <c r="E5" s="194">
        <v>20.068484876910372</v>
      </c>
      <c r="F5" s="197">
        <v>20.592215651305096</v>
      </c>
      <c r="G5" s="197">
        <v>15.424887777944093</v>
      </c>
      <c r="H5" s="197">
        <v>23.217907618418039</v>
      </c>
      <c r="I5" s="194">
        <v>15.440330547909847</v>
      </c>
      <c r="J5" s="197">
        <v>15.23074326328547</v>
      </c>
      <c r="K5" s="197">
        <v>21.470903499104242</v>
      </c>
      <c r="L5" s="197">
        <v>13.553629436552544</v>
      </c>
      <c r="M5" s="197">
        <v>16.527701036506965</v>
      </c>
      <c r="N5" s="201">
        <v>14.618569319418768</v>
      </c>
      <c r="P5" s="260"/>
    </row>
    <row r="6" spans="1:237" x14ac:dyDescent="0.2">
      <c r="A6" s="192">
        <f t="shared" si="0"/>
        <v>1998</v>
      </c>
      <c r="B6" s="193">
        <v>7.8008194118496226</v>
      </c>
      <c r="C6" s="197">
        <v>27.989525729779469</v>
      </c>
      <c r="D6" s="197">
        <v>3.6801502569131137</v>
      </c>
      <c r="E6" s="194">
        <v>19.908937581017199</v>
      </c>
      <c r="F6" s="197">
        <v>20.540598383398041</v>
      </c>
      <c r="G6" s="197">
        <v>15.45590894059257</v>
      </c>
      <c r="H6" s="197">
        <v>21.895444354414664</v>
      </c>
      <c r="I6" s="194">
        <v>15.589286123710952</v>
      </c>
      <c r="J6" s="197">
        <v>15.167734032575819</v>
      </c>
      <c r="K6" s="197">
        <v>21.314974164605811</v>
      </c>
      <c r="L6" s="197">
        <v>13.663783593618373</v>
      </c>
      <c r="M6" s="197">
        <v>16.528261954543076</v>
      </c>
      <c r="N6" s="201">
        <v>15.011302673402415</v>
      </c>
      <c r="P6" s="260"/>
    </row>
    <row r="7" spans="1:237" x14ac:dyDescent="0.2">
      <c r="A7" s="192">
        <f t="shared" si="0"/>
        <v>1999</v>
      </c>
      <c r="B7" s="193">
        <v>7.4589208622922758</v>
      </c>
      <c r="C7" s="197">
        <v>25.552196136482912</v>
      </c>
      <c r="D7" s="197">
        <v>3.481293918636192</v>
      </c>
      <c r="E7" s="194">
        <v>19.967047957224203</v>
      </c>
      <c r="F7" s="197">
        <v>20.753177582502737</v>
      </c>
      <c r="G7" s="197">
        <v>15.506313141537051</v>
      </c>
      <c r="H7" s="197">
        <v>20.93226054530512</v>
      </c>
      <c r="I7" s="194">
        <v>15.466831743003404</v>
      </c>
      <c r="J7" s="197">
        <v>15.126970968071237</v>
      </c>
      <c r="K7" s="197">
        <v>20.990800188194232</v>
      </c>
      <c r="L7" s="197">
        <v>13.797944987378422</v>
      </c>
      <c r="M7" s="197">
        <v>16.494045782506035</v>
      </c>
      <c r="N7" s="201">
        <v>14.613190478990127</v>
      </c>
      <c r="P7" s="260"/>
    </row>
    <row r="8" spans="1:237" x14ac:dyDescent="0.2">
      <c r="A8" s="192">
        <f t="shared" si="0"/>
        <v>2000</v>
      </c>
      <c r="B8" s="193">
        <v>7.6013735094769563</v>
      </c>
      <c r="C8" s="197">
        <v>25.25594346795253</v>
      </c>
      <c r="D8" s="197">
        <v>3.4925792867157011</v>
      </c>
      <c r="E8" s="194">
        <v>20.098151808206978</v>
      </c>
      <c r="F8" s="197">
        <v>20.858719662864704</v>
      </c>
      <c r="G8" s="197">
        <v>15.735791467394266</v>
      </c>
      <c r="H8" s="197">
        <v>20.83748692574768</v>
      </c>
      <c r="I8" s="194">
        <v>15.411241790978542</v>
      </c>
      <c r="J8" s="197">
        <v>15.182907083725484</v>
      </c>
      <c r="K8" s="197">
        <v>20.621754933959668</v>
      </c>
      <c r="L8" s="197">
        <v>13.475835914915004</v>
      </c>
      <c r="M8" s="197">
        <v>16.476538480913781</v>
      </c>
      <c r="N8" s="201">
        <v>14.707373358495515</v>
      </c>
      <c r="P8" s="260"/>
    </row>
    <row r="9" spans="1:237" x14ac:dyDescent="0.2">
      <c r="A9" s="192">
        <f t="shared" si="0"/>
        <v>2001</v>
      </c>
      <c r="B9" s="193">
        <v>7.6807049835440306</v>
      </c>
      <c r="C9" s="197">
        <v>26.134988897595377</v>
      </c>
      <c r="D9" s="197">
        <v>3.5233660556917581</v>
      </c>
      <c r="E9" s="194">
        <v>20.629319184931504</v>
      </c>
      <c r="F9" s="197">
        <v>20.820556909152742</v>
      </c>
      <c r="G9" s="197">
        <v>16.132189023375389</v>
      </c>
      <c r="H9" s="197">
        <v>24.864222834197221</v>
      </c>
      <c r="I9" s="194">
        <v>15.540053476715709</v>
      </c>
      <c r="J9" s="197">
        <v>16.063728419991687</v>
      </c>
      <c r="K9" s="197">
        <v>20.421253891670744</v>
      </c>
      <c r="L9" s="197">
        <v>13.051384603733796</v>
      </c>
      <c r="M9" s="197">
        <v>16.480987068717546</v>
      </c>
      <c r="N9" s="201">
        <v>14.984227771763967</v>
      </c>
      <c r="P9" s="260"/>
    </row>
    <row r="10" spans="1:237" x14ac:dyDescent="0.2">
      <c r="A10" s="192">
        <f t="shared" si="0"/>
        <v>2002</v>
      </c>
      <c r="B10" s="193">
        <v>7.7374616855655622</v>
      </c>
      <c r="C10" s="197">
        <v>25.574060242653662</v>
      </c>
      <c r="D10" s="197">
        <v>3.5004612763390126</v>
      </c>
      <c r="E10" s="194">
        <v>19.961681339027944</v>
      </c>
      <c r="F10" s="197">
        <v>20.789988814872796</v>
      </c>
      <c r="G10" s="197">
        <v>16.218726121431651</v>
      </c>
      <c r="H10" s="197">
        <v>19.163256896753627</v>
      </c>
      <c r="I10" s="194">
        <v>15.515418866071764</v>
      </c>
      <c r="J10" s="197">
        <v>16.087175530191978</v>
      </c>
      <c r="K10" s="197">
        <v>20.487790042689586</v>
      </c>
      <c r="L10" s="197">
        <v>12.901069560633097</v>
      </c>
      <c r="M10" s="197">
        <v>16.472379324033156</v>
      </c>
      <c r="N10" s="201">
        <v>14.939507105106339</v>
      </c>
      <c r="P10" s="260"/>
    </row>
    <row r="11" spans="1:237" x14ac:dyDescent="0.2">
      <c r="A11" s="192">
        <f t="shared" si="0"/>
        <v>2003</v>
      </c>
      <c r="B11" s="193">
        <v>7.9658518617037615</v>
      </c>
      <c r="C11" s="197">
        <v>26.90855269362325</v>
      </c>
      <c r="D11" s="197">
        <v>3.584270745849647</v>
      </c>
      <c r="E11" s="194">
        <v>19.940016016472413</v>
      </c>
      <c r="F11" s="197">
        <v>20.917481174141191</v>
      </c>
      <c r="G11" s="197">
        <v>15.917854721694782</v>
      </c>
      <c r="H11" s="197">
        <v>18.845882664446421</v>
      </c>
      <c r="I11" s="194">
        <v>15.580509690125572</v>
      </c>
      <c r="J11" s="197">
        <v>16.213031082039596</v>
      </c>
      <c r="K11" s="197">
        <v>20.611702240152155</v>
      </c>
      <c r="L11" s="197">
        <v>13.00561351621465</v>
      </c>
      <c r="M11" s="197">
        <v>16.465875823709641</v>
      </c>
      <c r="N11" s="201">
        <v>14.856677292088873</v>
      </c>
      <c r="P11" s="260"/>
    </row>
    <row r="12" spans="1:237" x14ac:dyDescent="0.2">
      <c r="A12" s="192">
        <f t="shared" si="0"/>
        <v>2004</v>
      </c>
      <c r="B12" s="193">
        <v>7.9345350855341774</v>
      </c>
      <c r="C12" s="197">
        <v>26.78734537466671</v>
      </c>
      <c r="D12" s="197">
        <v>3.6016846909720264</v>
      </c>
      <c r="E12" s="194">
        <v>19.933158436369308</v>
      </c>
      <c r="F12" s="197">
        <v>20.877355942705456</v>
      </c>
      <c r="G12" s="197">
        <v>16.072764347061486</v>
      </c>
      <c r="H12" s="197">
        <v>18.966101385498813</v>
      </c>
      <c r="I12" s="194">
        <v>15.544415815276208</v>
      </c>
      <c r="J12" s="197">
        <v>16.219025064576609</v>
      </c>
      <c r="K12" s="197">
        <v>20.531451127129515</v>
      </c>
      <c r="L12" s="197">
        <v>13.026332607491685</v>
      </c>
      <c r="M12" s="197">
        <v>16.465285094674613</v>
      </c>
      <c r="N12" s="201">
        <v>14.774464098623296</v>
      </c>
      <c r="P12" s="260"/>
    </row>
    <row r="13" spans="1:237" x14ac:dyDescent="0.2">
      <c r="A13" s="192">
        <f t="shared" si="0"/>
        <v>2005</v>
      </c>
      <c r="B13" s="193">
        <v>7.339880843237137</v>
      </c>
      <c r="C13" s="197">
        <v>24.433353419922451</v>
      </c>
      <c r="D13" s="197">
        <v>3.3420140470312139</v>
      </c>
      <c r="E13" s="194">
        <v>19.991341148632511</v>
      </c>
      <c r="F13" s="197">
        <v>20.870401581980339</v>
      </c>
      <c r="G13" s="197">
        <v>16.250490786063239</v>
      </c>
      <c r="H13" s="197">
        <v>19.260466429774436</v>
      </c>
      <c r="I13" s="194">
        <v>15.722312001613329</v>
      </c>
      <c r="J13" s="197">
        <v>16.131429534533993</v>
      </c>
      <c r="K13" s="197">
        <v>20.652591597715258</v>
      </c>
      <c r="L13" s="197">
        <v>13.635084668633443</v>
      </c>
      <c r="M13" s="197">
        <v>16.390690123469071</v>
      </c>
      <c r="N13" s="201">
        <v>14.802210011667688</v>
      </c>
      <c r="P13" s="260"/>
    </row>
    <row r="14" spans="1:237" x14ac:dyDescent="0.2">
      <c r="A14" s="192">
        <f t="shared" si="0"/>
        <v>2006</v>
      </c>
      <c r="B14" s="193">
        <v>7.4007680059134966</v>
      </c>
      <c r="C14" s="197">
        <v>26.064320754882797</v>
      </c>
      <c r="D14" s="197">
        <v>3.2495595729638791</v>
      </c>
      <c r="E14" s="194">
        <v>19.886469752828681</v>
      </c>
      <c r="F14" s="197">
        <v>20.791574322577706</v>
      </c>
      <c r="G14" s="197">
        <v>16.293038143557446</v>
      </c>
      <c r="H14" s="197">
        <v>18.796395606272803</v>
      </c>
      <c r="I14" s="194">
        <v>15.642502650910961</v>
      </c>
      <c r="J14" s="197">
        <v>16.198448668477859</v>
      </c>
      <c r="K14" s="197">
        <v>20.669164723771917</v>
      </c>
      <c r="L14" s="197">
        <v>13.388254349515757</v>
      </c>
      <c r="M14" s="197">
        <v>16.419301944018226</v>
      </c>
      <c r="N14" s="201">
        <v>14.790435918872454</v>
      </c>
      <c r="P14" s="260"/>
    </row>
    <row r="15" spans="1:237" x14ac:dyDescent="0.2">
      <c r="A15" s="192">
        <f t="shared" si="0"/>
        <v>2007</v>
      </c>
      <c r="B15" s="193">
        <v>7.7183146223610821</v>
      </c>
      <c r="C15" s="197">
        <v>26.660136563759263</v>
      </c>
      <c r="D15" s="197">
        <v>3.351893414889044</v>
      </c>
      <c r="E15" s="194">
        <v>19.879707602743323</v>
      </c>
      <c r="F15" s="197">
        <v>20.805720767731621</v>
      </c>
      <c r="G15" s="197">
        <v>16.28017748892449</v>
      </c>
      <c r="H15" s="197">
        <v>18.734172381050701</v>
      </c>
      <c r="I15" s="194">
        <v>15.694816088589066</v>
      </c>
      <c r="J15" s="197">
        <v>16.273967919977871</v>
      </c>
      <c r="K15" s="197">
        <v>20.82145572212022</v>
      </c>
      <c r="L15" s="197">
        <v>13.396457455027061</v>
      </c>
      <c r="M15" s="197">
        <v>16.403251644686776</v>
      </c>
      <c r="N15" s="201">
        <v>14.831243271189104</v>
      </c>
      <c r="P15" s="260"/>
    </row>
    <row r="16" spans="1:237" x14ac:dyDescent="0.2">
      <c r="A16" s="192">
        <f t="shared" si="0"/>
        <v>2008</v>
      </c>
      <c r="B16" s="193">
        <v>8.6782857599838596</v>
      </c>
      <c r="C16" s="197">
        <v>27.142303040768624</v>
      </c>
      <c r="D16" s="197">
        <v>3.3093611016857505</v>
      </c>
      <c r="E16" s="194">
        <v>19.87053230761915</v>
      </c>
      <c r="F16" s="197">
        <v>20.789956098592342</v>
      </c>
      <c r="G16" s="197">
        <v>16.120777942002174</v>
      </c>
      <c r="H16" s="197">
        <v>18.77961275590043</v>
      </c>
      <c r="I16" s="194">
        <v>15.676192120257127</v>
      </c>
      <c r="J16" s="197">
        <v>16.227608164993359</v>
      </c>
      <c r="K16" s="197">
        <v>20.86629684054099</v>
      </c>
      <c r="L16" s="197">
        <v>13.429065947180405</v>
      </c>
      <c r="M16" s="197">
        <v>16.372564296726321</v>
      </c>
      <c r="N16" s="201">
        <v>14.823371164987526</v>
      </c>
      <c r="P16" s="260"/>
    </row>
    <row r="17" spans="1:16" x14ac:dyDescent="0.2">
      <c r="A17" s="192">
        <f t="shared" si="0"/>
        <v>2009</v>
      </c>
      <c r="B17" s="193">
        <v>8.7905953244489208</v>
      </c>
      <c r="C17" s="197">
        <v>26.738879556441287</v>
      </c>
      <c r="D17" s="197">
        <v>3.3935351959871651</v>
      </c>
      <c r="E17" s="194">
        <v>19.800329060374075</v>
      </c>
      <c r="F17" s="197">
        <v>20.841308027542343</v>
      </c>
      <c r="G17" s="197">
        <v>15.707338890023109</v>
      </c>
      <c r="H17" s="197">
        <v>18.944957299638492</v>
      </c>
      <c r="I17" s="194">
        <v>15.75354150791825</v>
      </c>
      <c r="J17" s="197">
        <v>16.444858434972158</v>
      </c>
      <c r="K17" s="197">
        <v>20.927811711108951</v>
      </c>
      <c r="L17" s="197">
        <v>13.507346187763424</v>
      </c>
      <c r="M17" s="197">
        <v>16.491968319438879</v>
      </c>
      <c r="N17" s="201">
        <v>14.837164914925594</v>
      </c>
      <c r="P17" s="260"/>
    </row>
    <row r="18" spans="1:16" x14ac:dyDescent="0.2">
      <c r="A18" s="192">
        <f t="shared" si="0"/>
        <v>2010</v>
      </c>
      <c r="B18" s="193">
        <v>8.6756707357935028</v>
      </c>
      <c r="C18" s="197">
        <v>27.000807674916345</v>
      </c>
      <c r="D18" s="197">
        <v>3.4565864009964233</v>
      </c>
      <c r="E18" s="194">
        <v>19.889231557359039</v>
      </c>
      <c r="F18" s="197">
        <v>20.921560031461649</v>
      </c>
      <c r="G18" s="197">
        <v>15.519517652476612</v>
      </c>
      <c r="H18" s="197">
        <v>19.120065992047095</v>
      </c>
      <c r="I18" s="194">
        <v>15.802238588487851</v>
      </c>
      <c r="J18" s="197">
        <v>16.457493695431307</v>
      </c>
      <c r="K18" s="197">
        <v>21.035679838033779</v>
      </c>
      <c r="L18" s="197">
        <v>13.506980011272155</v>
      </c>
      <c r="M18" s="197">
        <v>16.530521064943876</v>
      </c>
      <c r="N18" s="201">
        <v>14.936145861716604</v>
      </c>
      <c r="P18" s="260"/>
    </row>
    <row r="19" spans="1:16" x14ac:dyDescent="0.2">
      <c r="A19" s="192">
        <v>2011</v>
      </c>
      <c r="B19" s="193">
        <v>9.2266757904567989</v>
      </c>
      <c r="C19" s="197">
        <v>29.095245246811928</v>
      </c>
      <c r="D19" s="197">
        <v>3.4511953590677038</v>
      </c>
      <c r="E19" s="194">
        <v>19.878029447529187</v>
      </c>
      <c r="F19" s="197">
        <v>20.894469947704593</v>
      </c>
      <c r="G19" s="197">
        <v>15.462636449526284</v>
      </c>
      <c r="H19" s="197">
        <v>19.134846934375805</v>
      </c>
      <c r="I19" s="194">
        <v>15.796394897130311</v>
      </c>
      <c r="J19" s="197">
        <v>16.60343022655945</v>
      </c>
      <c r="K19" s="197">
        <v>20.985981122857762</v>
      </c>
      <c r="L19" s="197">
        <v>13.511602212511379</v>
      </c>
      <c r="M19" s="197">
        <v>16.574025688709675</v>
      </c>
      <c r="N19" s="201">
        <v>14.824858484829335</v>
      </c>
      <c r="P19" s="260"/>
    </row>
    <row r="20" spans="1:16" x14ac:dyDescent="0.2">
      <c r="A20" s="192">
        <v>2012</v>
      </c>
      <c r="B20" s="193">
        <v>9.5622351946543098</v>
      </c>
      <c r="C20" s="197">
        <v>29.255767522919935</v>
      </c>
      <c r="D20" s="197">
        <v>3.6302968667010389</v>
      </c>
      <c r="E20" s="194">
        <v>19.906229756881565</v>
      </c>
      <c r="F20" s="197">
        <v>20.901509668484227</v>
      </c>
      <c r="G20" s="197">
        <v>15.509702815927637</v>
      </c>
      <c r="H20" s="197">
        <v>19.17143442425704</v>
      </c>
      <c r="I20" s="194">
        <v>15.766624314648551</v>
      </c>
      <c r="J20" s="197">
        <v>16.579981970556222</v>
      </c>
      <c r="K20" s="197">
        <v>21.004543010661571</v>
      </c>
      <c r="L20" s="197">
        <v>13.384114945041697</v>
      </c>
      <c r="M20" s="197">
        <v>16.609176081585808</v>
      </c>
      <c r="N20" s="201">
        <v>14.882397112082039</v>
      </c>
      <c r="P20" s="260"/>
    </row>
    <row r="21" spans="1:16" x14ac:dyDescent="0.2">
      <c r="A21" s="192">
        <v>2013</v>
      </c>
      <c r="B21" s="193">
        <v>9.4749940928198058</v>
      </c>
      <c r="C21" s="197">
        <v>29.325502458783916</v>
      </c>
      <c r="D21" s="197">
        <v>3.6395041998187052</v>
      </c>
      <c r="E21" s="194">
        <v>19.956738037028767</v>
      </c>
      <c r="F21" s="197">
        <v>20.930724518844158</v>
      </c>
      <c r="G21" s="197">
        <v>15.596594781198348</v>
      </c>
      <c r="H21" s="197">
        <v>19.250534070003589</v>
      </c>
      <c r="I21" s="194">
        <v>15.758335940489498</v>
      </c>
      <c r="J21" s="197">
        <v>16.51810177927905</v>
      </c>
      <c r="K21" s="197">
        <v>21.057879329054405</v>
      </c>
      <c r="L21" s="197">
        <v>13.403759884645384</v>
      </c>
      <c r="M21" s="197">
        <v>16.634725724634819</v>
      </c>
      <c r="N21" s="201">
        <v>14.882610768056093</v>
      </c>
      <c r="P21" s="260"/>
    </row>
    <row r="22" spans="1:16" x14ac:dyDescent="0.2">
      <c r="A22" s="192">
        <v>2014</v>
      </c>
      <c r="B22" s="193">
        <v>9.8208595516318127</v>
      </c>
      <c r="C22" s="197">
        <v>29.395237394647893</v>
      </c>
      <c r="D22" s="197">
        <v>3.648711532936372</v>
      </c>
      <c r="E22" s="194">
        <v>20.003827167659079</v>
      </c>
      <c r="F22" s="197">
        <v>20.95993936920409</v>
      </c>
      <c r="G22" s="197">
        <v>15.683486746469057</v>
      </c>
      <c r="H22" s="197">
        <v>19.329633715750134</v>
      </c>
      <c r="I22" s="194">
        <v>15.756708648761908</v>
      </c>
      <c r="J22" s="197">
        <v>16.456221588001878</v>
      </c>
      <c r="K22" s="197">
        <v>21.111215647447239</v>
      </c>
      <c r="L22" s="197">
        <v>13.423404824249072</v>
      </c>
      <c r="M22" s="197">
        <v>16.66027536768383</v>
      </c>
      <c r="N22" s="201">
        <v>14.882824424030147</v>
      </c>
    </row>
    <row r="23" spans="1:16" ht="51.75" thickBot="1" x14ac:dyDescent="0.25">
      <c r="A23" s="192" t="s">
        <v>20</v>
      </c>
      <c r="B23" s="195">
        <f>AVERAGE(B3:B22)</f>
        <v>8.1851518951114173</v>
      </c>
      <c r="C23" s="196">
        <f t="shared" ref="C23:N23" si="1">AVERAGE(C3:C22)</f>
        <v>27.023844106824434</v>
      </c>
      <c r="D23" s="196">
        <f t="shared" si="1"/>
        <v>3.5231541578903518</v>
      </c>
      <c r="E23" s="196">
        <f t="shared" si="1"/>
        <v>19.988596606945855</v>
      </c>
      <c r="F23" s="196">
        <f t="shared" si="1"/>
        <v>20.799544791761829</v>
      </c>
      <c r="G23" s="196">
        <f t="shared" si="1"/>
        <v>15.801551249294272</v>
      </c>
      <c r="H23" s="196">
        <f t="shared" si="1"/>
        <v>20.277333939617346</v>
      </c>
      <c r="I23" s="196">
        <f t="shared" si="1"/>
        <v>15.634660133728863</v>
      </c>
      <c r="J23" s="196">
        <f t="shared" si="1"/>
        <v>15.990686268332576</v>
      </c>
      <c r="K23" s="196">
        <f t="shared" si="1"/>
        <v>20.981965889604329</v>
      </c>
      <c r="L23" s="196">
        <f t="shared" si="1"/>
        <v>13.414572640547258</v>
      </c>
      <c r="M23" s="196">
        <f t="shared" si="1"/>
        <v>16.503320877581157</v>
      </c>
      <c r="N23" s="266">
        <f t="shared" si="1"/>
        <v>14.84635795295242</v>
      </c>
    </row>
    <row r="24" spans="1:16" x14ac:dyDescent="0.2">
      <c r="B24" s="256"/>
      <c r="C24" s="256"/>
      <c r="D24" s="256"/>
      <c r="E24" s="256"/>
      <c r="F24" s="256"/>
      <c r="G24" s="256"/>
      <c r="H24" s="256"/>
      <c r="I24" s="256"/>
      <c r="J24" s="256"/>
      <c r="K24" s="256"/>
      <c r="L24" s="256"/>
      <c r="M24" s="256"/>
      <c r="N24" s="256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7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 x14ac:dyDescent="0.25">
      <c r="D1" s="427" t="s">
        <v>232</v>
      </c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9"/>
    </row>
    <row r="2" spans="1:20" ht="39" thickBot="1" x14ac:dyDescent="0.25">
      <c r="B2" s="369" t="s">
        <v>24</v>
      </c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272</v>
      </c>
      <c r="I2" s="224" t="s">
        <v>273</v>
      </c>
      <c r="J2" s="224" t="s">
        <v>217</v>
      </c>
      <c r="K2" s="224" t="s">
        <v>218</v>
      </c>
      <c r="L2" s="224" t="s">
        <v>219</v>
      </c>
      <c r="M2" s="224" t="s">
        <v>220</v>
      </c>
      <c r="N2" s="224" t="s">
        <v>221</v>
      </c>
      <c r="O2" s="225" t="s">
        <v>222</v>
      </c>
    </row>
    <row r="3" spans="1:20" x14ac:dyDescent="0.2">
      <c r="A3" t="s">
        <v>301</v>
      </c>
      <c r="B3" s="220">
        <v>75173.654480802157</v>
      </c>
      <c r="C3" s="220">
        <v>488757.96013745095</v>
      </c>
      <c r="D3" s="219">
        <f>C3*1000000</f>
        <v>488757960137.45093</v>
      </c>
      <c r="E3" s="219">
        <f>B3*1000000</f>
        <v>75173654480.802155</v>
      </c>
    </row>
    <row r="4" spans="1:20" x14ac:dyDescent="0.2">
      <c r="A4" t="s">
        <v>302</v>
      </c>
      <c r="B4" s="220">
        <v>78989.162645165357</v>
      </c>
      <c r="C4" s="220">
        <v>506879.38429530588</v>
      </c>
      <c r="D4" s="219">
        <f t="shared" ref="D4:D40" si="0">C4*1000000</f>
        <v>506879384295.30585</v>
      </c>
      <c r="E4" s="219">
        <f t="shared" ref="E4:E40" si="1">B4*1000000</f>
        <v>78989162645.165359</v>
      </c>
    </row>
    <row r="5" spans="1:20" x14ac:dyDescent="0.2">
      <c r="A5" t="s">
        <v>303</v>
      </c>
      <c r="B5" s="220">
        <v>79449.575282176957</v>
      </c>
      <c r="C5" s="220">
        <v>511934.56839680893</v>
      </c>
      <c r="D5" s="219">
        <f t="shared" si="0"/>
        <v>511934568396.8089</v>
      </c>
      <c r="E5" s="219">
        <f t="shared" si="1"/>
        <v>79449575282.176956</v>
      </c>
    </row>
    <row r="6" spans="1:20" x14ac:dyDescent="0.2">
      <c r="A6" t="s">
        <v>304</v>
      </c>
      <c r="B6" s="220">
        <v>79707.788036473343</v>
      </c>
      <c r="C6" s="220">
        <v>517198.38724092807</v>
      </c>
      <c r="D6" s="219">
        <f t="shared" si="0"/>
        <v>517198387240.9281</v>
      </c>
      <c r="E6" s="219">
        <f t="shared" si="1"/>
        <v>79707788036.473343</v>
      </c>
    </row>
    <row r="7" spans="1:20" x14ac:dyDescent="0.2">
      <c r="A7" t="s">
        <v>305</v>
      </c>
      <c r="B7" s="220">
        <v>76483.665424878578</v>
      </c>
      <c r="C7" s="220">
        <v>503292.0508036018</v>
      </c>
      <c r="D7" s="219">
        <f t="shared" si="0"/>
        <v>503292050803.60181</v>
      </c>
      <c r="E7" s="219">
        <f t="shared" si="1"/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43774288056.745308</v>
      </c>
    </row>
    <row r="8" spans="1:20" x14ac:dyDescent="0.2">
      <c r="A8" t="s">
        <v>306</v>
      </c>
      <c r="B8" s="220">
        <v>80953.400091618765</v>
      </c>
      <c r="C8" s="220">
        <v>524555.45846506138</v>
      </c>
      <c r="D8" s="219">
        <f t="shared" si="0"/>
        <v>524555458465.0614</v>
      </c>
      <c r="E8" s="219">
        <f t="shared" si="1"/>
        <v>80953400091.618759</v>
      </c>
      <c r="F8" s="220">
        <v>4128329079</v>
      </c>
      <c r="G8" s="220">
        <v>697677279</v>
      </c>
      <c r="H8" s="83">
        <f t="shared" ref="H8:H43" si="2">E8/D8*100</f>
        <v>15.43276288240374</v>
      </c>
      <c r="I8" s="83">
        <f t="shared" ref="I8:I36" si="3">G8/F8*100</f>
        <v>16.899749648082743</v>
      </c>
      <c r="J8" s="83">
        <f t="shared" ref="J8:J36" si="4">D8/F8</f>
        <v>127.06241397600111</v>
      </c>
      <c r="K8" s="83">
        <f t="shared" ref="K8:K36" si="5">E8/G8</f>
        <v>116.03273107539275</v>
      </c>
      <c r="M8" s="219">
        <f t="shared" ref="M8:M30" si="6">E8*$L$26</f>
        <v>46332474196.91246</v>
      </c>
      <c r="N8" s="83">
        <f>(M8-M7)/M7*100</f>
        <v>5.8440382556329302</v>
      </c>
    </row>
    <row r="9" spans="1:20" x14ac:dyDescent="0.2">
      <c r="A9" t="s">
        <v>307</v>
      </c>
      <c r="B9" s="220">
        <v>81106.655453481042</v>
      </c>
      <c r="C9" s="220">
        <v>528780.6251580714</v>
      </c>
      <c r="D9" s="219">
        <f t="shared" si="0"/>
        <v>528780625158.07141</v>
      </c>
      <c r="E9" s="219">
        <f t="shared" si="1"/>
        <v>81106655453.481049</v>
      </c>
      <c r="F9" s="220">
        <v>4479766142</v>
      </c>
      <c r="G9" s="220">
        <v>748604188</v>
      </c>
      <c r="H9" s="83">
        <f t="shared" si="2"/>
        <v>15.338431779575012</v>
      </c>
      <c r="I9" s="83">
        <f t="shared" si="3"/>
        <v>16.71078722126741</v>
      </c>
      <c r="J9" s="83">
        <f t="shared" si="4"/>
        <v>118.0375511570781</v>
      </c>
      <c r="K9" s="83">
        <f t="shared" si="5"/>
        <v>108.34384412164289</v>
      </c>
      <c r="M9" s="219">
        <f t="shared" si="6"/>
        <v>46420187623.290924</v>
      </c>
      <c r="N9" s="83">
        <f t="shared" ref="N9:N39" si="7">(M9-M8)/M8*100</f>
        <v>0.18931306367469766</v>
      </c>
    </row>
    <row r="10" spans="1:20" ht="13.5" thickBot="1" x14ac:dyDescent="0.25">
      <c r="A10" t="s">
        <v>308</v>
      </c>
      <c r="B10" s="220">
        <v>81881.251886097758</v>
      </c>
      <c r="C10" s="220">
        <v>536841.80564712698</v>
      </c>
      <c r="D10" s="219">
        <f t="shared" si="0"/>
        <v>536841805647.12695</v>
      </c>
      <c r="E10" s="219">
        <f t="shared" si="1"/>
        <v>81881251886.097763</v>
      </c>
      <c r="F10" s="220">
        <v>4393645140</v>
      </c>
      <c r="G10" s="220">
        <v>741841930</v>
      </c>
      <c r="H10" s="83">
        <f t="shared" si="2"/>
        <v>15.252398569704418</v>
      </c>
      <c r="I10" s="83">
        <f t="shared" si="3"/>
        <v>16.884429815376485</v>
      </c>
      <c r="J10" s="83">
        <f t="shared" si="4"/>
        <v>122.18597281780634</v>
      </c>
      <c r="K10" s="83">
        <f t="shared" si="5"/>
        <v>110.375605064677</v>
      </c>
      <c r="M10" s="219">
        <f t="shared" si="6"/>
        <v>46863516367.810822</v>
      </c>
      <c r="N10" s="83">
        <f t="shared" si="7"/>
        <v>0.95503436590476232</v>
      </c>
    </row>
    <row r="11" spans="1:20" ht="15.75" thickBot="1" x14ac:dyDescent="0.25">
      <c r="A11" t="s">
        <v>309</v>
      </c>
      <c r="B11" s="220">
        <v>79107.778925907231</v>
      </c>
      <c r="C11" s="220">
        <v>519243.95540583064</v>
      </c>
      <c r="D11" s="219">
        <f t="shared" si="0"/>
        <v>519243955405.83063</v>
      </c>
      <c r="E11" s="219">
        <f t="shared" si="1"/>
        <v>79107778925.907227</v>
      </c>
      <c r="F11" s="220">
        <v>4324510166.1150007</v>
      </c>
      <c r="G11" s="220">
        <v>733454143.19999993</v>
      </c>
      <c r="H11" s="83">
        <f t="shared" si="2"/>
        <v>15.235185330964166</v>
      </c>
      <c r="I11" s="83">
        <f t="shared" si="3"/>
        <v>16.960398172885121</v>
      </c>
      <c r="J11" s="83">
        <f t="shared" si="4"/>
        <v>120.0700045693967</v>
      </c>
      <c r="K11" s="83">
        <f t="shared" si="5"/>
        <v>107.85647563563622</v>
      </c>
      <c r="M11" s="219">
        <f t="shared" si="6"/>
        <v>45276160380.064407</v>
      </c>
      <c r="N11" s="83">
        <f t="shared" si="7"/>
        <v>-3.3871892482159591</v>
      </c>
      <c r="O11" s="83">
        <f>(M11-M7)/M7*100</f>
        <v>3.4309463157280784</v>
      </c>
      <c r="R11" s="430" t="s">
        <v>344</v>
      </c>
      <c r="S11" s="431"/>
      <c r="T11" s="432"/>
    </row>
    <row r="12" spans="1:20" x14ac:dyDescent="0.2">
      <c r="A12" t="s">
        <v>310</v>
      </c>
      <c r="B12" s="220">
        <v>84116.031553848457</v>
      </c>
      <c r="C12" s="220">
        <v>541864.61557162134</v>
      </c>
      <c r="D12" s="219">
        <f t="shared" si="0"/>
        <v>541864615571.62134</v>
      </c>
      <c r="E12" s="219">
        <f t="shared" si="1"/>
        <v>84116031553.848465</v>
      </c>
      <c r="F12" s="220">
        <v>4344832650.1500006</v>
      </c>
      <c r="G12" s="220">
        <v>733104993.00000012</v>
      </c>
      <c r="H12" s="83">
        <f t="shared" si="2"/>
        <v>15.52344056736629</v>
      </c>
      <c r="I12" s="83">
        <f t="shared" si="3"/>
        <v>16.873031760491177</v>
      </c>
      <c r="J12" s="83">
        <f t="shared" si="4"/>
        <v>124.71472648156289</v>
      </c>
      <c r="K12" s="83">
        <f t="shared" si="5"/>
        <v>114.73940616558923</v>
      </c>
      <c r="M12" s="219">
        <f t="shared" si="6"/>
        <v>48142559263.781342</v>
      </c>
      <c r="N12" s="83">
        <f t="shared" si="7"/>
        <v>6.3309230722202345</v>
      </c>
      <c r="O12" s="83">
        <f t="shared" ref="O12:O36" si="8">(M12-M8)/M8*100</f>
        <v>3.9067308583091016</v>
      </c>
      <c r="R12" s="7">
        <v>2001</v>
      </c>
    </row>
    <row r="13" spans="1:20" x14ac:dyDescent="0.2">
      <c r="A13" t="s">
        <v>311</v>
      </c>
      <c r="B13" s="220">
        <v>83795.286288784613</v>
      </c>
      <c r="C13" s="220">
        <v>545530.10100618855</v>
      </c>
      <c r="D13" s="219">
        <f t="shared" si="0"/>
        <v>545530101006.18854</v>
      </c>
      <c r="E13" s="219">
        <f t="shared" si="1"/>
        <v>83795286288.784607</v>
      </c>
      <c r="F13" s="220">
        <v>4469507962.3999996</v>
      </c>
      <c r="G13" s="220">
        <v>755965791.00000012</v>
      </c>
      <c r="H13" s="83">
        <f t="shared" si="2"/>
        <v>15.360341461310863</v>
      </c>
      <c r="I13" s="83">
        <f t="shared" si="3"/>
        <v>16.913848176569036</v>
      </c>
      <c r="J13" s="83">
        <f t="shared" si="4"/>
        <v>122.05596356366132</v>
      </c>
      <c r="K13" s="83">
        <f t="shared" si="5"/>
        <v>110.84534153051986</v>
      </c>
      <c r="M13" s="219">
        <f t="shared" si="6"/>
        <v>47958985483.05645</v>
      </c>
      <c r="N13" s="83">
        <f t="shared" si="7"/>
        <v>-0.38131288309593059</v>
      </c>
      <c r="O13" s="83">
        <f t="shared" si="8"/>
        <v>3.3149324433006977</v>
      </c>
      <c r="R13" s="7">
        <f>R12+1</f>
        <v>2002</v>
      </c>
      <c r="S13" s="268">
        <f>SUM(M7:M10)</f>
        <v>183390466244.75952</v>
      </c>
    </row>
    <row r="14" spans="1:20" x14ac:dyDescent="0.2">
      <c r="A14" t="s">
        <v>312</v>
      </c>
      <c r="B14" s="220">
        <v>83758.211644302064</v>
      </c>
      <c r="C14" s="220">
        <v>550406.98295282968</v>
      </c>
      <c r="D14" s="219">
        <f t="shared" si="0"/>
        <v>550406982952.82971</v>
      </c>
      <c r="E14" s="219">
        <f t="shared" si="1"/>
        <v>83758211644.302063</v>
      </c>
      <c r="F14" s="220">
        <v>4792454884.6540003</v>
      </c>
      <c r="G14" s="220">
        <v>792421454</v>
      </c>
      <c r="H14" s="83">
        <f t="shared" si="2"/>
        <v>15.217505271273094</v>
      </c>
      <c r="I14" s="83">
        <f t="shared" si="3"/>
        <v>16.534771282613971</v>
      </c>
      <c r="J14" s="83">
        <f t="shared" si="4"/>
        <v>114.84865193312453</v>
      </c>
      <c r="K14" s="83">
        <f t="shared" si="5"/>
        <v>105.69907114642818</v>
      </c>
      <c r="M14" s="219">
        <f t="shared" si="6"/>
        <v>47937766361.847176</v>
      </c>
      <c r="N14" s="83">
        <f t="shared" si="7"/>
        <v>-4.4244307913416658E-2</v>
      </c>
      <c r="O14" s="83">
        <f t="shared" si="8"/>
        <v>2.2922948965353891</v>
      </c>
      <c r="R14" s="7">
        <f t="shared" ref="R14:R25" si="9">R13+1</f>
        <v>2003</v>
      </c>
      <c r="S14" s="268">
        <f>SUM(M11:M14)</f>
        <v>189315471488.74936</v>
      </c>
      <c r="T14" s="83">
        <f>(S14-S13)/S13*100</f>
        <v>3.2308142104192661</v>
      </c>
    </row>
    <row r="15" spans="1:20" x14ac:dyDescent="0.2">
      <c r="A15" t="s">
        <v>313</v>
      </c>
      <c r="B15" s="220">
        <v>81825.450737084786</v>
      </c>
      <c r="C15" s="220">
        <v>539074.9567343255</v>
      </c>
      <c r="D15" s="219">
        <f t="shared" si="0"/>
        <v>539074956734.3255</v>
      </c>
      <c r="E15" s="219">
        <f t="shared" si="1"/>
        <v>81825450737.084793</v>
      </c>
      <c r="F15" s="220">
        <v>4499340550.9499998</v>
      </c>
      <c r="G15" s="220">
        <v>735941631.61000013</v>
      </c>
      <c r="H15" s="83">
        <f t="shared" si="2"/>
        <v>15.1788632944066</v>
      </c>
      <c r="I15" s="83">
        <f t="shared" si="3"/>
        <v>16.356655453755593</v>
      </c>
      <c r="J15" s="83">
        <f t="shared" si="4"/>
        <v>119.81199258644784</v>
      </c>
      <c r="K15" s="83">
        <f t="shared" si="5"/>
        <v>111.18470164281563</v>
      </c>
      <c r="M15" s="219">
        <f t="shared" si="6"/>
        <v>46831579410.328178</v>
      </c>
      <c r="N15" s="83">
        <f t="shared" si="7"/>
        <v>-2.3075479636852498</v>
      </c>
      <c r="O15" s="83">
        <f t="shared" si="8"/>
        <v>3.435404012193223</v>
      </c>
      <c r="R15" s="7">
        <f t="shared" si="9"/>
        <v>2004</v>
      </c>
      <c r="S15" s="268">
        <f>SUM(M15:M18)</f>
        <v>197758700275.60449</v>
      </c>
      <c r="T15" s="83">
        <f t="shared" ref="T15:T21" si="10">(S15-S14)/S14*100</f>
        <v>4.4598725716703491</v>
      </c>
    </row>
    <row r="16" spans="1:20" x14ac:dyDescent="0.2">
      <c r="A16" t="s">
        <v>314</v>
      </c>
      <c r="B16" s="220">
        <v>86828.134903747661</v>
      </c>
      <c r="C16" s="220">
        <v>561191.43734944076</v>
      </c>
      <c r="D16" s="219">
        <f t="shared" si="0"/>
        <v>561191437349.4408</v>
      </c>
      <c r="E16" s="219">
        <f t="shared" si="1"/>
        <v>86828134903.747665</v>
      </c>
      <c r="F16" s="220">
        <v>4543677182.2600002</v>
      </c>
      <c r="G16" s="220">
        <v>765181765.9000001</v>
      </c>
      <c r="H16" s="83">
        <f t="shared" si="2"/>
        <v>15.472106152197368</v>
      </c>
      <c r="I16" s="83">
        <f t="shared" si="3"/>
        <v>16.8405838532614</v>
      </c>
      <c r="J16" s="83">
        <f t="shared" si="4"/>
        <v>123.51041124587712</v>
      </c>
      <c r="K16" s="83">
        <f t="shared" si="5"/>
        <v>113.47386826660875</v>
      </c>
      <c r="M16" s="219">
        <f t="shared" si="6"/>
        <v>49694791268.074562</v>
      </c>
      <c r="N16" s="83">
        <f t="shared" si="7"/>
        <v>6.1138485906262954</v>
      </c>
      <c r="O16" s="83">
        <f t="shared" si="8"/>
        <v>3.2242407300955378</v>
      </c>
      <c r="R16" s="7">
        <f t="shared" si="9"/>
        <v>2005</v>
      </c>
      <c r="S16" s="268">
        <f>SUM(M19:M22)</f>
        <v>208978688244.81046</v>
      </c>
      <c r="T16" s="83">
        <f t="shared" si="10"/>
        <v>5.6735748938324004</v>
      </c>
    </row>
    <row r="17" spans="1:20" x14ac:dyDescent="0.2">
      <c r="A17" t="s">
        <v>315</v>
      </c>
      <c r="B17" s="220">
        <v>88072.572106929234</v>
      </c>
      <c r="C17" s="220">
        <v>571887.28077671991</v>
      </c>
      <c r="D17" s="219">
        <f t="shared" si="0"/>
        <v>571887280776.71997</v>
      </c>
      <c r="E17" s="219">
        <f t="shared" si="1"/>
        <v>88072572106.92923</v>
      </c>
      <c r="F17" s="220">
        <v>4775490888.2999992</v>
      </c>
      <c r="G17" s="220">
        <v>793665970.39999986</v>
      </c>
      <c r="H17" s="83">
        <f t="shared" si="2"/>
        <v>15.400337630749844</v>
      </c>
      <c r="I17" s="83">
        <f t="shared" si="3"/>
        <v>16.619568311699421</v>
      </c>
      <c r="J17" s="83">
        <f t="shared" si="4"/>
        <v>119.75465855831692</v>
      </c>
      <c r="K17" s="83">
        <f t="shared" si="5"/>
        <v>110.96931882129395</v>
      </c>
      <c r="M17" s="219">
        <f t="shared" si="6"/>
        <v>50407026387.795708</v>
      </c>
      <c r="N17" s="83">
        <f t="shared" si="7"/>
        <v>1.4332188576445577</v>
      </c>
      <c r="O17" s="83">
        <f t="shared" si="8"/>
        <v>5.1044468102940419</v>
      </c>
      <c r="Q17" s="275"/>
      <c r="R17" s="7">
        <f t="shared" si="9"/>
        <v>2006</v>
      </c>
      <c r="S17" s="268">
        <f>SUM(M23:M26)</f>
        <v>220271783708.11084</v>
      </c>
      <c r="T17" s="83">
        <f t="shared" si="10"/>
        <v>5.4039459995418095</v>
      </c>
    </row>
    <row r="18" spans="1:20" x14ac:dyDescent="0.2">
      <c r="A18" t="s">
        <v>316</v>
      </c>
      <c r="B18" s="220">
        <v>88803.397116294451</v>
      </c>
      <c r="C18" s="220">
        <v>579586.13591766066</v>
      </c>
      <c r="D18" s="219">
        <f t="shared" si="0"/>
        <v>579586135917.66064</v>
      </c>
      <c r="E18" s="219">
        <f t="shared" si="1"/>
        <v>88803397116.294449</v>
      </c>
      <c r="F18" s="220">
        <v>4830257034.4000006</v>
      </c>
      <c r="G18" s="220">
        <v>826240651</v>
      </c>
      <c r="H18" s="83">
        <f t="shared" si="2"/>
        <v>15.321863587315065</v>
      </c>
      <c r="I18" s="83">
        <f t="shared" si="3"/>
        <v>17.105521406328908</v>
      </c>
      <c r="J18" s="83">
        <f t="shared" si="4"/>
        <v>119.99074413431397</v>
      </c>
      <c r="K18" s="83">
        <f t="shared" si="5"/>
        <v>107.47885257015083</v>
      </c>
      <c r="L18">
        <f>L31/G31</f>
        <v>0.58440941989797135</v>
      </c>
      <c r="M18" s="219">
        <f t="shared" si="6"/>
        <v>50825303209.406044</v>
      </c>
      <c r="N18" s="83">
        <f t="shared" si="7"/>
        <v>0.82979864432472727</v>
      </c>
      <c r="O18" s="83">
        <f t="shared" si="8"/>
        <v>6.0235114539191548</v>
      </c>
      <c r="Q18" s="275"/>
      <c r="R18" s="7">
        <f t="shared" si="9"/>
        <v>2007</v>
      </c>
      <c r="S18" s="268">
        <f>SUM(M27:M30)</f>
        <v>233902686665.72949</v>
      </c>
      <c r="T18" s="83">
        <f t="shared" si="10"/>
        <v>6.1882201742559078</v>
      </c>
    </row>
    <row r="19" spans="1:20" x14ac:dyDescent="0.2">
      <c r="A19" t="s">
        <v>317</v>
      </c>
      <c r="B19" s="220">
        <v>86677.985153732734</v>
      </c>
      <c r="C19" s="220">
        <v>568481.37126861163</v>
      </c>
      <c r="D19" s="219">
        <f t="shared" si="0"/>
        <v>568481371268.61169</v>
      </c>
      <c r="E19" s="219">
        <f t="shared" si="1"/>
        <v>86677985153.732727</v>
      </c>
      <c r="F19" s="220">
        <v>4690209425</v>
      </c>
      <c r="G19" s="220">
        <v>774740717</v>
      </c>
      <c r="H19" s="83">
        <f t="shared" si="2"/>
        <v>15.247286812636245</v>
      </c>
      <c r="I19" s="83">
        <f t="shared" si="3"/>
        <v>16.51825423552382</v>
      </c>
      <c r="J19" s="83">
        <f t="shared" si="4"/>
        <v>121.205967528542</v>
      </c>
      <c r="K19" s="83">
        <f t="shared" si="5"/>
        <v>111.879991914421</v>
      </c>
      <c r="L19">
        <f t="shared" ref="L19:L24" si="11">L32/G32</f>
        <v>0.58543455033832625</v>
      </c>
      <c r="M19" s="219">
        <f t="shared" si="6"/>
        <v>49608855292.434669</v>
      </c>
      <c r="N19" s="83">
        <f t="shared" si="7"/>
        <v>-2.3933903787242947</v>
      </c>
      <c r="O19" s="83">
        <f t="shared" si="8"/>
        <v>5.9303485320719167</v>
      </c>
      <c r="Q19" s="275"/>
      <c r="R19" s="7">
        <f t="shared" si="9"/>
        <v>2008</v>
      </c>
      <c r="S19" s="268">
        <f>SUM(M31:M34)</f>
        <v>245872854104.29877</v>
      </c>
      <c r="T19" s="83">
        <f t="shared" si="10"/>
        <v>5.1175844147852176</v>
      </c>
    </row>
    <row r="20" spans="1:20" x14ac:dyDescent="0.2">
      <c r="A20" t="s">
        <v>318</v>
      </c>
      <c r="B20" s="220">
        <v>91222.683984404866</v>
      </c>
      <c r="C20" s="220">
        <v>589441.26807747677</v>
      </c>
      <c r="D20" s="219">
        <f t="shared" si="0"/>
        <v>589441268077.47681</v>
      </c>
      <c r="E20" s="219">
        <f t="shared" si="1"/>
        <v>91222683984.404861</v>
      </c>
      <c r="F20" s="220">
        <v>4760343407</v>
      </c>
      <c r="G20" s="220">
        <v>805551748</v>
      </c>
      <c r="H20" s="83">
        <f t="shared" si="2"/>
        <v>15.476127805224261</v>
      </c>
      <c r="I20" s="83">
        <f t="shared" si="3"/>
        <v>16.922135214351357</v>
      </c>
      <c r="J20" s="83">
        <f t="shared" si="4"/>
        <v>123.82326602965533</v>
      </c>
      <c r="K20" s="83">
        <f t="shared" si="5"/>
        <v>113.24248778665037</v>
      </c>
      <c r="L20">
        <f t="shared" si="11"/>
        <v>0.58087081840123489</v>
      </c>
      <c r="M20" s="219">
        <f t="shared" si="6"/>
        <v>52209946056.58474</v>
      </c>
      <c r="N20" s="83">
        <f t="shared" si="7"/>
        <v>5.2431985152996168</v>
      </c>
      <c r="O20" s="83">
        <f t="shared" si="8"/>
        <v>5.0612040504252791</v>
      </c>
      <c r="Q20" s="275"/>
      <c r="R20" s="7">
        <f t="shared" si="9"/>
        <v>2009</v>
      </c>
      <c r="S20" s="268">
        <f>SUM(M35:M38)</f>
        <v>238398183629.66119</v>
      </c>
      <c r="T20" s="83">
        <f t="shared" si="10"/>
        <v>-3.0400551951403441</v>
      </c>
    </row>
    <row r="21" spans="1:20" x14ac:dyDescent="0.2">
      <c r="A21" t="s">
        <v>319</v>
      </c>
      <c r="B21" s="220">
        <v>93373.935427073913</v>
      </c>
      <c r="C21" s="220">
        <v>601321.42406181106</v>
      </c>
      <c r="D21" s="219">
        <f t="shared" si="0"/>
        <v>601321424061.81104</v>
      </c>
      <c r="E21" s="219">
        <f t="shared" si="1"/>
        <v>93373935427.073914</v>
      </c>
      <c r="F21" s="220">
        <v>4824982237</v>
      </c>
      <c r="G21" s="220">
        <v>802738840</v>
      </c>
      <c r="H21" s="83">
        <f t="shared" si="2"/>
        <v>15.528123843709221</v>
      </c>
      <c r="I21" s="83">
        <f t="shared" si="3"/>
        <v>16.637135652941058</v>
      </c>
      <c r="J21" s="83">
        <f t="shared" si="4"/>
        <v>124.6266606850124</v>
      </c>
      <c r="K21" s="83">
        <f t="shared" si="5"/>
        <v>116.31919470481074</v>
      </c>
      <c r="L21">
        <f t="shared" si="11"/>
        <v>0.56311469509910428</v>
      </c>
      <c r="M21" s="219">
        <f t="shared" si="6"/>
        <v>53441182815.581032</v>
      </c>
      <c r="N21" s="83">
        <f t="shared" si="7"/>
        <v>2.3582417757373033</v>
      </c>
      <c r="O21" s="83">
        <f t="shared" si="8"/>
        <v>6.0193124752939964</v>
      </c>
      <c r="Q21" s="274"/>
      <c r="R21" s="7">
        <f t="shared" si="9"/>
        <v>2010</v>
      </c>
      <c r="S21" s="268">
        <f>SUM(M39:M42)</f>
        <v>250137599683.71011</v>
      </c>
      <c r="T21" s="83">
        <f t="shared" si="10"/>
        <v>4.9242892186986937</v>
      </c>
    </row>
    <row r="22" spans="1:20" x14ac:dyDescent="0.2">
      <c r="A22" t="s">
        <v>320</v>
      </c>
      <c r="B22" s="220">
        <v>93858.828374382574</v>
      </c>
      <c r="C22" s="220">
        <v>607539.91567375232</v>
      </c>
      <c r="D22" s="219">
        <f t="shared" si="0"/>
        <v>607539915673.75232</v>
      </c>
      <c r="E22" s="219">
        <f t="shared" si="1"/>
        <v>93858828374.382568</v>
      </c>
      <c r="F22" s="220">
        <v>5011501336</v>
      </c>
      <c r="G22" s="220">
        <v>832010091</v>
      </c>
      <c r="H22" s="83">
        <f t="shared" si="2"/>
        <v>15.448997827623323</v>
      </c>
      <c r="I22" s="83">
        <f t="shared" si="3"/>
        <v>16.602012754606594</v>
      </c>
      <c r="J22" s="83">
        <f t="shared" si="4"/>
        <v>121.22912375768591</v>
      </c>
      <c r="K22" s="83">
        <f t="shared" si="5"/>
        <v>112.80972357146877</v>
      </c>
      <c r="L22">
        <f t="shared" si="11"/>
        <v>0.56498434357946659</v>
      </c>
      <c r="M22" s="219">
        <f t="shared" si="6"/>
        <v>53718704080.210022</v>
      </c>
      <c r="N22" s="83">
        <f t="shared" si="7"/>
        <v>0.51930224970259731</v>
      </c>
      <c r="O22" s="83">
        <f t="shared" si="8"/>
        <v>5.6928354345134675</v>
      </c>
      <c r="Q22" s="274"/>
      <c r="R22" s="7">
        <f t="shared" si="9"/>
        <v>2011</v>
      </c>
      <c r="S22" s="268">
        <f>SUM(M43:M46)</f>
        <v>259101580999.68524</v>
      </c>
      <c r="T22" s="83">
        <f>(S22-S21)/S21*100</f>
        <v>3.5836201064173303</v>
      </c>
    </row>
    <row r="23" spans="1:20" x14ac:dyDescent="0.2">
      <c r="A23" t="s">
        <v>321</v>
      </c>
      <c r="B23" s="220">
        <v>91209.404930586868</v>
      </c>
      <c r="C23" s="220">
        <v>593899.29678941797</v>
      </c>
      <c r="D23" s="219">
        <f t="shared" si="0"/>
        <v>593899296789.41797</v>
      </c>
      <c r="E23" s="219">
        <f t="shared" si="1"/>
        <v>91209404930.586868</v>
      </c>
      <c r="F23" s="220">
        <v>4675546289</v>
      </c>
      <c r="G23" s="220">
        <v>750919883</v>
      </c>
      <c r="H23" s="83">
        <f t="shared" si="2"/>
        <v>15.357722331657763</v>
      </c>
      <c r="I23" s="83">
        <f t="shared" si="3"/>
        <v>16.060580659134182</v>
      </c>
      <c r="J23" s="83">
        <f t="shared" si="4"/>
        <v>127.0224397492684</v>
      </c>
      <c r="K23" s="83">
        <f t="shared" si="5"/>
        <v>121.46356355114234</v>
      </c>
      <c r="L23">
        <f t="shared" si="11"/>
        <v>0.56386607347301743</v>
      </c>
      <c r="M23" s="219">
        <f t="shared" si="6"/>
        <v>52202345987.684792</v>
      </c>
      <c r="N23" s="83">
        <f t="shared" si="7"/>
        <v>-2.8227748946830178</v>
      </c>
      <c r="O23" s="83">
        <f t="shared" si="8"/>
        <v>5.2278785308832321</v>
      </c>
      <c r="Q23" s="346"/>
      <c r="R23" s="7">
        <f t="shared" si="9"/>
        <v>2012</v>
      </c>
      <c r="S23" s="268">
        <f>SUM(M47:M50)</f>
        <v>264574818298.46997</v>
      </c>
      <c r="T23" s="83">
        <f>(S23-S22)/S22*100</f>
        <v>2.1123905449235285</v>
      </c>
    </row>
    <row r="24" spans="1:20" x14ac:dyDescent="0.2">
      <c r="A24" t="s">
        <v>322</v>
      </c>
      <c r="B24" s="220">
        <v>95419.901057589042</v>
      </c>
      <c r="C24" s="220">
        <v>615465.0028027863</v>
      </c>
      <c r="D24" s="219">
        <f t="shared" si="0"/>
        <v>615465002802.78625</v>
      </c>
      <c r="E24" s="219">
        <f t="shared" si="1"/>
        <v>95419901057.589035</v>
      </c>
      <c r="F24" s="220">
        <v>4859349229</v>
      </c>
      <c r="G24" s="220">
        <v>811777848</v>
      </c>
      <c r="H24" s="83">
        <f t="shared" si="2"/>
        <v>15.503708679299915</v>
      </c>
      <c r="I24" s="83">
        <f t="shared" si="3"/>
        <v>16.705484824087335</v>
      </c>
      <c r="J24" s="83">
        <f t="shared" si="4"/>
        <v>126.65584912682682</v>
      </c>
      <c r="K24" s="83">
        <f t="shared" si="5"/>
        <v>117.54435193406391</v>
      </c>
      <c r="L24">
        <f t="shared" si="11"/>
        <v>0.56366596005589387</v>
      </c>
      <c r="M24" s="219">
        <f t="shared" si="6"/>
        <v>54612160806.330376</v>
      </c>
      <c r="N24" s="83">
        <f t="shared" si="7"/>
        <v>4.6162960170680654</v>
      </c>
      <c r="O24" s="83">
        <f t="shared" si="8"/>
        <v>4.6010672892520015</v>
      </c>
      <c r="Q24" s="346"/>
      <c r="R24" s="7">
        <f t="shared" si="9"/>
        <v>2013</v>
      </c>
      <c r="S24" s="268">
        <f>SUM(M51:M54)</f>
        <v>271065767995.72668</v>
      </c>
      <c r="T24" s="83">
        <f>(S24-S23)/S23*100</f>
        <v>2.4533512822577834</v>
      </c>
    </row>
    <row r="25" spans="1:20" x14ac:dyDescent="0.2">
      <c r="A25" t="s">
        <v>323</v>
      </c>
      <c r="B25" s="220">
        <v>98109.956110772851</v>
      </c>
      <c r="C25" s="220">
        <v>632122.74687195534</v>
      </c>
      <c r="D25" s="219">
        <f t="shared" si="0"/>
        <v>632122746871.95532</v>
      </c>
      <c r="E25" s="219">
        <f t="shared" si="1"/>
        <v>98109956110.772858</v>
      </c>
      <c r="F25" s="220">
        <v>4906222423</v>
      </c>
      <c r="G25" s="220">
        <v>827883368</v>
      </c>
      <c r="H25" s="83">
        <f t="shared" si="2"/>
        <v>15.520712804003287</v>
      </c>
      <c r="I25" s="83">
        <f t="shared" si="3"/>
        <v>16.874150754334849</v>
      </c>
      <c r="J25" s="83">
        <f t="shared" si="4"/>
        <v>128.84102928326519</v>
      </c>
      <c r="K25" s="83">
        <f t="shared" si="5"/>
        <v>118.50697803941492</v>
      </c>
      <c r="M25" s="219">
        <f t="shared" si="6"/>
        <v>56151773796.011551</v>
      </c>
      <c r="N25" s="83">
        <f t="shared" si="7"/>
        <v>2.8191761083050038</v>
      </c>
      <c r="O25" s="83">
        <f t="shared" si="8"/>
        <v>5.0721013975016911</v>
      </c>
      <c r="Q25" s="346"/>
      <c r="R25" s="7">
        <f t="shared" si="9"/>
        <v>2014</v>
      </c>
      <c r="S25" s="268">
        <f>SUM(M55:M58)</f>
        <v>275940485556.99213</v>
      </c>
      <c r="T25" s="83">
        <f>(S25-S24)/S24*100</f>
        <v>1.7983523324650463</v>
      </c>
    </row>
    <row r="26" spans="1:20" x14ac:dyDescent="0.2">
      <c r="A26" t="s">
        <v>324</v>
      </c>
      <c r="B26" s="220">
        <v>100125.7843829741</v>
      </c>
      <c r="C26" s="220">
        <v>649809.30126341712</v>
      </c>
      <c r="D26" s="219">
        <f t="shared" si="0"/>
        <v>649809301263.41711</v>
      </c>
      <c r="E26" s="219">
        <f t="shared" si="1"/>
        <v>100125784382.97411</v>
      </c>
      <c r="F26" s="220">
        <v>5280826192</v>
      </c>
      <c r="G26" s="220">
        <v>873224453</v>
      </c>
      <c r="H26" s="83">
        <f t="shared" si="2"/>
        <v>15.408487411352937</v>
      </c>
      <c r="I26" s="83">
        <f t="shared" si="3"/>
        <v>16.535754468171294</v>
      </c>
      <c r="J26" s="83">
        <f t="shared" si="4"/>
        <v>123.05068897132472</v>
      </c>
      <c r="K26" s="83">
        <f t="shared" si="5"/>
        <v>114.66213988738828</v>
      </c>
      <c r="L26">
        <f>AVERAGE(L18:L24)</f>
        <v>0.57233512297785916</v>
      </c>
      <c r="M26" s="219">
        <f t="shared" si="6"/>
        <v>57305503118.084091</v>
      </c>
      <c r="N26" s="83">
        <f t="shared" si="7"/>
        <v>2.054662291281864</v>
      </c>
      <c r="O26" s="83">
        <f t="shared" si="8"/>
        <v>6.677002171382326</v>
      </c>
      <c r="Q26" s="273">
        <f>M26/E26</f>
        <v>0.57233512297785916</v>
      </c>
    </row>
    <row r="27" spans="1:20" x14ac:dyDescent="0.2">
      <c r="A27" t="s">
        <v>325</v>
      </c>
      <c r="B27" s="220">
        <v>97714.214052952448</v>
      </c>
      <c r="C27" s="220">
        <v>632100.68448997126</v>
      </c>
      <c r="D27" s="219">
        <f t="shared" si="0"/>
        <v>632100684489.97131</v>
      </c>
      <c r="E27" s="219">
        <f t="shared" si="1"/>
        <v>97714214052.952454</v>
      </c>
      <c r="F27" s="220">
        <v>5154329343</v>
      </c>
      <c r="G27" s="220">
        <v>833477953</v>
      </c>
      <c r="H27" s="83">
        <f t="shared" si="2"/>
        <v>15.458647087496194</v>
      </c>
      <c r="I27" s="83">
        <f t="shared" si="3"/>
        <v>16.170444252498747</v>
      </c>
      <c r="J27" s="83">
        <f t="shared" si="4"/>
        <v>122.63490406339976</v>
      </c>
      <c r="K27" s="83">
        <f t="shared" si="5"/>
        <v>117.23671118263215</v>
      </c>
      <c r="M27" s="219">
        <f t="shared" si="6"/>
        <v>55925276716.681396</v>
      </c>
      <c r="N27" s="83">
        <f t="shared" si="7"/>
        <v>-2.4085407618856278</v>
      </c>
      <c r="O27" s="83">
        <f t="shared" si="8"/>
        <v>7.1317306886454723</v>
      </c>
      <c r="Q27" s="273">
        <f t="shared" ref="Q27:Q38" si="12">M27/E27</f>
        <v>0.57233512297785916</v>
      </c>
    </row>
    <row r="28" spans="1:20" x14ac:dyDescent="0.2">
      <c r="A28" t="s">
        <v>326</v>
      </c>
      <c r="B28" s="220">
        <v>101444.36906904224</v>
      </c>
      <c r="C28" s="220">
        <v>649120.43738296092</v>
      </c>
      <c r="D28" s="219">
        <f t="shared" si="0"/>
        <v>649120437382.96094</v>
      </c>
      <c r="E28" s="219">
        <f t="shared" si="1"/>
        <v>101444369069.04224</v>
      </c>
      <c r="F28" s="220">
        <v>5056692012</v>
      </c>
      <c r="G28" s="220">
        <v>821281896</v>
      </c>
      <c r="H28" s="83">
        <f t="shared" si="2"/>
        <v>15.627973366241926</v>
      </c>
      <c r="I28" s="83">
        <f t="shared" si="3"/>
        <v>16.241485422703654</v>
      </c>
      <c r="J28" s="83">
        <f t="shared" si="4"/>
        <v>128.36859271684688</v>
      </c>
      <c r="K28" s="83">
        <f t="shared" si="5"/>
        <v>123.51954860215528</v>
      </c>
      <c r="M28" s="219">
        <f t="shared" si="6"/>
        <v>58060175446.541618</v>
      </c>
      <c r="N28" s="83">
        <f t="shared" si="7"/>
        <v>3.8174129037852826</v>
      </c>
      <c r="O28" s="83">
        <f t="shared" si="8"/>
        <v>6.3136389208968371</v>
      </c>
      <c r="Q28" s="273">
        <f>M28/E28</f>
        <v>0.57233512297785916</v>
      </c>
    </row>
    <row r="29" spans="1:20" x14ac:dyDescent="0.2">
      <c r="A29" t="s">
        <v>327</v>
      </c>
      <c r="B29" s="220">
        <v>103676.92738664114</v>
      </c>
      <c r="C29" s="220">
        <v>663508.58311778179</v>
      </c>
      <c r="D29" s="219">
        <f t="shared" si="0"/>
        <v>663508583117.78174</v>
      </c>
      <c r="E29" s="219">
        <f t="shared" si="1"/>
        <v>103676927386.64114</v>
      </c>
      <c r="F29" s="220">
        <v>5400223668</v>
      </c>
      <c r="G29" s="220">
        <v>898105429</v>
      </c>
      <c r="H29" s="83">
        <f t="shared" si="2"/>
        <v>15.625559340840823</v>
      </c>
      <c r="I29" s="83">
        <f t="shared" si="3"/>
        <v>16.630893166923542</v>
      </c>
      <c r="J29" s="83">
        <f t="shared" si="4"/>
        <v>122.86687069084223</v>
      </c>
      <c r="K29" s="83">
        <f t="shared" si="5"/>
        <v>115.43959544046041</v>
      </c>
      <c r="M29" s="219">
        <f t="shared" si="6"/>
        <v>59337946985.799835</v>
      </c>
      <c r="N29" s="83">
        <f t="shared" si="7"/>
        <v>2.2007710611117828</v>
      </c>
      <c r="O29" s="83">
        <f t="shared" si="8"/>
        <v>5.6742164572806386</v>
      </c>
      <c r="Q29" s="273">
        <f t="shared" si="12"/>
        <v>0.57233512297785916</v>
      </c>
    </row>
    <row r="30" spans="1:20" x14ac:dyDescent="0.2">
      <c r="A30" t="s">
        <v>328</v>
      </c>
      <c r="B30" s="220">
        <v>105845.83242334083</v>
      </c>
      <c r="C30" s="220">
        <v>680111.92560838442</v>
      </c>
      <c r="D30" s="219">
        <f t="shared" si="0"/>
        <v>680111925608.3844</v>
      </c>
      <c r="E30" s="219">
        <f t="shared" si="1"/>
        <v>105845832423.34084</v>
      </c>
      <c r="F30" s="220">
        <v>5579296845</v>
      </c>
      <c r="G30" s="220">
        <v>902642355</v>
      </c>
      <c r="H30" s="83">
        <f t="shared" si="2"/>
        <v>15.563001976278827</v>
      </c>
      <c r="I30" s="83">
        <f t="shared" si="3"/>
        <v>16.178424989323183</v>
      </c>
      <c r="J30" s="83">
        <f t="shared" si="4"/>
        <v>121.8992185758821</v>
      </c>
      <c r="K30" s="83">
        <f t="shared" si="5"/>
        <v>117.26220450107378</v>
      </c>
      <c r="M30" s="219">
        <f t="shared" si="6"/>
        <v>60579287516.70665</v>
      </c>
      <c r="N30" s="83">
        <f t="shared" si="7"/>
        <v>2.0919842932952832</v>
      </c>
      <c r="O30" s="83">
        <f t="shared" si="8"/>
        <v>5.7128621519587348</v>
      </c>
      <c r="Q30" s="273">
        <f t="shared" si="12"/>
        <v>0.57233512297785916</v>
      </c>
    </row>
    <row r="31" spans="1:20" x14ac:dyDescent="0.2">
      <c r="A31" s="221" t="s">
        <v>227</v>
      </c>
      <c r="B31" s="220">
        <v>102583.47709970742</v>
      </c>
      <c r="C31" s="220">
        <v>656295.96715849463</v>
      </c>
      <c r="D31" s="219">
        <f t="shared" si="0"/>
        <v>656295967158.49463</v>
      </c>
      <c r="E31" s="219">
        <f t="shared" si="1"/>
        <v>102583477099.70743</v>
      </c>
      <c r="F31" s="220">
        <v>5543646776</v>
      </c>
      <c r="G31" s="220">
        <v>903773016</v>
      </c>
      <c r="H31" s="83">
        <f t="shared" si="2"/>
        <v>15.63067308547603</v>
      </c>
      <c r="I31" s="83">
        <f t="shared" si="3"/>
        <v>16.302860779526693</v>
      </c>
      <c r="J31" s="83">
        <f t="shared" si="4"/>
        <v>118.38704623097267</v>
      </c>
      <c r="K31" s="83">
        <f t="shared" si="5"/>
        <v>113.5057976766452</v>
      </c>
      <c r="L31" s="220">
        <v>528173464</v>
      </c>
      <c r="M31" s="219">
        <f t="shared" ref="M31:M38" si="13">L31*K31</f>
        <v>59950750342.956848</v>
      </c>
      <c r="N31" s="83">
        <f t="shared" si="7"/>
        <v>-1.0375446782474336</v>
      </c>
      <c r="O31" s="83">
        <f t="shared" si="8"/>
        <v>7.1979503054917089</v>
      </c>
      <c r="Q31" s="273">
        <f t="shared" si="12"/>
        <v>0.58440941989797135</v>
      </c>
    </row>
    <row r="32" spans="1:20" x14ac:dyDescent="0.2">
      <c r="A32" s="221" t="s">
        <v>228</v>
      </c>
      <c r="B32" s="220">
        <v>107194.55453190308</v>
      </c>
      <c r="C32" s="220">
        <v>679423.12439689715</v>
      </c>
      <c r="D32" s="219">
        <f t="shared" si="0"/>
        <v>679423124396.89709</v>
      </c>
      <c r="E32" s="219">
        <f t="shared" si="1"/>
        <v>107194554531.90308</v>
      </c>
      <c r="F32" s="220">
        <v>5265926862</v>
      </c>
      <c r="G32" s="220">
        <v>890535459</v>
      </c>
      <c r="H32" s="83">
        <f t="shared" si="2"/>
        <v>15.777289686313868</v>
      </c>
      <c r="I32" s="83">
        <f t="shared" si="3"/>
        <v>16.911276634437996</v>
      </c>
      <c r="J32" s="83">
        <f t="shared" si="4"/>
        <v>129.02251440287799</v>
      </c>
      <c r="K32" s="83">
        <f t="shared" si="5"/>
        <v>120.37089983174165</v>
      </c>
      <c r="L32" s="220">
        <v>521350226</v>
      </c>
      <c r="M32" s="219">
        <f t="shared" si="13"/>
        <v>62755395831.101875</v>
      </c>
      <c r="N32" s="83">
        <f t="shared" si="7"/>
        <v>4.6782491830388295</v>
      </c>
      <c r="O32" s="83">
        <f t="shared" si="8"/>
        <v>8.0868174242486379</v>
      </c>
      <c r="Q32" s="273">
        <f t="shared" si="12"/>
        <v>0.58543455033832625</v>
      </c>
    </row>
    <row r="33" spans="1:17" x14ac:dyDescent="0.2">
      <c r="A33" s="221" t="s">
        <v>229</v>
      </c>
      <c r="B33" s="220">
        <v>108030.75100631852</v>
      </c>
      <c r="C33" s="220">
        <v>685028.52064396103</v>
      </c>
      <c r="D33" s="219">
        <f t="shared" si="0"/>
        <v>685028520643.96106</v>
      </c>
      <c r="E33" s="219">
        <f t="shared" si="1"/>
        <v>108030751006.31851</v>
      </c>
      <c r="F33" s="220">
        <v>5202135900</v>
      </c>
      <c r="G33" s="220">
        <v>869534795</v>
      </c>
      <c r="H33" s="83">
        <f t="shared" si="2"/>
        <v>15.770255945659637</v>
      </c>
      <c r="I33" s="83">
        <f t="shared" si="3"/>
        <v>16.714957312053304</v>
      </c>
      <c r="J33" s="83">
        <f t="shared" si="4"/>
        <v>131.68216552050495</v>
      </c>
      <c r="K33" s="83">
        <f t="shared" si="5"/>
        <v>124.2397102767101</v>
      </c>
      <c r="L33" s="220">
        <v>505087388</v>
      </c>
      <c r="M33" s="219">
        <f t="shared" si="13"/>
        <v>62751910749.54026</v>
      </c>
      <c r="N33" s="83">
        <f t="shared" si="7"/>
        <v>-5.5534373028171824E-3</v>
      </c>
      <c r="O33" s="83">
        <f t="shared" si="8"/>
        <v>5.7534241360885314</v>
      </c>
      <c r="Q33" s="273">
        <f t="shared" si="12"/>
        <v>0.58087081840123489</v>
      </c>
    </row>
    <row r="34" spans="1:17" x14ac:dyDescent="0.2">
      <c r="A34" s="221" t="s">
        <v>230</v>
      </c>
      <c r="B34" s="220">
        <v>107286.84175089271</v>
      </c>
      <c r="C34" s="220">
        <v>687853.85451204039</v>
      </c>
      <c r="D34" s="219">
        <f t="shared" si="0"/>
        <v>687853854512.04041</v>
      </c>
      <c r="E34" s="219">
        <f t="shared" si="1"/>
        <v>107286841750.89272</v>
      </c>
      <c r="F34" s="220">
        <v>5460259824</v>
      </c>
      <c r="G34" s="220">
        <v>899511198</v>
      </c>
      <c r="H34" s="83">
        <f t="shared" si="2"/>
        <v>15.597330893348179</v>
      </c>
      <c r="I34" s="83">
        <f t="shared" si="3"/>
        <v>16.473780131236477</v>
      </c>
      <c r="J34" s="83">
        <f t="shared" si="4"/>
        <v>125.97456470636266</v>
      </c>
      <c r="K34" s="83">
        <f t="shared" si="5"/>
        <v>119.27238036551127</v>
      </c>
      <c r="L34" s="220">
        <v>506527974</v>
      </c>
      <c r="M34" s="219">
        <f t="shared" si="13"/>
        <v>60414797180.699799</v>
      </c>
      <c r="N34" s="83">
        <f t="shared" si="7"/>
        <v>-3.7243703672522583</v>
      </c>
      <c r="O34" s="83">
        <f t="shared" si="8"/>
        <v>-0.27152900397101537</v>
      </c>
      <c r="Q34" s="273">
        <f t="shared" si="12"/>
        <v>0.56311469509910428</v>
      </c>
    </row>
    <row r="35" spans="1:17" x14ac:dyDescent="0.2">
      <c r="A35" s="223" t="s">
        <v>224</v>
      </c>
      <c r="B35" s="220">
        <v>102753.46381301488</v>
      </c>
      <c r="C35" s="220">
        <v>649054.20192877541</v>
      </c>
      <c r="D35" s="219">
        <f t="shared" si="0"/>
        <v>649054201928.77539</v>
      </c>
      <c r="E35" s="219">
        <f t="shared" si="1"/>
        <v>102753463813.01488</v>
      </c>
      <c r="F35" s="220">
        <v>5083035776</v>
      </c>
      <c r="G35" s="270">
        <v>823636857</v>
      </c>
      <c r="H35" s="83">
        <f t="shared" si="2"/>
        <v>15.831260857362206</v>
      </c>
      <c r="I35" s="83">
        <f t="shared" si="3"/>
        <v>16.203640763043097</v>
      </c>
      <c r="J35" s="83">
        <f t="shared" si="4"/>
        <v>127.69026828285212</v>
      </c>
      <c r="K35" s="83">
        <f t="shared" si="5"/>
        <v>124.75578641208729</v>
      </c>
      <c r="L35" s="220">
        <v>465341929</v>
      </c>
      <c r="M35" s="219">
        <f t="shared" si="13"/>
        <v>58054098302.912689</v>
      </c>
      <c r="N35" s="83">
        <f t="shared" si="7"/>
        <v>-3.9074845699246374</v>
      </c>
      <c r="O35" s="83">
        <f t="shared" si="8"/>
        <v>-3.1636835722557093</v>
      </c>
      <c r="Q35" s="273">
        <f t="shared" si="12"/>
        <v>0.56498434357946659</v>
      </c>
    </row>
    <row r="36" spans="1:17" x14ac:dyDescent="0.2">
      <c r="A36" s="223" t="s">
        <v>225</v>
      </c>
      <c r="B36" s="220">
        <v>105431.11930961405</v>
      </c>
      <c r="C36" s="220">
        <v>661876.89583983878</v>
      </c>
      <c r="D36" s="219">
        <f t="shared" si="0"/>
        <v>661876895839.83875</v>
      </c>
      <c r="E36" s="219">
        <f t="shared" si="1"/>
        <v>105431119309.61404</v>
      </c>
      <c r="F36" s="220">
        <v>4994646966</v>
      </c>
      <c r="G36" s="220">
        <v>831381344</v>
      </c>
      <c r="H36" s="83">
        <f t="shared" si="2"/>
        <v>15.929113098265073</v>
      </c>
      <c r="I36" s="83">
        <f t="shared" si="3"/>
        <v>16.645447609399667</v>
      </c>
      <c r="J36" s="83">
        <f t="shared" si="4"/>
        <v>132.5172530401899</v>
      </c>
      <c r="K36" s="83">
        <f t="shared" si="5"/>
        <v>126.81439157914764</v>
      </c>
      <c r="L36" s="220">
        <v>468787734</v>
      </c>
      <c r="M36" s="219">
        <f t="shared" si="13"/>
        <v>59449031266.977303</v>
      </c>
      <c r="N36" s="83">
        <f t="shared" si="7"/>
        <v>2.4028156578820323</v>
      </c>
      <c r="O36" s="83">
        <f t="shared" si="8"/>
        <v>-5.268653827032229</v>
      </c>
      <c r="Q36" s="273">
        <f t="shared" si="12"/>
        <v>0.56386607347301743</v>
      </c>
    </row>
    <row r="37" spans="1:17" x14ac:dyDescent="0.2">
      <c r="A37" s="221" t="s">
        <v>226</v>
      </c>
      <c r="B37" s="220">
        <v>107046.08338061736</v>
      </c>
      <c r="C37" s="220">
        <v>671863.73089937901</v>
      </c>
      <c r="D37" s="219">
        <f t="shared" si="0"/>
        <v>671863730899.37903</v>
      </c>
      <c r="E37" s="219">
        <f t="shared" si="1"/>
        <v>107046083380.61736</v>
      </c>
      <c r="F37" s="220">
        <v>5002707417</v>
      </c>
      <c r="G37" s="220">
        <v>835393434</v>
      </c>
      <c r="H37" s="83">
        <f t="shared" si="2"/>
        <v>15.93270755028284</v>
      </c>
      <c r="I37" s="83">
        <f>G37/F37*100</f>
        <v>16.698826542627685</v>
      </c>
      <c r="J37" s="83">
        <f t="shared" ref="J37:K39" si="14">D37/F37</f>
        <v>134.30002494574811</v>
      </c>
      <c r="K37" s="83">
        <f t="shared" si="14"/>
        <v>128.13852614098636</v>
      </c>
      <c r="L37" s="220">
        <v>470882842</v>
      </c>
      <c r="M37" s="219">
        <f t="shared" si="13"/>
        <v>60338233358.958946</v>
      </c>
      <c r="N37" s="83">
        <f t="shared" si="7"/>
        <v>1.4957385730784429</v>
      </c>
      <c r="O37" s="83">
        <f t="shared" ref="O37:O40" si="15">(M37-M33)/M33*100</f>
        <v>-3.8463807105650525</v>
      </c>
      <c r="Q37" s="273">
        <f t="shared" si="12"/>
        <v>0.56366596005589387</v>
      </c>
    </row>
    <row r="38" spans="1:17" x14ac:dyDescent="0.2">
      <c r="A38" s="221" t="s">
        <v>343</v>
      </c>
      <c r="B38" s="220">
        <v>108282.27859801485</v>
      </c>
      <c r="C38" s="220">
        <v>684145.9282960674</v>
      </c>
      <c r="D38" s="219">
        <f t="shared" si="0"/>
        <v>684145928296.06738</v>
      </c>
      <c r="E38" s="219">
        <f t="shared" si="1"/>
        <v>108282278598.01485</v>
      </c>
      <c r="F38" s="220">
        <v>5074816265</v>
      </c>
      <c r="G38" s="220">
        <v>901763015</v>
      </c>
      <c r="H38" s="83">
        <f t="shared" si="2"/>
        <v>15.827365788422142</v>
      </c>
      <c r="I38" s="83">
        <f>G38/F38*100</f>
        <v>17.769372680924043</v>
      </c>
      <c r="J38" s="83">
        <f t="shared" si="14"/>
        <v>134.81196019144298</v>
      </c>
      <c r="K38" s="83">
        <f>E38/G38</f>
        <v>120.07842060146461</v>
      </c>
      <c r="L38" s="220">
        <v>504310603</v>
      </c>
      <c r="M38" s="219">
        <f t="shared" si="13"/>
        <v>60556820700.812241</v>
      </c>
      <c r="N38" s="83">
        <f t="shared" si="7"/>
        <v>0.36227003955003728</v>
      </c>
      <c r="O38" s="83">
        <f t="shared" si="15"/>
        <v>0.23508068675237243</v>
      </c>
      <c r="Q38" s="273">
        <f t="shared" si="12"/>
        <v>0.5592495973013486</v>
      </c>
    </row>
    <row r="39" spans="1:17" x14ac:dyDescent="0.2">
      <c r="A39" s="271" t="s">
        <v>345</v>
      </c>
      <c r="B39" s="220">
        <v>105244.1394033563</v>
      </c>
      <c r="C39" s="220">
        <v>664530.30773358676</v>
      </c>
      <c r="D39" s="219">
        <f t="shared" si="0"/>
        <v>664530307733.58679</v>
      </c>
      <c r="E39" s="219">
        <f t="shared" si="1"/>
        <v>105244139403.35629</v>
      </c>
      <c r="F39" s="220"/>
      <c r="G39" s="220"/>
      <c r="H39" s="83">
        <f t="shared" si="2"/>
        <v>15.83737237843923</v>
      </c>
      <c r="I39" s="83" t="e">
        <f>G39/F39*100</f>
        <v>#DIV/0!</v>
      </c>
      <c r="J39" s="83" t="e">
        <f t="shared" si="14"/>
        <v>#DIV/0!</v>
      </c>
      <c r="K39" s="83" t="e">
        <f t="shared" si="14"/>
        <v>#DIV/0!</v>
      </c>
      <c r="L39" s="220"/>
      <c r="M39" s="272">
        <f t="shared" ref="M39:M46" si="16">E39*Q39</f>
        <v>60400624980.295555</v>
      </c>
      <c r="N39" s="83">
        <f t="shared" si="7"/>
        <v>-0.25793249828683701</v>
      </c>
      <c r="O39" s="83">
        <f t="shared" si="15"/>
        <v>4.0419655906792995</v>
      </c>
      <c r="Q39" s="273">
        <f>(Q27+Q31+Q35)/3</f>
        <v>0.57390962881843233</v>
      </c>
    </row>
    <row r="40" spans="1:17" x14ac:dyDescent="0.2">
      <c r="A40" s="271" t="s">
        <v>346</v>
      </c>
      <c r="B40" s="220">
        <v>109590.42687606059</v>
      </c>
      <c r="C40" s="220">
        <v>682078.19714118307</v>
      </c>
      <c r="D40" s="219">
        <f t="shared" si="0"/>
        <v>682078197141.18311</v>
      </c>
      <c r="E40" s="219">
        <f t="shared" si="1"/>
        <v>109590426876.06059</v>
      </c>
      <c r="F40" s="220"/>
      <c r="G40" s="220"/>
      <c r="H40" s="83">
        <f t="shared" si="2"/>
        <v>16.067135313134269</v>
      </c>
      <c r="I40" s="83"/>
      <c r="J40" s="83"/>
      <c r="K40" s="83"/>
      <c r="L40" s="220"/>
      <c r="M40" s="272">
        <f t="shared" si="16"/>
        <v>62891598805.238037</v>
      </c>
      <c r="N40" s="83">
        <f t="shared" ref="N40" si="17">(M40-M39)/M39*100</f>
        <v>4.124086175855151</v>
      </c>
      <c r="O40" s="83">
        <f t="shared" si="15"/>
        <v>5.7907882851793566</v>
      </c>
      <c r="Q40" s="273">
        <f t="shared" ref="Q40:Q58" si="18">(Q28+Q32+Q36)/3</f>
        <v>0.57387858226306765</v>
      </c>
    </row>
    <row r="41" spans="1:17" x14ac:dyDescent="0.2">
      <c r="A41" s="271" t="s">
        <v>347</v>
      </c>
      <c r="B41" s="220">
        <v>110874.17053949753</v>
      </c>
      <c r="C41" s="220">
        <v>693990.33944268769</v>
      </c>
      <c r="D41" s="219">
        <f t="shared" ref="D41:D46" si="19">C41*1000000</f>
        <v>693990339442.68774</v>
      </c>
      <c r="E41" s="219">
        <f t="shared" ref="E41:E46" si="20">B41*1000000</f>
        <v>110874170539.49753</v>
      </c>
      <c r="F41" s="220"/>
      <c r="G41" s="220"/>
      <c r="H41" s="83">
        <f t="shared" si="2"/>
        <v>15.976327657318048</v>
      </c>
      <c r="I41" s="83"/>
      <c r="J41" s="83"/>
      <c r="K41" s="83"/>
      <c r="L41" s="220"/>
      <c r="M41" s="272">
        <f t="shared" si="16"/>
        <v>63452249331.391403</v>
      </c>
      <c r="N41" s="83">
        <f t="shared" ref="N41:N49" si="21">(M41-M40)/M40*100</f>
        <v>0.89145535620676775</v>
      </c>
      <c r="O41" s="83">
        <f t="shared" ref="O41:O49" si="22">(M41-M37)/M37*100</f>
        <v>5.160933290682916</v>
      </c>
      <c r="Q41" s="273">
        <f t="shared" si="18"/>
        <v>0.57229063381166256</v>
      </c>
    </row>
    <row r="42" spans="1:17" x14ac:dyDescent="0.2">
      <c r="A42" s="271" t="s">
        <v>402</v>
      </c>
      <c r="B42" s="220">
        <v>112220.12468677295</v>
      </c>
      <c r="C42" s="220">
        <v>707408.85100407701</v>
      </c>
      <c r="D42" s="219">
        <f t="shared" si="19"/>
        <v>707408851004.07703</v>
      </c>
      <c r="E42" s="219">
        <f t="shared" si="20"/>
        <v>112220124686.77295</v>
      </c>
      <c r="F42" s="220"/>
      <c r="G42" s="220"/>
      <c r="H42" s="83">
        <f>E42/D42*100</f>
        <v>15.863545462781634</v>
      </c>
      <c r="I42" s="83"/>
      <c r="J42" s="83"/>
      <c r="K42" s="83"/>
      <c r="L42" s="220"/>
      <c r="M42" s="272">
        <f t="shared" si="16"/>
        <v>63393126566.785133</v>
      </c>
      <c r="N42" s="83">
        <f t="shared" si="21"/>
        <v>-9.3176782902509872E-2</v>
      </c>
      <c r="O42" s="83">
        <f t="shared" si="22"/>
        <v>4.6837099985581805</v>
      </c>
      <c r="Q42" s="273">
        <f t="shared" si="18"/>
        <v>0.56489980512610405</v>
      </c>
    </row>
    <row r="43" spans="1:17" x14ac:dyDescent="0.2">
      <c r="A43" s="271" t="s">
        <v>410</v>
      </c>
      <c r="B43" s="220">
        <v>109109.47104009555</v>
      </c>
      <c r="C43" s="220">
        <v>686043.34655011934</v>
      </c>
      <c r="D43" s="219">
        <f t="shared" si="19"/>
        <v>686043346550.11938</v>
      </c>
      <c r="E43" s="219">
        <f t="shared" si="20"/>
        <v>109109471040.09555</v>
      </c>
      <c r="F43" s="220"/>
      <c r="G43" s="220"/>
      <c r="H43" s="83">
        <f t="shared" si="2"/>
        <v>15.904165762815175</v>
      </c>
      <c r="I43" s="83"/>
      <c r="J43" s="83"/>
      <c r="K43" s="83"/>
      <c r="L43" s="220"/>
      <c r="M43" s="272">
        <f t="shared" si="16"/>
        <v>62676240525.001572</v>
      </c>
      <c r="N43" s="83">
        <f t="shared" si="21"/>
        <v>-1.130857682225717</v>
      </c>
      <c r="O43" s="83">
        <f t="shared" si="22"/>
        <v>3.7675364211022466</v>
      </c>
      <c r="Q43" s="273">
        <f t="shared" si="18"/>
        <v>0.57443446409862353</v>
      </c>
    </row>
    <row r="44" spans="1:17" x14ac:dyDescent="0.2">
      <c r="A44" s="271" t="s">
        <v>412</v>
      </c>
      <c r="B44" s="220">
        <v>113228.20393908938</v>
      </c>
      <c r="C44" s="220">
        <v>704708.27456424176</v>
      </c>
      <c r="D44" s="219">
        <f t="shared" si="19"/>
        <v>704708274564.2417</v>
      </c>
      <c r="E44" s="219">
        <f t="shared" si="20"/>
        <v>113228203939.08937</v>
      </c>
      <c r="F44" s="220"/>
      <c r="G44" s="220"/>
      <c r="H44" s="83">
        <f t="shared" ref="H44:H46" si="23">E44/D44*100</f>
        <v>16.067386750794764</v>
      </c>
      <c r="I44" s="83"/>
      <c r="J44" s="83"/>
      <c r="K44" s="83"/>
      <c r="L44" s="220"/>
      <c r="M44" s="272">
        <f t="shared" si="16"/>
        <v>65037495522.997185</v>
      </c>
      <c r="N44" s="83">
        <f t="shared" si="21"/>
        <v>3.7673845435156688</v>
      </c>
      <c r="O44" s="83">
        <f t="shared" si="22"/>
        <v>3.4120562340997806</v>
      </c>
      <c r="Q44" s="273">
        <f t="shared" si="18"/>
        <v>0.57439306869147044</v>
      </c>
    </row>
    <row r="45" spans="1:17" x14ac:dyDescent="0.2">
      <c r="A45" s="271" t="s">
        <v>414</v>
      </c>
      <c r="B45" s="220">
        <v>114966.79084807522</v>
      </c>
      <c r="C45" s="220">
        <v>715008.08894776914</v>
      </c>
      <c r="D45" s="219">
        <f t="shared" si="19"/>
        <v>715008088947.76917</v>
      </c>
      <c r="E45" s="219">
        <f t="shared" si="20"/>
        <v>114966790848.07523</v>
      </c>
      <c r="F45" s="220"/>
      <c r="G45" s="220"/>
      <c r="H45" s="83">
        <f t="shared" si="23"/>
        <v>16.079089541107759</v>
      </c>
      <c r="I45" s="83"/>
      <c r="J45" s="83"/>
      <c r="K45" s="83"/>
      <c r="L45" s="220"/>
      <c r="M45" s="272">
        <f t="shared" si="16"/>
        <v>65792712676.182785</v>
      </c>
      <c r="N45" s="83">
        <f t="shared" si="21"/>
        <v>1.1612026987087107</v>
      </c>
      <c r="O45" s="83">
        <f t="shared" si="22"/>
        <v>3.6885427537294513</v>
      </c>
      <c r="Q45" s="273">
        <f t="shared" si="18"/>
        <v>0.57227580408959711</v>
      </c>
    </row>
    <row r="46" spans="1:17" x14ac:dyDescent="0.2">
      <c r="A46" s="271" t="s">
        <v>415</v>
      </c>
      <c r="B46" s="220">
        <v>116629.87265300588</v>
      </c>
      <c r="C46" s="220">
        <v>730527.7718592009</v>
      </c>
      <c r="D46" s="219">
        <f t="shared" si="19"/>
        <v>730527771859.20093</v>
      </c>
      <c r="E46" s="219">
        <f t="shared" si="20"/>
        <v>116629872653.00587</v>
      </c>
      <c r="F46" s="220"/>
      <c r="G46" s="220"/>
      <c r="H46" s="83">
        <f t="shared" si="23"/>
        <v>15.96515247547422</v>
      </c>
      <c r="I46" s="83"/>
      <c r="J46" s="83"/>
      <c r="K46" s="83"/>
      <c r="L46" s="220"/>
      <c r="M46" s="272">
        <f t="shared" si="16"/>
        <v>65595132275.503738</v>
      </c>
      <c r="N46" s="83">
        <f t="shared" si="21"/>
        <v>-0.30030742409344602</v>
      </c>
      <c r="O46" s="83">
        <f t="shared" si="22"/>
        <v>3.473571707176764</v>
      </c>
      <c r="Q46" s="273">
        <f t="shared" si="18"/>
        <v>0.56242136584218561</v>
      </c>
    </row>
    <row r="47" spans="1:17" x14ac:dyDescent="0.2">
      <c r="A47" s="271" t="s">
        <v>416</v>
      </c>
      <c r="B47" s="220">
        <v>112341.22104346695</v>
      </c>
      <c r="C47" s="220">
        <v>701434.87696332776</v>
      </c>
      <c r="D47" s="219">
        <f t="shared" ref="D47:D49" si="24">C47*1000000</f>
        <v>701434876963.32776</v>
      </c>
      <c r="E47" s="219">
        <f t="shared" ref="E47:E49" si="25">B47*1000000</f>
        <v>112341221043.46695</v>
      </c>
      <c r="F47" s="220"/>
      <c r="G47" s="220"/>
      <c r="H47" s="83">
        <f t="shared" ref="H47:H49" si="26">E47/D47*100</f>
        <v>16.015916050513173</v>
      </c>
      <c r="I47" s="83"/>
      <c r="J47" s="83"/>
      <c r="K47" s="83"/>
      <c r="L47" s="220"/>
      <c r="M47" s="272">
        <f t="shared" ref="M47:M49" si="27">E47*Q47</f>
        <v>64159136201.504494</v>
      </c>
      <c r="N47" s="83">
        <f t="shared" si="21"/>
        <v>-2.189180849530068</v>
      </c>
      <c r="O47" s="83">
        <f t="shared" si="22"/>
        <v>2.3659614298521854</v>
      </c>
      <c r="Q47" s="273">
        <f t="shared" si="18"/>
        <v>0.57110947883217422</v>
      </c>
    </row>
    <row r="48" spans="1:17" x14ac:dyDescent="0.2">
      <c r="A48" s="271" t="s">
        <v>417</v>
      </c>
      <c r="B48" s="220">
        <v>116735.65400033725</v>
      </c>
      <c r="C48" s="220">
        <v>724650.47491196345</v>
      </c>
      <c r="D48" s="219">
        <f t="shared" si="24"/>
        <v>724650474911.9635</v>
      </c>
      <c r="E48" s="219">
        <f t="shared" si="25"/>
        <v>116735654000.33725</v>
      </c>
      <c r="F48" s="220"/>
      <c r="G48" s="220"/>
      <c r="H48" s="83">
        <f t="shared" si="26"/>
        <v>16.109235837390333</v>
      </c>
      <c r="I48" s="83"/>
      <c r="J48" s="83"/>
      <c r="K48" s="83"/>
      <c r="L48" s="220"/>
      <c r="M48" s="272">
        <f t="shared" si="27"/>
        <v>66622505666.566628</v>
      </c>
      <c r="N48" s="83">
        <f t="shared" si="21"/>
        <v>3.8394679400380847</v>
      </c>
      <c r="O48" s="83">
        <f t="shared" si="22"/>
        <v>2.4370713091327216</v>
      </c>
      <c r="Q48" s="273">
        <f t="shared" si="18"/>
        <v>0.57071257480918514</v>
      </c>
    </row>
    <row r="49" spans="1:17" x14ac:dyDescent="0.2">
      <c r="A49" s="271" t="s">
        <v>419</v>
      </c>
      <c r="B49" s="220">
        <v>117437.03641713121</v>
      </c>
      <c r="C49" s="220">
        <v>729774.11412414536</v>
      </c>
      <c r="D49" s="219">
        <f t="shared" si="24"/>
        <v>729774114124.14539</v>
      </c>
      <c r="E49" s="219">
        <f t="shared" si="25"/>
        <v>117437036417.13121</v>
      </c>
      <c r="F49" s="220"/>
      <c r="G49" s="220"/>
      <c r="H49" s="83">
        <f t="shared" si="26"/>
        <v>16.092244729463427</v>
      </c>
      <c r="I49" s="83"/>
      <c r="J49" s="83"/>
      <c r="K49" s="83"/>
      <c r="L49" s="220"/>
      <c r="M49" s="272">
        <f t="shared" si="27"/>
        <v>66869916775.939217</v>
      </c>
      <c r="N49" s="83">
        <f t="shared" si="21"/>
        <v>0.37136266025603443</v>
      </c>
      <c r="O49" s="83">
        <f t="shared" si="22"/>
        <v>1.6372696244615914</v>
      </c>
      <c r="Q49" s="273">
        <f t="shared" si="18"/>
        <v>0.56941079931905125</v>
      </c>
    </row>
    <row r="50" spans="1:17" x14ac:dyDescent="0.2">
      <c r="A50" s="271" t="s">
        <v>420</v>
      </c>
      <c r="B50" s="220">
        <v>119040.23403023971</v>
      </c>
      <c r="C50" s="220">
        <v>743388.60779158189</v>
      </c>
      <c r="D50" s="219">
        <f t="shared" ref="D50" si="28">C50*1000000</f>
        <v>743388607791.58191</v>
      </c>
      <c r="E50" s="219">
        <f t="shared" ref="E50" si="29">B50*1000000</f>
        <v>119040234030.2397</v>
      </c>
      <c r="F50" s="220"/>
      <c r="G50" s="220"/>
      <c r="H50" s="83">
        <f t="shared" ref="H50" si="30">E50/D50*100</f>
        <v>16.013190514699694</v>
      </c>
      <c r="I50" s="83"/>
      <c r="J50" s="83"/>
      <c r="K50" s="83"/>
      <c r="L50" s="220"/>
      <c r="M50" s="272">
        <f t="shared" ref="M50" si="31">E50*Q50</f>
        <v>66923259654.459633</v>
      </c>
      <c r="N50" s="83">
        <f t="shared" ref="N50" si="32">(M50-M49)/M49*100</f>
        <v>7.9771115461608907E-2</v>
      </c>
      <c r="O50" s="83">
        <f t="shared" ref="O50" si="33">(M50-M46)/M46*100</f>
        <v>2.0247346607636598</v>
      </c>
      <c r="Q50" s="273">
        <f t="shared" si="18"/>
        <v>0.56219025608987938</v>
      </c>
    </row>
    <row r="51" spans="1:17" x14ac:dyDescent="0.2">
      <c r="A51" s="271" t="s">
        <v>421</v>
      </c>
      <c r="B51" s="220">
        <v>114356.64574227681</v>
      </c>
      <c r="C51" s="220">
        <v>714321.44394958427</v>
      </c>
      <c r="D51" s="219">
        <f t="shared" ref="D51" si="34">C51*1000000</f>
        <v>714321443949.58423</v>
      </c>
      <c r="E51" s="219">
        <f t="shared" ref="E51" si="35">B51*1000000</f>
        <v>114356645742.27681</v>
      </c>
      <c r="F51" s="220"/>
      <c r="G51" s="220"/>
      <c r="H51" s="83">
        <f t="shared" ref="H51" si="36">E51/D51*100</f>
        <v>16.009129602771374</v>
      </c>
      <c r="I51" s="83"/>
      <c r="J51" s="83"/>
      <c r="K51" s="83"/>
      <c r="L51" s="220"/>
      <c r="M51" s="272">
        <f t="shared" ref="M51" si="37">E51*Q51</f>
        <v>65543647658.273087</v>
      </c>
      <c r="N51" s="83">
        <f t="shared" ref="N51" si="38">(M51-M50)/M50*100</f>
        <v>-2.0614835608872077</v>
      </c>
      <c r="O51" s="83">
        <f t="shared" ref="O51" si="39">(M51-M47)/M47*100</f>
        <v>2.157933442900883</v>
      </c>
      <c r="Q51" s="273">
        <f t="shared" si="18"/>
        <v>0.57315119058307673</v>
      </c>
    </row>
    <row r="52" spans="1:17" x14ac:dyDescent="0.2">
      <c r="A52" s="271" t="s">
        <v>422</v>
      </c>
      <c r="B52" s="220">
        <v>119803.53546190957</v>
      </c>
      <c r="C52" s="220">
        <v>740536.41553036496</v>
      </c>
      <c r="D52" s="219">
        <f t="shared" ref="D52" si="40">C52*1000000</f>
        <v>740536415530.36499</v>
      </c>
      <c r="E52" s="219">
        <f t="shared" ref="E52" si="41">B52*1000000</f>
        <v>119803535461.90958</v>
      </c>
      <c r="F52" s="220"/>
      <c r="G52" s="220"/>
      <c r="H52" s="83">
        <f t="shared" ref="H52" si="42">E52/D52*100</f>
        <v>16.177939794642977</v>
      </c>
      <c r="I52" s="83"/>
      <c r="J52" s="83"/>
      <c r="K52" s="83"/>
      <c r="L52" s="220"/>
      <c r="M52" s="272">
        <f t="shared" ref="M52" si="43">E52*Q52</f>
        <v>68646795883.249123</v>
      </c>
      <c r="N52" s="83">
        <f t="shared" ref="N52" si="44">(M52-M51)/M51*100</f>
        <v>4.7344759345024778</v>
      </c>
      <c r="O52" s="83">
        <f t="shared" ref="O52" si="45">(M52-M48)/M48*100</f>
        <v>3.0384480385857819</v>
      </c>
      <c r="Q52" s="273">
        <f t="shared" si="18"/>
        <v>0.572994741921241</v>
      </c>
    </row>
    <row r="53" spans="1:17" x14ac:dyDescent="0.2">
      <c r="A53" s="271" t="s">
        <v>423</v>
      </c>
      <c r="B53" s="220">
        <v>119384.09215586398</v>
      </c>
      <c r="C53" s="220">
        <v>743229.86307124596</v>
      </c>
      <c r="D53" s="219">
        <f t="shared" ref="D53" si="46">C53*1000000</f>
        <v>743229863071.24597</v>
      </c>
      <c r="E53" s="219">
        <f t="shared" ref="E53" si="47">B53*1000000</f>
        <v>119384092155.86398</v>
      </c>
      <c r="F53" s="220"/>
      <c r="G53" s="220"/>
      <c r="H53" s="83">
        <f t="shared" ref="H53" si="48">E53/D53*100</f>
        <v>16.062876115140686</v>
      </c>
      <c r="I53" s="83"/>
      <c r="J53" s="83"/>
      <c r="K53" s="83"/>
      <c r="L53" s="220"/>
      <c r="M53" s="272">
        <f t="shared" ref="M53" si="49">E53*Q53</f>
        <v>68207205480.454247</v>
      </c>
      <c r="N53" s="83">
        <f t="shared" ref="N53" si="50">(M53-M52)/M52*100</f>
        <v>-0.64036550743389165</v>
      </c>
      <c r="O53" s="83">
        <f t="shared" ref="O53" si="51">(M53-M49)/M49*100</f>
        <v>1.9998360533270563</v>
      </c>
      <c r="Q53" s="273">
        <f t="shared" si="18"/>
        <v>0.57132574574010364</v>
      </c>
    </row>
    <row r="54" spans="1:17" x14ac:dyDescent="0.2">
      <c r="A54" s="271" t="s">
        <v>426</v>
      </c>
      <c r="B54" s="220">
        <v>121931.31909143222</v>
      </c>
      <c r="C54" s="220">
        <v>765301.801722712</v>
      </c>
      <c r="D54" s="219">
        <f t="shared" ref="D54:D58" si="52">C54*1000000</f>
        <v>765301801722.71204</v>
      </c>
      <c r="E54" s="219">
        <f t="shared" ref="E54:E58" si="53">B54*1000000</f>
        <v>121931319091.43222</v>
      </c>
      <c r="F54" s="220"/>
      <c r="G54" s="220"/>
      <c r="H54" s="83">
        <f t="shared" ref="H54:H58" si="54">E54/D54*100</f>
        <v>15.932448978554866</v>
      </c>
      <c r="I54" s="83"/>
      <c r="J54" s="83"/>
      <c r="K54" s="83"/>
      <c r="L54" s="220"/>
      <c r="M54" s="272">
        <f t="shared" ref="M54:M58" si="55">E54*Q54</f>
        <v>68668118973.750198</v>
      </c>
      <c r="N54" s="83">
        <f t="shared" ref="N54:N58" si="56">(M54-M53)/M53*100</f>
        <v>0.675754841514557</v>
      </c>
      <c r="O54" s="83">
        <f t="shared" ref="O54:O58" si="57">(M54-M50)/M50*100</f>
        <v>2.6072539327876143</v>
      </c>
      <c r="Q54" s="273">
        <f t="shared" si="18"/>
        <v>0.56317047568605627</v>
      </c>
    </row>
    <row r="55" spans="1:17" x14ac:dyDescent="0.2">
      <c r="A55" s="271" t="s">
        <v>431</v>
      </c>
      <c r="B55" s="220">
        <v>116769.5242092398</v>
      </c>
      <c r="C55" s="220">
        <v>727863.11134013848</v>
      </c>
      <c r="D55" s="219">
        <f t="shared" si="52"/>
        <v>727863111340.13843</v>
      </c>
      <c r="E55" s="219">
        <f t="shared" si="53"/>
        <v>116769524209.23979</v>
      </c>
      <c r="F55" s="220"/>
      <c r="G55" s="220"/>
      <c r="H55" s="83">
        <f t="shared" si="54"/>
        <v>16.042786396228305</v>
      </c>
      <c r="I55" s="83"/>
      <c r="J55" s="83"/>
      <c r="K55" s="83"/>
      <c r="L55" s="220"/>
      <c r="M55" s="272">
        <f t="shared" si="55"/>
        <v>66897071000.383659</v>
      </c>
      <c r="N55" s="83">
        <f t="shared" si="56"/>
        <v>-2.5791415286088708</v>
      </c>
      <c r="O55" s="83">
        <f t="shared" si="57"/>
        <v>2.06491916526672</v>
      </c>
      <c r="Q55" s="273">
        <f t="shared" si="18"/>
        <v>0.57289837783795816</v>
      </c>
    </row>
    <row r="56" spans="1:17" x14ac:dyDescent="0.2">
      <c r="A56" s="271" t="s">
        <v>433</v>
      </c>
      <c r="B56" s="220">
        <v>121741.08378663336</v>
      </c>
      <c r="C56" s="220">
        <v>750234.0355520494</v>
      </c>
      <c r="D56" s="219">
        <f t="shared" si="52"/>
        <v>750234035552.04944</v>
      </c>
      <c r="E56" s="219">
        <f t="shared" si="53"/>
        <v>121741083786.63336</v>
      </c>
      <c r="F56" s="220"/>
      <c r="G56" s="220"/>
      <c r="H56" s="83">
        <f t="shared" si="54"/>
        <v>16.227080886439904</v>
      </c>
      <c r="I56" s="83"/>
      <c r="J56" s="83"/>
      <c r="K56" s="83"/>
      <c r="L56" s="220"/>
      <c r="M56" s="272">
        <f t="shared" si="55"/>
        <v>69721134325.164719</v>
      </c>
      <c r="N56" s="83">
        <f t="shared" si="56"/>
        <v>4.2215051908100172</v>
      </c>
      <c r="O56" s="83">
        <f t="shared" si="57"/>
        <v>1.565023433493931</v>
      </c>
      <c r="Q56" s="273">
        <f t="shared" si="18"/>
        <v>0.57270012847396545</v>
      </c>
    </row>
    <row r="57" spans="1:17" x14ac:dyDescent="0.2">
      <c r="A57" s="271" t="s">
        <v>438</v>
      </c>
      <c r="B57" s="220">
        <v>121886.67568767178</v>
      </c>
      <c r="C57" s="220">
        <v>754971.0018577819</v>
      </c>
      <c r="D57" s="219">
        <f t="shared" si="52"/>
        <v>754971001857.78186</v>
      </c>
      <c r="E57" s="219">
        <f t="shared" si="53"/>
        <v>121886675687.67178</v>
      </c>
      <c r="F57" s="220"/>
      <c r="G57" s="220"/>
      <c r="H57" s="83">
        <f t="shared" si="54"/>
        <v>16.144550636745151</v>
      </c>
      <c r="I57" s="83"/>
      <c r="J57" s="83"/>
      <c r="K57" s="83"/>
      <c r="L57" s="220"/>
      <c r="M57" s="272">
        <f t="shared" si="55"/>
        <v>69597793549.890244</v>
      </c>
      <c r="N57" s="83">
        <f t="shared" si="56"/>
        <v>-0.17690586429537941</v>
      </c>
      <c r="O57" s="83">
        <f t="shared" si="57"/>
        <v>2.0387700385034688</v>
      </c>
      <c r="Q57" s="273">
        <f t="shared" si="18"/>
        <v>0.57100411638291737</v>
      </c>
    </row>
    <row r="58" spans="1:17" x14ac:dyDescent="0.2">
      <c r="A58" s="271" t="s">
        <v>442</v>
      </c>
      <c r="B58" s="220">
        <v>123933.92508420143</v>
      </c>
      <c r="C58" s="220">
        <v>775508.16655941459</v>
      </c>
      <c r="D58" s="219">
        <f t="shared" si="52"/>
        <v>775508166559.41455</v>
      </c>
      <c r="E58" s="219">
        <f t="shared" si="53"/>
        <v>123933925084.20143</v>
      </c>
      <c r="F58" s="220"/>
      <c r="G58" s="220"/>
      <c r="H58" s="83">
        <f t="shared" si="54"/>
        <v>15.980995485069002</v>
      </c>
      <c r="I58" s="83"/>
      <c r="J58" s="83"/>
      <c r="K58" s="83"/>
      <c r="L58" s="220"/>
      <c r="M58" s="272">
        <f t="shared" si="55"/>
        <v>69724486681.553528</v>
      </c>
      <c r="N58" s="83">
        <f t="shared" si="56"/>
        <v>0.182036132470875</v>
      </c>
      <c r="O58" s="83">
        <f t="shared" si="57"/>
        <v>1.5383670378493224</v>
      </c>
      <c r="Q58" s="273">
        <f t="shared" si="18"/>
        <v>0.56259403253937379</v>
      </c>
    </row>
    <row r="59" spans="1:17" x14ac:dyDescent="0.2">
      <c r="K59" s="222"/>
      <c r="L59" s="222"/>
      <c r="M59" s="83"/>
      <c r="Q59" s="346"/>
    </row>
    <row r="60" spans="1:17" x14ac:dyDescent="0.2">
      <c r="B60" s="7">
        <v>74822.137213590933</v>
      </c>
      <c r="M60" s="83"/>
    </row>
    <row r="61" spans="1:17" x14ac:dyDescent="0.2">
      <c r="B61" s="7">
        <v>77729.695704274302</v>
      </c>
      <c r="M61" s="83"/>
    </row>
    <row r="62" spans="1:17" x14ac:dyDescent="0.2">
      <c r="B62" s="7">
        <v>78919.641942002112</v>
      </c>
      <c r="M62" s="83"/>
    </row>
    <row r="63" spans="1:17" x14ac:dyDescent="0.2">
      <c r="B63" s="7">
        <v>79587.841018227264</v>
      </c>
      <c r="M63" s="83"/>
    </row>
    <row r="64" spans="1:17" x14ac:dyDescent="0.2">
      <c r="B64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5" width="17.1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 x14ac:dyDescent="0.25">
      <c r="D1" s="427" t="s">
        <v>233</v>
      </c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9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237</v>
      </c>
      <c r="M2" s="224" t="s">
        <v>234</v>
      </c>
      <c r="N2" s="224" t="s">
        <v>235</v>
      </c>
      <c r="O2" s="225" t="s">
        <v>236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E7*$L$23</f>
        <v>6142623037.6313324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9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E8*$L$23</f>
        <v>6501600277.8498287</v>
      </c>
      <c r="N8" s="83">
        <f>(M8-M7)/M7*100</f>
        <v>5.8440382556329249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6513908656.5237093</v>
      </c>
      <c r="N9" s="83">
        <f t="shared" ref="N9:N36" si="4">(M9-M8)/M8*100</f>
        <v>0.18931306367470399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6576118722.7571564</v>
      </c>
      <c r="N10" s="83">
        <f t="shared" si="4"/>
        <v>0.95503436590476909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6353373136.4300089</v>
      </c>
      <c r="N11" s="83">
        <f t="shared" si="4"/>
        <v>-3.3871892482159653</v>
      </c>
      <c r="O11" s="83">
        <f>(M11-M7)/M7*100</f>
        <v>3.4309463157280806</v>
      </c>
      <c r="R11" s="430" t="s">
        <v>344</v>
      </c>
      <c r="S11" s="431"/>
      <c r="T11" s="432"/>
    </row>
    <row r="12" spans="1:20" x14ac:dyDescent="0.2">
      <c r="A12" t="str">
        <f>'GDP Durban'!A12</f>
        <v>2003q2</v>
      </c>
      <c r="B12" s="7">
        <v>42428.908098434826</v>
      </c>
      <c r="C12" s="7">
        <v>254647.49008620001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6755600302.1884985</v>
      </c>
      <c r="N12" s="83">
        <f t="shared" si="4"/>
        <v>6.3309230722202319</v>
      </c>
      <c r="O12" s="83">
        <f t="shared" ref="O12:O36" si="5">(M12-M8)/M8*100</f>
        <v>3.9067308583091052</v>
      </c>
      <c r="R12" s="7">
        <v>2001</v>
      </c>
    </row>
    <row r="13" spans="1:20" x14ac:dyDescent="0.2">
      <c r="A13" t="str">
        <f>'GDP Durban'!A13</f>
        <v>2003q3</v>
      </c>
      <c r="B13" s="7">
        <v>42149.48137805095</v>
      </c>
      <c r="C13" s="7">
        <v>256275.03476719998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6729840327.9057865</v>
      </c>
      <c r="N13" s="83">
        <f t="shared" si="4"/>
        <v>-0.38131288309592498</v>
      </c>
      <c r="O13" s="83">
        <f t="shared" si="5"/>
        <v>3.3149324433007008</v>
      </c>
      <c r="R13" s="7">
        <f>R12+1</f>
        <v>2002</v>
      </c>
      <c r="S13" s="268">
        <f>SUM(M7:M10)</f>
        <v>25734250694.762028</v>
      </c>
    </row>
    <row r="14" spans="1:20" x14ac:dyDescent="0.2">
      <c r="A14" t="str">
        <f>'GDP Durban'!A14</f>
        <v>2003q4</v>
      </c>
      <c r="B14" s="7">
        <v>42100.346979449736</v>
      </c>
      <c r="C14" s="7">
        <v>258872.64112069999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L14">
        <f>L31/G31</f>
        <v>8.1954277173082804E-2</v>
      </c>
      <c r="M14" s="219">
        <f t="shared" si="3"/>
        <v>6726862756.6290264</v>
      </c>
      <c r="N14" s="83">
        <f t="shared" si="4"/>
        <v>-4.4244307913419274E-2</v>
      </c>
      <c r="O14" s="83">
        <f t="shared" si="5"/>
        <v>2.292294896535382</v>
      </c>
      <c r="R14" s="7">
        <f t="shared" ref="R14:R25" si="6">R13+1</f>
        <v>2003</v>
      </c>
      <c r="S14" s="268">
        <f>SUM(M11:M14)</f>
        <v>26565676523.15332</v>
      </c>
      <c r="T14" s="83">
        <f>(S14-S13)/S13*100</f>
        <v>3.230814210419275</v>
      </c>
    </row>
    <row r="15" spans="1:20" x14ac:dyDescent="0.2">
      <c r="A15" t="str">
        <f>'GDP Durban'!A15</f>
        <v>2004q1</v>
      </c>
      <c r="B15" s="7">
        <v>40825.253019522192</v>
      </c>
      <c r="C15" s="7">
        <v>251444.37829999998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L15">
        <f t="shared" ref="L15:L20" si="7">L32/G32</f>
        <v>7.573159189140187E-2</v>
      </c>
      <c r="M15" s="219">
        <f t="shared" si="3"/>
        <v>6571637172.068532</v>
      </c>
      <c r="N15" s="83">
        <f t="shared" si="4"/>
        <v>-2.3075479636852476</v>
      </c>
      <c r="O15" s="83">
        <f t="shared" si="5"/>
        <v>3.4354040121932257</v>
      </c>
      <c r="R15" s="7">
        <f t="shared" si="6"/>
        <v>2004</v>
      </c>
      <c r="S15" s="268">
        <f>SUM(M15:M18)</f>
        <v>27750471843.8881</v>
      </c>
      <c r="T15" s="83">
        <f t="shared" ref="T15:T21" si="8">(S15-S14)/S14*100</f>
        <v>4.4598725716703305</v>
      </c>
    </row>
    <row r="16" spans="1:20" x14ac:dyDescent="0.2">
      <c r="A16" t="str">
        <f>'GDP Durban'!A16</f>
        <v>2004q2</v>
      </c>
      <c r="B16" s="7">
        <v>43839.245304415505</v>
      </c>
      <c r="C16" s="7">
        <v>264778.94630000001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L16">
        <f t="shared" si="7"/>
        <v>7.7303872407602364E-2</v>
      </c>
      <c r="M16" s="219">
        <f t="shared" si="3"/>
        <v>6973417118.6941175</v>
      </c>
      <c r="N16" s="83">
        <f t="shared" si="4"/>
        <v>6.1138485906262936</v>
      </c>
      <c r="O16" s="83">
        <f t="shared" si="5"/>
        <v>3.2242407300955414</v>
      </c>
      <c r="R16" s="7">
        <f t="shared" si="6"/>
        <v>2005</v>
      </c>
      <c r="S16" s="268">
        <f>SUM(M19:M22)</f>
        <v>29324915647.342964</v>
      </c>
      <c r="T16" s="83">
        <f t="shared" si="8"/>
        <v>5.6735748938324004</v>
      </c>
    </row>
    <row r="17" spans="1:20" x14ac:dyDescent="0.2">
      <c r="A17" t="str">
        <f>'GDP Durban'!A17</f>
        <v>2004q3</v>
      </c>
      <c r="B17" s="7">
        <v>44543.65678666599</v>
      </c>
      <c r="C17" s="7">
        <v>270547.82851100003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L17">
        <f t="shared" si="7"/>
        <v>8.1540819678682028E-2</v>
      </c>
      <c r="M17" s="219">
        <f t="shared" si="3"/>
        <v>7073361447.861455</v>
      </c>
      <c r="N17" s="83">
        <f t="shared" si="4"/>
        <v>1.4332188576445515</v>
      </c>
      <c r="O17" s="83">
        <f t="shared" si="5"/>
        <v>5.104446810294033</v>
      </c>
      <c r="R17" s="7">
        <f t="shared" si="6"/>
        <v>2006</v>
      </c>
      <c r="S17" s="268">
        <f>SUM(M23:M26)</f>
        <v>30909618253.336559</v>
      </c>
      <c r="T17" s="83">
        <f t="shared" si="8"/>
        <v>5.4039459995417918</v>
      </c>
    </row>
    <row r="18" spans="1:20" x14ac:dyDescent="0.2">
      <c r="A18" t="str">
        <f>'GDP Durban'!A18</f>
        <v>2004q4</v>
      </c>
      <c r="B18" s="7">
        <v>44924.845565797143</v>
      </c>
      <c r="C18" s="7">
        <v>275256.89010000002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L18">
        <f t="shared" si="7"/>
        <v>8.0220365454144252E-2</v>
      </c>
      <c r="M18" s="219">
        <f t="shared" si="3"/>
        <v>7132056105.263998</v>
      </c>
      <c r="N18" s="83">
        <f t="shared" si="4"/>
        <v>0.82979864432473871</v>
      </c>
      <c r="O18" s="83">
        <f t="shared" si="5"/>
        <v>6.023511453919161</v>
      </c>
      <c r="R18" s="7">
        <f t="shared" si="6"/>
        <v>2007</v>
      </c>
      <c r="S18" s="268">
        <f>SUM(M27:M30)</f>
        <v>32822373485.875027</v>
      </c>
      <c r="T18" s="83">
        <f t="shared" si="8"/>
        <v>6.1882201742559335</v>
      </c>
    </row>
    <row r="19" spans="1:20" x14ac:dyDescent="0.2">
      <c r="A19" t="str">
        <f>'GDP Durban'!A19</f>
        <v>2005q1</v>
      </c>
      <c r="B19" s="7">
        <v>43267.60531097796</v>
      </c>
      <c r="C19" s="7">
        <v>265766.29472999997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si="7"/>
        <v>8.3003445408079787E-2</v>
      </c>
      <c r="M19" s="219">
        <f t="shared" si="3"/>
        <v>6961358160.6353903</v>
      </c>
      <c r="N19" s="83">
        <f t="shared" si="4"/>
        <v>-2.3933903787243027</v>
      </c>
      <c r="O19" s="83">
        <f t="shared" si="5"/>
        <v>5.9303485320719123</v>
      </c>
      <c r="R19" s="7">
        <f t="shared" si="6"/>
        <v>2008</v>
      </c>
      <c r="S19" s="268">
        <f>SUM(M31:M34)</f>
        <v>33624621381.393463</v>
      </c>
      <c r="T19" s="83">
        <f t="shared" si="8"/>
        <v>2.4442104891155432</v>
      </c>
    </row>
    <row r="20" spans="1:20" x14ac:dyDescent="0.2">
      <c r="A20" t="str">
        <f>'GDP Durban'!A20</f>
        <v>2005q2</v>
      </c>
      <c r="B20" s="7">
        <v>45920.174696248054</v>
      </c>
      <c r="C20" s="7">
        <v>277268.90181000001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7"/>
        <v>8.2435750865621479E-2</v>
      </c>
      <c r="M20" s="219">
        <f t="shared" si="3"/>
        <v>7326355988.3585138</v>
      </c>
      <c r="N20" s="83">
        <f t="shared" si="4"/>
        <v>5.2431985152996177</v>
      </c>
      <c r="O20" s="83">
        <f t="shared" si="5"/>
        <v>5.0612040504252764</v>
      </c>
      <c r="R20" s="7">
        <f t="shared" si="6"/>
        <v>2009</v>
      </c>
      <c r="S20" s="268">
        <f>SUM(M35:M38)</f>
        <v>35734836744.951111</v>
      </c>
      <c r="T20" s="83">
        <f t="shared" si="8"/>
        <v>6.2758040889803368</v>
      </c>
    </row>
    <row r="21" spans="1:20" x14ac:dyDescent="0.2">
      <c r="A21" t="str">
        <f>'GDP Durban'!A21</f>
        <v>2005q3</v>
      </c>
      <c r="B21" s="7">
        <v>47037.654231843975</v>
      </c>
      <c r="C21" s="7">
        <v>283831.22172999999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M21" s="219">
        <f t="shared" si="3"/>
        <v>7499129175.9152155</v>
      </c>
      <c r="N21" s="83">
        <f t="shared" si="4"/>
        <v>2.358241775737298</v>
      </c>
      <c r="O21" s="83">
        <f t="shared" si="5"/>
        <v>6.0193124752939955</v>
      </c>
      <c r="R21" s="7">
        <f t="shared" si="6"/>
        <v>2010</v>
      </c>
      <c r="S21" s="268">
        <f>SUM(M39:M42)</f>
        <v>35591194911.27626</v>
      </c>
      <c r="T21" s="83">
        <f t="shared" si="8"/>
        <v>-0.40196583154992382</v>
      </c>
    </row>
    <row r="22" spans="1:20" x14ac:dyDescent="0.2">
      <c r="A22" t="str">
        <f>'GDP Durban'!A22</f>
        <v>2005q4</v>
      </c>
      <c r="B22" s="7">
        <v>47137.581046113184</v>
      </c>
      <c r="C22" s="7">
        <v>287892.13373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M22" s="219">
        <f t="shared" si="3"/>
        <v>7538072322.4338474</v>
      </c>
      <c r="N22" s="83">
        <f t="shared" si="4"/>
        <v>0.5193022497026023</v>
      </c>
      <c r="O22" s="83">
        <f t="shared" si="5"/>
        <v>5.6928354345134586</v>
      </c>
      <c r="R22" s="7">
        <f t="shared" si="6"/>
        <v>2011</v>
      </c>
      <c r="S22" s="268">
        <f>SUM(M43:M46)</f>
        <v>37039075651.970871</v>
      </c>
      <c r="T22" s="83">
        <f>(S22-S21)/S21*100</f>
        <v>4.0680869083040605</v>
      </c>
    </row>
    <row r="23" spans="1:20" x14ac:dyDescent="0.2">
      <c r="A23" t="str">
        <f>'GDP Durban'!A23</f>
        <v>2006q1</v>
      </c>
      <c r="B23" s="7">
        <v>45515.077116805645</v>
      </c>
      <c r="C23" s="7">
        <v>278720.45539999998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>AVERAGE(L14:L20)</f>
        <v>8.0312874696944939E-2</v>
      </c>
      <c r="M23" s="219">
        <f t="shared" si="3"/>
        <v>7325289509.3731346</v>
      </c>
      <c r="N23" s="83">
        <f t="shared" si="4"/>
        <v>-2.822774894683032</v>
      </c>
      <c r="O23" s="83">
        <f t="shared" si="5"/>
        <v>5.2278785308832161</v>
      </c>
      <c r="R23" s="7">
        <f t="shared" si="6"/>
        <v>2012</v>
      </c>
      <c r="S23" s="268">
        <f>SUM(M47:M50)</f>
        <v>38367847100.478104</v>
      </c>
      <c r="T23" s="83">
        <f>(S23-S22)/S22*100</f>
        <v>3.587485446431566</v>
      </c>
    </row>
    <row r="24" spans="1:20" x14ac:dyDescent="0.2">
      <c r="A24" t="str">
        <f>'GDP Durban'!A24</f>
        <v>2006q2</v>
      </c>
      <c r="B24" s="7">
        <v>48049.392570885168</v>
      </c>
      <c r="C24" s="7">
        <v>290944.85600000003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M24" s="219">
        <f t="shared" si="3"/>
        <v>7663446557.2330322</v>
      </c>
      <c r="N24" s="83">
        <f t="shared" si="4"/>
        <v>4.616296017068076</v>
      </c>
      <c r="O24" s="83">
        <f t="shared" si="5"/>
        <v>4.6010672892519962</v>
      </c>
      <c r="R24" s="7">
        <f t="shared" si="6"/>
        <v>2013</v>
      </c>
      <c r="S24" s="268">
        <f>SUM(M51:M54)</f>
        <v>38875197469.806969</v>
      </c>
      <c r="T24" s="83">
        <f>(S24-S23)/S23*100</f>
        <v>1.322332128774937</v>
      </c>
    </row>
    <row r="25" spans="1:20" x14ac:dyDescent="0.2">
      <c r="A25" t="str">
        <f>'GDP Durban'!A25</f>
        <v>2006q3</v>
      </c>
      <c r="B25" s="7">
        <v>49171.989963167063</v>
      </c>
      <c r="C25" s="7">
        <v>297456.96679999999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M25" s="219">
        <f t="shared" si="3"/>
        <v>7879492611.6472683</v>
      </c>
      <c r="N25" s="83">
        <f t="shared" si="4"/>
        <v>2.8191761083050046</v>
      </c>
      <c r="O25" s="83">
        <f t="shared" si="5"/>
        <v>5.072101397501692</v>
      </c>
      <c r="R25" s="7">
        <f t="shared" si="6"/>
        <v>2014</v>
      </c>
      <c r="S25" s="268">
        <f>SUM(M55:M58)</f>
        <v>39676727886.976631</v>
      </c>
      <c r="T25" s="83">
        <f>(S25-S24)/S24*100</f>
        <v>2.0618041047693292</v>
      </c>
    </row>
    <row r="26" spans="1:20" x14ac:dyDescent="0.2">
      <c r="A26" t="str">
        <f>'GDP Durban'!A26</f>
        <v>2006q4</v>
      </c>
      <c r="B26" s="7">
        <v>50201.911274013575</v>
      </c>
      <c r="C26" s="7">
        <v>306956.06460000004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M26" s="219">
        <f t="shared" si="3"/>
        <v>8041389575.0831261</v>
      </c>
      <c r="N26" s="83">
        <f t="shared" si="4"/>
        <v>2.0546622912818746</v>
      </c>
      <c r="O26" s="83">
        <f t="shared" si="5"/>
        <v>6.6770021713823331</v>
      </c>
      <c r="Q26" s="273">
        <f>M26/E26</f>
        <v>8.0312874696944939E-2</v>
      </c>
    </row>
    <row r="27" spans="1:20" x14ac:dyDescent="0.2">
      <c r="A27" t="str">
        <f>'GDP Durban'!A27</f>
        <v>2007q1</v>
      </c>
      <c r="B27" s="7">
        <v>48194.136510043994</v>
      </c>
      <c r="C27" s="7">
        <v>294828.76199999999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7847709429.3452263</v>
      </c>
      <c r="N27" s="83">
        <f t="shared" si="4"/>
        <v>-2.4085407618856429</v>
      </c>
      <c r="O27" s="83">
        <f t="shared" si="5"/>
        <v>7.1317306886454794</v>
      </c>
      <c r="Q27" s="273">
        <f t="shared" ref="Q27:Q38" si="9">M27/E27</f>
        <v>8.0312874696944939E-2</v>
      </c>
    </row>
    <row r="28" spans="1:20" x14ac:dyDescent="0.2">
      <c r="A28" t="str">
        <f>'GDP Durban'!A28</f>
        <v>2007q2</v>
      </c>
      <c r="B28" s="7">
        <v>50488.786354107127</v>
      </c>
      <c r="C28" s="7">
        <v>305341.24400000001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8147288901.7526264</v>
      </c>
      <c r="N28" s="83">
        <f t="shared" si="4"/>
        <v>3.8174129037852964</v>
      </c>
      <c r="O28" s="83">
        <f t="shared" si="5"/>
        <v>6.3136389208968469</v>
      </c>
      <c r="Q28" s="273">
        <f>M28/E28</f>
        <v>8.0312874696944939E-2</v>
      </c>
    </row>
    <row r="29" spans="1:20" x14ac:dyDescent="0.2">
      <c r="A29" t="str">
        <f>'GDP Durban'!A29</f>
        <v>2007q3</v>
      </c>
      <c r="B29" s="7">
        <v>51623.876873712463</v>
      </c>
      <c r="C29" s="7">
        <v>312536.95279999997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8326592078.1675692</v>
      </c>
      <c r="N29" s="83">
        <f t="shared" si="4"/>
        <v>2.2007710611117699</v>
      </c>
      <c r="O29" s="83">
        <f t="shared" si="5"/>
        <v>5.6742164572806333</v>
      </c>
      <c r="Q29" s="273">
        <f t="shared" si="9"/>
        <v>8.0312874696944939E-2</v>
      </c>
    </row>
    <row r="30" spans="1:20" x14ac:dyDescent="0.2">
      <c r="A30" t="str">
        <f>'GDP Durban'!A30</f>
        <v>2007q4</v>
      </c>
      <c r="B30" s="7">
        <v>52621.553323250911</v>
      </c>
      <c r="C30" s="7">
        <v>321222.86990000005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8500783076.6096048</v>
      </c>
      <c r="N30" s="83">
        <f t="shared" si="4"/>
        <v>2.091984293295293</v>
      </c>
      <c r="O30" s="83">
        <f t="shared" si="5"/>
        <v>5.7128621519587286</v>
      </c>
      <c r="Q30" s="273">
        <f t="shared" si="9"/>
        <v>8.0312874696944939E-2</v>
      </c>
    </row>
    <row r="31" spans="1:20" x14ac:dyDescent="0.2">
      <c r="A31" t="str">
        <f>'GDP Durban'!A31</f>
        <v>2008q1</v>
      </c>
      <c r="B31" s="7">
        <v>50304.132188642834</v>
      </c>
      <c r="C31" s="7">
        <v>306287.391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74058358</v>
      </c>
      <c r="M31" s="219">
        <f t="shared" ref="M31:M38" si="10">L31*K31</f>
        <v>8407154715.6080141</v>
      </c>
      <c r="N31" s="83">
        <f t="shared" si="4"/>
        <v>-1.1014086603293591</v>
      </c>
      <c r="O31" s="83">
        <f t="shared" si="5"/>
        <v>7.1287716664283423</v>
      </c>
      <c r="Q31" s="273">
        <f t="shared" si="9"/>
        <v>8.195427717308279E-2</v>
      </c>
    </row>
    <row r="32" spans="1:20" x14ac:dyDescent="0.2">
      <c r="A32" t="str">
        <f>'GDP Durban'!A32</f>
        <v>2008q2</v>
      </c>
      <c r="B32" s="7">
        <v>52106.987321482666</v>
      </c>
      <c r="C32" s="7">
        <v>319011.06899999996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67432678</v>
      </c>
      <c r="M32" s="219">
        <f t="shared" si="10"/>
        <v>8118014256.7907066</v>
      </c>
      <c r="N32" s="83">
        <f t="shared" si="4"/>
        <v>-3.4392189581156836</v>
      </c>
      <c r="O32" s="83">
        <f t="shared" si="5"/>
        <v>-0.35931762473308498</v>
      </c>
      <c r="Q32" s="273">
        <f t="shared" si="9"/>
        <v>7.573159189140187E-2</v>
      </c>
    </row>
    <row r="33" spans="1:17" x14ac:dyDescent="0.2">
      <c r="A33" t="str">
        <f>'GDP Durban'!A33</f>
        <v>2008q3</v>
      </c>
      <c r="B33" s="7">
        <v>53105.277179895078</v>
      </c>
      <c r="C33" s="7">
        <v>322043.50599999999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67209209</v>
      </c>
      <c r="M33" s="219">
        <f t="shared" si="10"/>
        <v>8351195391.8899059</v>
      </c>
      <c r="N33" s="83">
        <f t="shared" si="4"/>
        <v>2.8723912982062534</v>
      </c>
      <c r="O33" s="83">
        <f t="shared" si="5"/>
        <v>0.29547879242033454</v>
      </c>
      <c r="Q33" s="273">
        <f t="shared" si="9"/>
        <v>7.730387240760235E-2</v>
      </c>
    </row>
    <row r="34" spans="1:17" x14ac:dyDescent="0.2">
      <c r="A34" t="str">
        <f>'GDP Durban'!A34</f>
        <v>2008q4</v>
      </c>
      <c r="B34" s="7">
        <v>54606.740576335782</v>
      </c>
      <c r="C34" s="7">
        <v>324375.42606250005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73337156</v>
      </c>
      <c r="M34" s="219">
        <f t="shared" si="10"/>
        <v>8748257017.1048374</v>
      </c>
      <c r="N34" s="83">
        <f t="shared" si="4"/>
        <v>4.7545483799903643</v>
      </c>
      <c r="O34" s="83">
        <f t="shared" si="5"/>
        <v>2.911189925269019</v>
      </c>
      <c r="Q34" s="273">
        <f t="shared" si="9"/>
        <v>8.1540819678682028E-2</v>
      </c>
    </row>
    <row r="35" spans="1:17" x14ac:dyDescent="0.2">
      <c r="A35" t="str">
        <f>'GDP Durban'!A35</f>
        <v>2009q1</v>
      </c>
      <c r="B35" s="7">
        <v>49513.612728056825</v>
      </c>
      <c r="C35" s="7">
        <v>302489.23233921739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67608470</v>
      </c>
      <c r="M35" s="219">
        <f t="shared" si="10"/>
        <v>8242920418.7592411</v>
      </c>
      <c r="N35" s="83">
        <f t="shared" si="4"/>
        <v>-5.7764260624436163</v>
      </c>
      <c r="O35" s="83">
        <f t="shared" si="5"/>
        <v>-1.9535062979615381</v>
      </c>
      <c r="Q35" s="273">
        <f t="shared" si="9"/>
        <v>8.0220365454144266E-2</v>
      </c>
    </row>
    <row r="36" spans="1:17" x14ac:dyDescent="0.2">
      <c r="A36" t="str">
        <f>'GDP Durban'!A36</f>
        <v>2009q2</v>
      </c>
      <c r="B36" s="7">
        <v>51361.105636596607</v>
      </c>
      <c r="C36" s="7">
        <v>310058.42735320871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69007516</v>
      </c>
      <c r="M36" s="219">
        <f t="shared" si="10"/>
        <v>8751146155.9282951</v>
      </c>
      <c r="N36" s="83">
        <f t="shared" si="4"/>
        <v>6.1656028610009832</v>
      </c>
      <c r="O36" s="83">
        <f t="shared" si="5"/>
        <v>7.7990981428490924</v>
      </c>
      <c r="Q36" s="273">
        <f t="shared" si="9"/>
        <v>8.3003445408079773E-2</v>
      </c>
    </row>
    <row r="37" spans="1:17" x14ac:dyDescent="0.2">
      <c r="A37" t="str">
        <f>'GDP Durban'!A37</f>
        <v>2009q3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68866285</v>
      </c>
      <c r="M37" s="219">
        <f t="shared" si="10"/>
        <v>8824424260.7051163</v>
      </c>
      <c r="N37" s="83">
        <f t="shared" ref="N37:N42" si="11">(M37-M36)/M36*100</f>
        <v>0.83735437017218928</v>
      </c>
      <c r="O37" s="83">
        <f t="shared" ref="O37:O42" si="12">(M37-M33)/M33*100</f>
        <v>5.6666003680715811</v>
      </c>
      <c r="Q37" s="273">
        <f t="shared" si="9"/>
        <v>8.2435750865621479E-2</v>
      </c>
    </row>
    <row r="38" spans="1:17" x14ac:dyDescent="0.2">
      <c r="A38" t="str">
        <f>'GDP Durban'!A38</f>
        <v>2009q4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82582248</v>
      </c>
      <c r="M38" s="219">
        <f t="shared" si="10"/>
        <v>9916345909.5584602</v>
      </c>
      <c r="N38" s="83">
        <f t="shared" si="11"/>
        <v>12.373857110606487</v>
      </c>
      <c r="O38" s="83">
        <f t="shared" si="12"/>
        <v>13.352247083844732</v>
      </c>
      <c r="Q38" s="273">
        <f t="shared" si="9"/>
        <v>9.1578659388686506E-2</v>
      </c>
    </row>
    <row r="39" spans="1:17" x14ac:dyDescent="0.2">
      <c r="A39" t="str">
        <f>'GDP Durban'!A39</f>
        <v>2010q1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>
        <f t="shared" si="0"/>
        <v>15.83737237843923</v>
      </c>
      <c r="I39" s="83"/>
      <c r="J39" s="83"/>
      <c r="K39" s="83"/>
      <c r="L39" s="220"/>
      <c r="M39" s="272">
        <f t="shared" ref="M39:M43" si="13">E39*Q39</f>
        <v>8506796692.279644</v>
      </c>
      <c r="N39" s="83">
        <f t="shared" si="11"/>
        <v>-14.21440145527939</v>
      </c>
      <c r="O39" s="83">
        <f t="shared" si="12"/>
        <v>3.2012473748972896</v>
      </c>
      <c r="Q39" s="273">
        <f>(Q27+Q31+Q35)/3</f>
        <v>8.0829172441390665E-2</v>
      </c>
    </row>
    <row r="40" spans="1:17" x14ac:dyDescent="0.2">
      <c r="A40" t="str">
        <f>'GDP Durban'!A40</f>
        <v>2010q2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>
        <f>E40/D40*100</f>
        <v>16.067135313134269</v>
      </c>
      <c r="I40" s="83"/>
      <c r="J40" s="83"/>
      <c r="K40" s="83"/>
      <c r="L40" s="220"/>
      <c r="M40" s="272">
        <f t="shared" si="13"/>
        <v>8732454239.8397846</v>
      </c>
      <c r="N40" s="83">
        <f t="shared" si="11"/>
        <v>2.6526735705925173</v>
      </c>
      <c r="O40" s="83">
        <f t="shared" si="12"/>
        <v>-0.21359391964729141</v>
      </c>
      <c r="Q40" s="273">
        <f t="shared" ref="Q40:Q58" si="14">(Q28+Q32+Q36)/3</f>
        <v>7.9682637332142189E-2</v>
      </c>
    </row>
    <row r="41" spans="1:17" x14ac:dyDescent="0.2">
      <c r="A41" t="str">
        <f>'GDP Durban'!A41</f>
        <v>2010q3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si="13"/>
        <v>8871873866.1256256</v>
      </c>
      <c r="N41" s="83">
        <f t="shared" si="11"/>
        <v>1.5965686444684872</v>
      </c>
      <c r="O41" s="83">
        <f t="shared" si="12"/>
        <v>0.53770766249080904</v>
      </c>
      <c r="Q41" s="273">
        <f t="shared" si="14"/>
        <v>8.0017499323389585E-2</v>
      </c>
    </row>
    <row r="42" spans="1:17" x14ac:dyDescent="0.2">
      <c r="A42" t="str">
        <f>'GDP Durban'!A42</f>
        <v>2010q4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3"/>
        <v>9480070113.0312042</v>
      </c>
      <c r="N42" s="83">
        <f t="shared" si="11"/>
        <v>6.8553301825872301</v>
      </c>
      <c r="O42" s="83">
        <f t="shared" si="12"/>
        <v>-4.3995621018698587</v>
      </c>
      <c r="Q42" s="273">
        <f t="shared" si="14"/>
        <v>8.4477451254771171E-2</v>
      </c>
    </row>
    <row r="43" spans="1:17" x14ac:dyDescent="0.2">
      <c r="A43" t="str">
        <f>'GDP Durban'!A43</f>
        <v>2011q1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3"/>
        <v>8838005907.6206932</v>
      </c>
      <c r="N43" s="83">
        <f t="shared" ref="N43" si="15">(M43-M42)/M42*100</f>
        <v>-6.7727790802721639</v>
      </c>
      <c r="O43" s="83">
        <f t="shared" ref="O43" si="16">(M43-M39)/M39*100</f>
        <v>3.8934657465322826</v>
      </c>
      <c r="Q43" s="273">
        <f t="shared" si="14"/>
        <v>8.1001271689539245E-2</v>
      </c>
    </row>
    <row r="44" spans="1:17" x14ac:dyDescent="0.2">
      <c r="A44" t="str">
        <f>'GDP Durban'!A44</f>
        <v>2011q2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ref="M44:M51" si="17">E44*Q44</f>
        <v>8998535028.6243191</v>
      </c>
      <c r="N44" s="83">
        <f t="shared" ref="N44:N47" si="18">(M44-M43)/M43*100</f>
        <v>1.8163500079266457</v>
      </c>
      <c r="O44" s="83">
        <f t="shared" ref="O44:O47" si="19">(M44-M40)/M40*100</f>
        <v>3.0470333021683982</v>
      </c>
      <c r="Q44" s="273">
        <f t="shared" si="14"/>
        <v>7.9472558210541278E-2</v>
      </c>
    </row>
    <row r="45" spans="1:17" x14ac:dyDescent="0.2">
      <c r="A45" t="str">
        <f>'GDP Durban'!A45</f>
        <v>2011q3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7"/>
        <v>9188035655.967062</v>
      </c>
      <c r="N45" s="83">
        <f t="shared" si="18"/>
        <v>2.1059053139198975</v>
      </c>
      <c r="O45" s="83">
        <f t="shared" si="19"/>
        <v>3.5636416230915735</v>
      </c>
      <c r="Q45" s="273">
        <f t="shared" si="14"/>
        <v>7.9919040865537805E-2</v>
      </c>
    </row>
    <row r="46" spans="1:17" x14ac:dyDescent="0.2">
      <c r="A46" t="str">
        <f>'GDP Durban'!A46</f>
        <v>2011q4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7"/>
        <v>10014499059.758793</v>
      </c>
      <c r="N46" s="83">
        <f t="shared" si="18"/>
        <v>8.9949956088273755</v>
      </c>
      <c r="O46" s="83">
        <f t="shared" si="19"/>
        <v>5.6373944533697937</v>
      </c>
      <c r="Q46" s="273">
        <f t="shared" si="14"/>
        <v>8.5865643440713235E-2</v>
      </c>
    </row>
    <row r="47" spans="1:17" x14ac:dyDescent="0.2">
      <c r="A47" t="str">
        <f>'GDP Durban'!A47</f>
        <v>2012q1</v>
      </c>
      <c r="D47" s="219">
        <f>'GDP Durban'!D47</f>
        <v>701434876963.32776</v>
      </c>
      <c r="E47" s="219">
        <f>'GDP Durban'!E47</f>
        <v>112341221043.46695</v>
      </c>
      <c r="F47" s="220"/>
      <c r="G47" s="220"/>
      <c r="H47" s="83"/>
      <c r="I47" s="83"/>
      <c r="J47" s="83"/>
      <c r="K47" s="83"/>
      <c r="L47" s="220"/>
      <c r="M47" s="272">
        <f t="shared" si="17"/>
        <v>9064094501.1156483</v>
      </c>
      <c r="N47" s="83">
        <f t="shared" si="18"/>
        <v>-9.4902855646784179</v>
      </c>
      <c r="O47" s="83">
        <f t="shared" si="19"/>
        <v>2.5581403300489653</v>
      </c>
      <c r="Q47" s="273">
        <f t="shared" si="14"/>
        <v>8.0683603195024725E-2</v>
      </c>
    </row>
    <row r="48" spans="1:17" x14ac:dyDescent="0.2">
      <c r="A48" t="str">
        <f>'GDP Durban'!A48</f>
        <v>2012q2</v>
      </c>
      <c r="D48" s="219">
        <f>'GDP Durban'!D48</f>
        <v>724650474911.9635</v>
      </c>
      <c r="E48" s="219">
        <f>'GDP Durban'!E48</f>
        <v>116735654000.33725</v>
      </c>
      <c r="F48" s="220"/>
      <c r="G48" s="220"/>
      <c r="H48" s="83"/>
      <c r="I48" s="83"/>
      <c r="J48" s="83"/>
      <c r="K48" s="83"/>
      <c r="L48" s="220"/>
      <c r="M48" s="272">
        <f t="shared" si="17"/>
        <v>9422849107.7400646</v>
      </c>
      <c r="N48" s="83">
        <f t="shared" ref="N48:N49" si="20">(M48-M47)/M47*100</f>
        <v>3.9579751356327901</v>
      </c>
      <c r="O48" s="83">
        <f t="shared" ref="O48:O49" si="21">(M48-M44)/M44*100</f>
        <v>4.7153684212597211</v>
      </c>
      <c r="Q48" s="273">
        <f t="shared" si="14"/>
        <v>8.0719546983587742E-2</v>
      </c>
    </row>
    <row r="49" spans="1:17" x14ac:dyDescent="0.2">
      <c r="A49" t="str">
        <f>'GDP Durban'!A49</f>
        <v>2012q3</v>
      </c>
      <c r="D49" s="219">
        <f>'GDP Durban'!D49</f>
        <v>729774114124.14539</v>
      </c>
      <c r="E49" s="219">
        <f>'GDP Durban'!E49</f>
        <v>117437036417.13121</v>
      </c>
      <c r="F49" s="220"/>
      <c r="G49" s="220"/>
      <c r="H49" s="83"/>
      <c r="I49" s="83"/>
      <c r="J49" s="83"/>
      <c r="K49" s="83"/>
      <c r="L49" s="220"/>
      <c r="M49" s="272">
        <f t="shared" si="17"/>
        <v>9487827857.025526</v>
      </c>
      <c r="N49" s="83">
        <f t="shared" si="20"/>
        <v>0.6895870722591424</v>
      </c>
      <c r="O49" s="83">
        <f t="shared" si="21"/>
        <v>3.2628541320882611</v>
      </c>
      <c r="Q49" s="273">
        <f t="shared" si="14"/>
        <v>8.0790763684849623E-2</v>
      </c>
    </row>
    <row r="50" spans="1:17" x14ac:dyDescent="0.2">
      <c r="A50" t="str">
        <f>'GDP Durban'!A50</f>
        <v>2012q4</v>
      </c>
      <c r="D50" s="219">
        <f>'GDP Durban'!D50</f>
        <v>743388607791.58191</v>
      </c>
      <c r="E50" s="219">
        <f>'GDP Durban'!E50</f>
        <v>119040234030.2397</v>
      </c>
      <c r="F50" s="220"/>
      <c r="G50" s="220"/>
      <c r="H50" s="83"/>
      <c r="I50" s="83"/>
      <c r="J50" s="83"/>
      <c r="K50" s="83"/>
      <c r="L50" s="220"/>
      <c r="M50" s="272">
        <f t="shared" si="17"/>
        <v>10393075634.596865</v>
      </c>
      <c r="N50" s="83">
        <f t="shared" ref="N50" si="22">(M50-M49)/M49*100</f>
        <v>9.541148840522256</v>
      </c>
      <c r="O50" s="83">
        <f t="shared" ref="O50" si="23">(M50-M46)/M46*100</f>
        <v>3.7802846910166878</v>
      </c>
      <c r="Q50" s="273">
        <f t="shared" si="14"/>
        <v>8.7307251361390295E-2</v>
      </c>
    </row>
    <row r="51" spans="1:17" x14ac:dyDescent="0.2">
      <c r="A51" t="str">
        <f>'GDP Durban'!A51</f>
        <v>2013q1</v>
      </c>
      <c r="D51" s="219">
        <f>'GDP Durban'!D51</f>
        <v>714321443949.58423</v>
      </c>
      <c r="E51" s="219">
        <f>'GDP Durban'!E51</f>
        <v>114356645742.27681</v>
      </c>
      <c r="F51" s="220"/>
      <c r="G51" s="220"/>
      <c r="H51" s="83"/>
      <c r="I51" s="83"/>
      <c r="J51" s="83"/>
      <c r="K51" s="83"/>
      <c r="L51" s="220"/>
      <c r="M51" s="272">
        <f t="shared" si="17"/>
        <v>9244364332.5266476</v>
      </c>
      <c r="N51" s="83">
        <f t="shared" ref="N51" si="24">(M51-M50)/M50*100</f>
        <v>-11.052659890652034</v>
      </c>
      <c r="O51" s="83">
        <f t="shared" ref="O51" si="25">(M51-M47)/M47*100</f>
        <v>1.988834421229952</v>
      </c>
      <c r="Q51" s="273">
        <f t="shared" si="14"/>
        <v>8.0838015775318198E-2</v>
      </c>
    </row>
    <row r="52" spans="1:17" x14ac:dyDescent="0.2">
      <c r="A52" t="str">
        <f>'GDP Durban'!A52</f>
        <v>2013q2</v>
      </c>
      <c r="D52" s="219">
        <f>'GDP Durban'!D52</f>
        <v>740536415530.36499</v>
      </c>
      <c r="E52" s="219">
        <f>'GDP Durban'!E52</f>
        <v>119803535461.90958</v>
      </c>
      <c r="F52" s="220"/>
      <c r="G52" s="220"/>
      <c r="H52" s="83"/>
      <c r="I52" s="83"/>
      <c r="J52" s="83"/>
      <c r="K52" s="83"/>
      <c r="L52" s="220"/>
      <c r="M52" s="272">
        <f t="shared" ref="M52:M58" si="26">E52*Q52</f>
        <v>9579280740.8875217</v>
      </c>
      <c r="N52" s="83">
        <f t="shared" ref="N52:N58" si="27">(M52-M51)/M51*100</f>
        <v>3.6229252365406897</v>
      </c>
      <c r="O52" s="83">
        <f t="shared" ref="O52:O58" si="28">(M52-M48)/M48*100</f>
        <v>1.6601309366077182</v>
      </c>
      <c r="Q52" s="273">
        <f t="shared" si="14"/>
        <v>7.9958247508757074E-2</v>
      </c>
    </row>
    <row r="53" spans="1:17" x14ac:dyDescent="0.2">
      <c r="A53" t="str">
        <f>'GDP Durban'!A53</f>
        <v>2013q3</v>
      </c>
      <c r="D53" s="219">
        <f>'GDP Durban'!D53</f>
        <v>743229863071.24597</v>
      </c>
      <c r="E53" s="219">
        <f>'GDP Durban'!E53</f>
        <v>119384092155.86398</v>
      </c>
      <c r="F53" s="220"/>
      <c r="G53" s="220"/>
      <c r="H53" s="83"/>
      <c r="I53" s="83"/>
      <c r="J53" s="83"/>
      <c r="K53" s="83"/>
      <c r="L53" s="220"/>
      <c r="M53" s="272">
        <f t="shared" si="26"/>
        <v>9579670210.0332222</v>
      </c>
      <c r="N53" s="83">
        <f t="shared" si="27"/>
        <v>4.0657451872985854E-3</v>
      </c>
      <c r="O53" s="83">
        <f t="shared" si="28"/>
        <v>0.96800189033456085</v>
      </c>
      <c r="Q53" s="273">
        <f t="shared" si="14"/>
        <v>8.0242434624592338E-2</v>
      </c>
    </row>
    <row r="54" spans="1:17" x14ac:dyDescent="0.2">
      <c r="A54" t="str">
        <f>'GDP Durban'!A54</f>
        <v>2013q4</v>
      </c>
      <c r="D54" s="219">
        <f>'GDP Durban'!D54</f>
        <v>765301801722.71204</v>
      </c>
      <c r="E54" s="219">
        <f>'GDP Durban'!E54</f>
        <v>121931319091.43222</v>
      </c>
      <c r="F54" s="220"/>
      <c r="G54" s="220"/>
      <c r="H54" s="83"/>
      <c r="I54" s="83"/>
      <c r="J54" s="83"/>
      <c r="K54" s="83"/>
      <c r="L54" s="220"/>
      <c r="M54" s="272">
        <f t="shared" si="26"/>
        <v>10471882186.359575</v>
      </c>
      <c r="N54" s="83">
        <f t="shared" si="27"/>
        <v>9.3135980338018225</v>
      </c>
      <c r="O54" s="83">
        <f t="shared" si="28"/>
        <v>0.7582601583344234</v>
      </c>
      <c r="Q54" s="273">
        <f t="shared" si="14"/>
        <v>8.5883448685624905E-2</v>
      </c>
    </row>
    <row r="55" spans="1:17" x14ac:dyDescent="0.2">
      <c r="A55" t="str">
        <f>'GDP Durban'!A55</f>
        <v>2014q1</v>
      </c>
      <c r="D55" s="219">
        <f>'GDP Durban'!D55</f>
        <v>727863111340.13843</v>
      </c>
      <c r="E55" s="219">
        <f>'GDP Durban'!E55</f>
        <v>116769524209.23979</v>
      </c>
      <c r="F55" s="220"/>
      <c r="G55" s="220"/>
      <c r="H55" s="83"/>
      <c r="I55" s="83"/>
      <c r="J55" s="83"/>
      <c r="K55" s="83"/>
      <c r="L55" s="220"/>
      <c r="M55" s="272">
        <f t="shared" si="26"/>
        <v>9439760850.734642</v>
      </c>
      <c r="N55" s="83">
        <f t="shared" si="27"/>
        <v>-9.8561205832639143</v>
      </c>
      <c r="O55" s="83">
        <f t="shared" si="28"/>
        <v>2.1136825765345963</v>
      </c>
      <c r="Q55" s="273">
        <f t="shared" si="14"/>
        <v>8.0840963553294051E-2</v>
      </c>
    </row>
    <row r="56" spans="1:17" x14ac:dyDescent="0.2">
      <c r="A56" t="str">
        <f>'GDP Durban'!A56</f>
        <v>2014q2</v>
      </c>
      <c r="D56" s="219">
        <f>'GDP Durban'!D56</f>
        <v>750234035552.04944</v>
      </c>
      <c r="E56" s="219">
        <f>'GDP Durban'!E56</f>
        <v>121741083786.63336</v>
      </c>
      <c r="F56" s="220"/>
      <c r="G56" s="220"/>
      <c r="H56" s="83"/>
      <c r="I56" s="83"/>
      <c r="J56" s="83"/>
      <c r="K56" s="83"/>
      <c r="L56" s="220"/>
      <c r="M56" s="272">
        <f t="shared" si="26"/>
        <v>9745388069.9305363</v>
      </c>
      <c r="N56" s="83">
        <f t="shared" si="27"/>
        <v>3.2376584961059587</v>
      </c>
      <c r="O56" s="83">
        <f t="shared" si="28"/>
        <v>1.7340271523102333</v>
      </c>
      <c r="Q56" s="273">
        <f t="shared" si="14"/>
        <v>8.0050117567628698E-2</v>
      </c>
    </row>
    <row r="57" spans="1:17" x14ac:dyDescent="0.2">
      <c r="A57" t="str">
        <f>'GDP Durban'!A57</f>
        <v>2014q3</v>
      </c>
      <c r="D57" s="219">
        <f>'GDP Durban'!D57</f>
        <v>754971001857.78186</v>
      </c>
      <c r="E57" s="219">
        <f>'GDP Durban'!E57</f>
        <v>121886675687.67178</v>
      </c>
      <c r="F57" s="220"/>
      <c r="G57" s="220"/>
      <c r="H57" s="83"/>
      <c r="I57" s="83"/>
      <c r="J57" s="83"/>
      <c r="K57" s="83"/>
      <c r="L57" s="220"/>
      <c r="M57" s="272">
        <f t="shared" si="26"/>
        <v>9789622477.5130272</v>
      </c>
      <c r="N57" s="83">
        <f t="shared" si="27"/>
        <v>0.45390093514055635</v>
      </c>
      <c r="O57" s="83">
        <f t="shared" si="28"/>
        <v>2.1916440010629223</v>
      </c>
      <c r="Q57" s="273">
        <f t="shared" si="14"/>
        <v>8.0317413058326584E-2</v>
      </c>
    </row>
    <row r="58" spans="1:17" x14ac:dyDescent="0.2">
      <c r="A58" t="str">
        <f>'GDP Durban'!A58</f>
        <v>2014q4</v>
      </c>
      <c r="D58" s="219">
        <f>'GDP Durban'!D58</f>
        <v>775508166559.41455</v>
      </c>
      <c r="E58" s="219">
        <f>'GDP Durban'!E58</f>
        <v>123933925084.20143</v>
      </c>
      <c r="F58" s="220"/>
      <c r="G58" s="220"/>
      <c r="H58" s="83"/>
      <c r="I58" s="83"/>
      <c r="J58" s="83"/>
      <c r="K58" s="83"/>
      <c r="L58" s="220"/>
      <c r="M58" s="272">
        <f t="shared" si="26"/>
        <v>10701956488.798429</v>
      </c>
      <c r="N58" s="83">
        <f t="shared" si="27"/>
        <v>9.31939932700217</v>
      </c>
      <c r="O58" s="83">
        <f t="shared" si="28"/>
        <v>2.1970673308237134</v>
      </c>
      <c r="Q58" s="273">
        <f t="shared" si="14"/>
        <v>8.6352114495909474E-2</v>
      </c>
    </row>
    <row r="59" spans="1:17" x14ac:dyDescent="0.2">
      <c r="M59" s="83"/>
    </row>
    <row r="60" spans="1:17" x14ac:dyDescent="0.2">
      <c r="K60" s="222"/>
      <c r="L60" s="222"/>
      <c r="M60" s="83"/>
    </row>
    <row r="61" spans="1:17" x14ac:dyDescent="0.2">
      <c r="M61" s="83"/>
    </row>
    <row r="62" spans="1:17" x14ac:dyDescent="0.2">
      <c r="M62" s="83"/>
    </row>
    <row r="63" spans="1:17" x14ac:dyDescent="0.2">
      <c r="M63" s="83"/>
    </row>
    <row r="64" spans="1:17" x14ac:dyDescent="0.2">
      <c r="M64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 x14ac:dyDescent="0.25">
      <c r="D1" s="427" t="s">
        <v>238</v>
      </c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9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242</v>
      </c>
      <c r="M2" s="224" t="s">
        <v>239</v>
      </c>
      <c r="N2" s="224" t="s">
        <v>240</v>
      </c>
      <c r="O2" s="225" t="s">
        <v>241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4739777082.5850744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5016771468.5230675</v>
      </c>
      <c r="N8" s="83">
        <f>(M8-M7)/M7*100</f>
        <v>5.8440382556329062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5026268872.2876873</v>
      </c>
      <c r="N9" s="83">
        <f t="shared" ref="N9:N36" si="4">(M9-M8)/M8*100</f>
        <v>0.18931306367471137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5074271467.3408089</v>
      </c>
      <c r="N10" s="83">
        <f t="shared" si="4"/>
        <v>0.95503436590477031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4902396289.7737503</v>
      </c>
      <c r="N11" s="83">
        <f t="shared" si="4"/>
        <v>-3.3871892482159689</v>
      </c>
      <c r="O11" s="83">
        <f>(M11-M7)/M7*100</f>
        <v>3.4309463157280673</v>
      </c>
      <c r="R11" s="430" t="s">
        <v>344</v>
      </c>
      <c r="S11" s="431"/>
      <c r="T11" s="432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5212763227.5747051</v>
      </c>
      <c r="N12" s="83">
        <f t="shared" si="4"/>
        <v>6.3309230722202292</v>
      </c>
      <c r="O12" s="83">
        <f t="shared" ref="O12:O36" si="5">(M12-M8)/M8*100</f>
        <v>3.9067308583091078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5192886289.8226757</v>
      </c>
      <c r="N13" s="83">
        <f t="shared" si="4"/>
        <v>-0.38131288309592726</v>
      </c>
      <c r="O13" s="83">
        <f t="shared" si="5"/>
        <v>3.3149324433006928</v>
      </c>
      <c r="R13" s="7">
        <f>R12+1</f>
        <v>2002</v>
      </c>
      <c r="S13" s="268">
        <f>SUM(M7:M10)</f>
        <v>19857088890.736641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5190588733.2230129</v>
      </c>
      <c r="N14" s="83">
        <f t="shared" si="4"/>
        <v>-4.4244307913417387E-2</v>
      </c>
      <c r="O14" s="83">
        <f t="shared" si="5"/>
        <v>2.2922948965353749</v>
      </c>
      <c r="R14" s="7">
        <f t="shared" ref="R14:R25" si="6">R13+1</f>
        <v>2003</v>
      </c>
      <c r="S14" s="268">
        <f>SUM(M11:M14)</f>
        <v>20498634540.394142</v>
      </c>
      <c r="T14" s="83">
        <f>(S14-S13)/S13*100</f>
        <v>3.2308142104192479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5070813408.6062498</v>
      </c>
      <c r="N15" s="83">
        <f t="shared" si="4"/>
        <v>-2.3075479636852396</v>
      </c>
      <c r="O15" s="83">
        <f t="shared" si="5"/>
        <v>3.4354040121932305</v>
      </c>
      <c r="R15" s="7">
        <f t="shared" si="6"/>
        <v>2004</v>
      </c>
      <c r="S15" s="268">
        <f>SUM(M15:M18)</f>
        <v>21412847519.828129</v>
      </c>
      <c r="T15" s="83">
        <f t="shared" ref="T15:T21" si="7">(S15-S14)/S14*100</f>
        <v>4.4598725716703687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5380835262.721612</v>
      </c>
      <c r="N16" s="83">
        <f t="shared" si="4"/>
        <v>6.11384859062629</v>
      </c>
      <c r="O16" s="83">
        <f t="shared" si="5"/>
        <v>3.2242407300955471</v>
      </c>
      <c r="R16" s="7">
        <f t="shared" si="6"/>
        <v>2005</v>
      </c>
      <c r="S16" s="268">
        <f>SUM(M19:M22)</f>
        <v>22627721460.767708</v>
      </c>
      <c r="T16" s="83">
        <f t="shared" si="7"/>
        <v>5.6735748938323836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5457954408.4057264</v>
      </c>
      <c r="N17" s="83">
        <f t="shared" si="4"/>
        <v>1.4332188576445621</v>
      </c>
      <c r="O17" s="83">
        <f t="shared" si="5"/>
        <v>5.1044468102940526</v>
      </c>
      <c r="R17" s="7">
        <f t="shared" si="6"/>
        <v>2006</v>
      </c>
      <c r="S17" s="268">
        <f>SUM(M23:M26)</f>
        <v>23850511309.434326</v>
      </c>
      <c r="T17" s="83">
        <f t="shared" si="7"/>
        <v>5.4039459995418015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5503244440.0945387</v>
      </c>
      <c r="N18" s="83">
        <f t="shared" si="4"/>
        <v>0.8297986443247245</v>
      </c>
      <c r="O18" s="83">
        <f t="shared" si="5"/>
        <v>6.0235114539191628</v>
      </c>
      <c r="R18" s="7">
        <f t="shared" si="6"/>
        <v>2007</v>
      </c>
      <c r="S18" s="268">
        <f>SUM(M27:M30)</f>
        <v>25326433461.947933</v>
      </c>
      <c r="T18" s="83">
        <f t="shared" si="7"/>
        <v>6.18822017425593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6.3044421173581153E-2</v>
      </c>
      <c r="M19" s="219">
        <f t="shared" si="3"/>
        <v>5371530317.1476364</v>
      </c>
      <c r="N19" s="83">
        <f t="shared" si="4"/>
        <v>-2.3933903787242929</v>
      </c>
      <c r="O19" s="83">
        <f t="shared" si="5"/>
        <v>5.9303485320719158</v>
      </c>
      <c r="R19" s="7">
        <f t="shared" si="6"/>
        <v>2008</v>
      </c>
      <c r="S19" s="268">
        <f>SUM(M31:M34)</f>
        <v>27835016916.442574</v>
      </c>
      <c r="T19" s="83">
        <f t="shared" si="7"/>
        <v>9.9050008690078606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6.8349776586806382E-2</v>
      </c>
      <c r="M20" s="219">
        <f t="shared" si="3"/>
        <v>5653170314.9851894</v>
      </c>
      <c r="N20" s="83">
        <f t="shared" si="4"/>
        <v>5.2431985152996043</v>
      </c>
      <c r="O20" s="83">
        <f t="shared" si="5"/>
        <v>5.0612040504252702</v>
      </c>
      <c r="R20" s="7">
        <f t="shared" si="6"/>
        <v>2009</v>
      </c>
      <c r="S20" s="268">
        <f>SUM(M35:M38)</f>
        <v>24474124733.783768</v>
      </c>
      <c r="T20" s="83">
        <f t="shared" si="7"/>
        <v>-12.074331381754883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6.7743762175790742E-2</v>
      </c>
      <c r="M21" s="219">
        <f t="shared" si="3"/>
        <v>5786485739.0067501</v>
      </c>
      <c r="N21" s="83">
        <f t="shared" si="4"/>
        <v>2.3582417757373002</v>
      </c>
      <c r="O21" s="83">
        <f t="shared" si="5"/>
        <v>6.0193124752939813</v>
      </c>
      <c r="R21" s="7">
        <f t="shared" si="6"/>
        <v>2010</v>
      </c>
      <c r="S21" s="268">
        <f>SUM(M39:M42)</f>
        <v>27038599005.587925</v>
      </c>
      <c r="T21" s="83">
        <f t="shared" si="7"/>
        <v>10.478308416334048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6.265975876990848E-2</v>
      </c>
      <c r="M22" s="219">
        <f t="shared" si="3"/>
        <v>5816535089.6281328</v>
      </c>
      <c r="N22" s="83">
        <f t="shared" si="4"/>
        <v>0.5193022497026093</v>
      </c>
      <c r="O22" s="83">
        <f t="shared" si="5"/>
        <v>5.6928354345134666</v>
      </c>
      <c r="R22" s="7">
        <f t="shared" si="6"/>
        <v>2011</v>
      </c>
      <c r="S22" s="268">
        <f>SUM(M43:M46)</f>
        <v>27991742378.834793</v>
      </c>
      <c r="T22" s="83">
        <f>(S22-S21)/S21*100</f>
        <v>3.5251211538359923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5.6239370116081697E-2</v>
      </c>
      <c r="M23" s="219">
        <f t="shared" si="3"/>
        <v>5652347397.3776808</v>
      </c>
      <c r="N23" s="83">
        <f t="shared" si="4"/>
        <v>-2.8227748946830307</v>
      </c>
      <c r="O23" s="83">
        <f t="shared" si="5"/>
        <v>5.2278785308832152</v>
      </c>
      <c r="R23" s="7">
        <f t="shared" si="6"/>
        <v>2012</v>
      </c>
      <c r="S23" s="268">
        <f>SUM(M47:M50)</f>
        <v>28117999448.377701</v>
      </c>
      <c r="T23" s="83">
        <f>(S23-S22)/S22*100</f>
        <v>0.45105112727235452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5.6442926388302499E-2</v>
      </c>
      <c r="M24" s="219">
        <f t="shared" si="3"/>
        <v>5913276485.153677</v>
      </c>
      <c r="N24" s="83">
        <f t="shared" si="4"/>
        <v>4.6162960170680636</v>
      </c>
      <c r="O24" s="83">
        <f t="shared" si="5"/>
        <v>4.6010672892519953</v>
      </c>
      <c r="R24" s="7">
        <f t="shared" si="6"/>
        <v>2013</v>
      </c>
      <c r="S24" s="268">
        <f>SUM(M51:M54)</f>
        <v>29130745039.020241</v>
      </c>
      <c r="T24" s="83">
        <f>(S24-S23)/S23*100</f>
        <v>3.6017697222800518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v>5.9317703476050719E-2</v>
      </c>
      <c r="M25" s="219">
        <f t="shared" si="3"/>
        <v>6079982163.0411482</v>
      </c>
      <c r="N25" s="83">
        <f t="shared" si="4"/>
        <v>2.819176108305018</v>
      </c>
      <c r="O25" s="83">
        <f t="shared" si="5"/>
        <v>5.0721013975017017</v>
      </c>
      <c r="R25" s="7">
        <f t="shared" si="6"/>
        <v>2014</v>
      </c>
      <c r="S25" s="268">
        <f>SUM(M55:M58)</f>
        <v>29596760376.509018</v>
      </c>
      <c r="T25" s="83">
        <f>(S25-S24)/S24*100</f>
        <v>1.5997371054690017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6.1971102669503099E-2</v>
      </c>
      <c r="M26" s="219">
        <f t="shared" si="3"/>
        <v>6204905263.8618183</v>
      </c>
      <c r="N26" s="83">
        <f t="shared" si="4"/>
        <v>2.0546622912818679</v>
      </c>
      <c r="O26" s="83">
        <f t="shared" si="5"/>
        <v>6.6770021713823287</v>
      </c>
      <c r="Q26" s="273">
        <f>M26/E26</f>
        <v>6.1971102669503099E-2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6055457591.3453188</v>
      </c>
      <c r="N27" s="83">
        <f t="shared" si="4"/>
        <v>-2.408540761885638</v>
      </c>
      <c r="O27" s="83">
        <f t="shared" si="5"/>
        <v>7.1317306886454785</v>
      </c>
      <c r="Q27" s="273">
        <f t="shared" ref="Q27:Q38" si="9">M27/E27</f>
        <v>6.1971102669503099E-2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6286619410.8205805</v>
      </c>
      <c r="N28" s="83">
        <f t="shared" si="4"/>
        <v>3.8174129037852831</v>
      </c>
      <c r="O28" s="83">
        <f t="shared" si="5"/>
        <v>6.3136389208968451</v>
      </c>
      <c r="Q28" s="273">
        <f>M28/E28</f>
        <v>6.1971102669503092E-2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6424973511.5361557</v>
      </c>
      <c r="N29" s="83">
        <f t="shared" si="4"/>
        <v>2.2007710611117797</v>
      </c>
      <c r="O29" s="83">
        <f t="shared" si="5"/>
        <v>5.674216457280628</v>
      </c>
      <c r="Q29" s="273">
        <f t="shared" si="9"/>
        <v>6.1971102669503099E-2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6559382948.2458754</v>
      </c>
      <c r="N30" s="83">
        <f t="shared" si="4"/>
        <v>2.0919842932952966</v>
      </c>
      <c r="O30" s="83">
        <f t="shared" si="5"/>
        <v>5.7128621519587339</v>
      </c>
      <c r="Q30" s="273">
        <f t="shared" si="9"/>
        <v>6.1971102669503106E-2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56970380</v>
      </c>
      <c r="M31" s="219">
        <f t="shared" ref="M31:M38" si="10">L31*K31</f>
        <v>6467315935.7243719</v>
      </c>
      <c r="N31" s="83">
        <f t="shared" si="4"/>
        <v>-1.4035925825328466</v>
      </c>
      <c r="O31" s="83">
        <f t="shared" si="5"/>
        <v>6.8014404884561674</v>
      </c>
      <c r="Q31" s="273">
        <f t="shared" si="9"/>
        <v>6.3044421173581153E-2</v>
      </c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60859786</v>
      </c>
      <c r="M32" s="219">
        <f t="shared" si="10"/>
        <v>7326723853.5778084</v>
      </c>
      <c r="N32" s="83">
        <f t="shared" si="4"/>
        <v>13.288478967081396</v>
      </c>
      <c r="O32" s="83">
        <f t="shared" si="5"/>
        <v>16.544733739837845</v>
      </c>
      <c r="Q32" s="273">
        <f t="shared" si="9"/>
        <v>6.8349776586806382E-2</v>
      </c>
    </row>
    <row r="33" spans="1:17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58897498</v>
      </c>
      <c r="M33" s="219">
        <f t="shared" si="10"/>
        <v>7318409503.8441076</v>
      </c>
      <c r="N33" s="83">
        <f t="shared" si="4"/>
        <v>-0.11347977486063793</v>
      </c>
      <c r="O33" s="83">
        <f t="shared" si="5"/>
        <v>13.905675886503991</v>
      </c>
      <c r="Q33" s="273">
        <f t="shared" si="9"/>
        <v>6.7743762175790742E-2</v>
      </c>
    </row>
    <row r="34" spans="1:17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56355682</v>
      </c>
      <c r="M34" s="219">
        <f t="shared" si="10"/>
        <v>6722567623.2962837</v>
      </c>
      <c r="N34" s="83">
        <f t="shared" si="4"/>
        <v>-8.1416854336293802</v>
      </c>
      <c r="O34" s="83">
        <f t="shared" si="5"/>
        <v>2.4878052758613154</v>
      </c>
      <c r="Q34" s="273">
        <f t="shared" si="9"/>
        <v>6.265975876990848E-2</v>
      </c>
    </row>
    <row r="35" spans="1:17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47397662</v>
      </c>
      <c r="M35" s="219">
        <f t="shared" si="10"/>
        <v>5778790082.089551</v>
      </c>
      <c r="N35" s="83">
        <f t="shared" si="4"/>
        <v>-14.038944553509294</v>
      </c>
      <c r="O35" s="83">
        <f t="shared" si="5"/>
        <v>-10.646238106778103</v>
      </c>
      <c r="Q35" s="273">
        <f t="shared" si="9"/>
        <v>5.6239370116081697E-2</v>
      </c>
    </row>
    <row r="36" spans="1:17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46925596</v>
      </c>
      <c r="M36" s="219">
        <f t="shared" si="10"/>
        <v>5950840906.2288837</v>
      </c>
      <c r="N36" s="83">
        <f t="shared" si="4"/>
        <v>2.9772810864436341</v>
      </c>
      <c r="O36" s="83">
        <f t="shared" si="5"/>
        <v>-18.778965535558559</v>
      </c>
      <c r="Q36" s="273">
        <f t="shared" si="9"/>
        <v>5.6442926388302499E-2</v>
      </c>
    </row>
    <row r="37" spans="1:17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49355219</v>
      </c>
      <c r="M37" s="219">
        <f t="shared" si="10"/>
        <v>6324305020.0256062</v>
      </c>
      <c r="N37" s="83">
        <f t="shared" ref="N37:N46" si="11">(M37-M36)/M36*100</f>
        <v>6.2758208408127469</v>
      </c>
      <c r="O37" s="83">
        <f t="shared" ref="O37:O46" si="12">(M37-M33)/M33*100</f>
        <v>-13.583613807020948</v>
      </c>
      <c r="Q37" s="273">
        <f t="shared" si="9"/>
        <v>5.9080209385509723E-2</v>
      </c>
    </row>
    <row r="38" spans="1:17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53466632</v>
      </c>
      <c r="M38" s="219">
        <f t="shared" si="10"/>
        <v>6420188725.4397268</v>
      </c>
      <c r="N38" s="83">
        <f t="shared" si="11"/>
        <v>1.5161144997040712</v>
      </c>
      <c r="O38" s="83">
        <f t="shared" si="12"/>
        <v>-4.4979673660506991</v>
      </c>
      <c r="Q38" s="273">
        <f t="shared" si="9"/>
        <v>5.9291222982792206E-2</v>
      </c>
    </row>
    <row r="39" spans="1:17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6" si="13">E39*Q39</f>
        <v>6358671775.7930079</v>
      </c>
      <c r="N39" s="83">
        <f t="shared" si="11"/>
        <v>-0.95817977130424004</v>
      </c>
      <c r="O39" s="83">
        <f t="shared" si="12"/>
        <v>10.034655792407285</v>
      </c>
      <c r="Q39" s="273">
        <f>(Q27+Q31+Q35)/3</f>
        <v>6.0418297986388647E-2</v>
      </c>
    </row>
    <row r="40" spans="1:17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6822508395.1968813</v>
      </c>
      <c r="N40" s="83">
        <f t="shared" si="11"/>
        <v>7.2945520032920248</v>
      </c>
      <c r="O40" s="83">
        <f t="shared" si="12"/>
        <v>14.647803607984258</v>
      </c>
      <c r="Q40" s="273">
        <f t="shared" ref="Q40:Q58" si="14">(Q28+Q32+Q36)/3</f>
        <v>6.2254601881537329E-2</v>
      </c>
    </row>
    <row r="41" spans="1:17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si="13"/>
        <v>6977499085.7610703</v>
      </c>
      <c r="N41" s="83">
        <f t="shared" si="11"/>
        <v>2.2717552194337212</v>
      </c>
      <c r="O41" s="83">
        <f t="shared" si="12"/>
        <v>10.328313762020597</v>
      </c>
      <c r="Q41" s="273">
        <f t="shared" si="14"/>
        <v>6.2931691410267859E-2</v>
      </c>
    </row>
    <row r="42" spans="1:17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3"/>
        <v>6879919748.8369627</v>
      </c>
      <c r="N42" s="83">
        <f t="shared" si="11"/>
        <v>-1.3984858432047231</v>
      </c>
      <c r="O42" s="83">
        <f t="shared" si="12"/>
        <v>7.1607088678806452</v>
      </c>
      <c r="Q42" s="273">
        <f t="shared" si="14"/>
        <v>6.1307361474067928E-2</v>
      </c>
    </row>
    <row r="43" spans="1:17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3"/>
        <v>6535733301.9033356</v>
      </c>
      <c r="N43" s="83">
        <f t="shared" si="11"/>
        <v>-5.0027683388576039</v>
      </c>
      <c r="O43" s="83">
        <f t="shared" si="12"/>
        <v>2.784567789524659</v>
      </c>
      <c r="Q43" s="273">
        <f t="shared" si="14"/>
        <v>5.9900696425350501E-2</v>
      </c>
    </row>
    <row r="44" spans="1:17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3"/>
        <v>7059676793.5217867</v>
      </c>
      <c r="N44" s="83">
        <f t="shared" si="11"/>
        <v>8.0165984047401135</v>
      </c>
      <c r="O44" s="83">
        <f t="shared" si="12"/>
        <v>3.4762639279692857</v>
      </c>
      <c r="Q44" s="273">
        <f t="shared" si="14"/>
        <v>6.2349101618882075E-2</v>
      </c>
    </row>
    <row r="45" spans="1:17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3"/>
        <v>7271866539.0300484</v>
      </c>
      <c r="N45" s="83">
        <f t="shared" si="11"/>
        <v>3.0056580735108809</v>
      </c>
      <c r="O45" s="83">
        <f t="shared" si="12"/>
        <v>4.2188103452380465</v>
      </c>
      <c r="Q45" s="273">
        <f t="shared" si="14"/>
        <v>6.3251887657189435E-2</v>
      </c>
    </row>
    <row r="46" spans="1:17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3"/>
        <v>7124465744.3796215</v>
      </c>
      <c r="N46" s="83">
        <f t="shared" si="11"/>
        <v>-2.0270008237814525</v>
      </c>
      <c r="O46" s="83">
        <f t="shared" si="12"/>
        <v>3.5544890706610182</v>
      </c>
      <c r="Q46" s="273">
        <f t="shared" si="14"/>
        <v>6.1086114408922872E-2</v>
      </c>
    </row>
    <row r="47" spans="1:17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112341221043.46695</v>
      </c>
      <c r="F47" s="220"/>
      <c r="G47" s="220"/>
      <c r="H47" s="83"/>
      <c r="I47" s="83"/>
      <c r="J47" s="83"/>
      <c r="K47" s="83"/>
      <c r="L47" s="220"/>
      <c r="M47" s="272">
        <f t="shared" ref="M47:M50" si="15">E47*Q47</f>
        <v>6611594085.4976454</v>
      </c>
      <c r="N47" s="83">
        <f t="shared" ref="N47:N50" si="16">(M47-M46)/M46*100</f>
        <v>-7.1987385059233731</v>
      </c>
      <c r="O47" s="83">
        <f t="shared" ref="O47:O50" si="17">(M47-M43)/M43*100</f>
        <v>1.1607080657990991</v>
      </c>
      <c r="Q47" s="273">
        <f t="shared" si="14"/>
        <v>5.8852788175940279E-2</v>
      </c>
    </row>
    <row r="48" spans="1:17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116735654000.33725</v>
      </c>
      <c r="F48" s="220"/>
      <c r="G48" s="220"/>
      <c r="H48" s="83"/>
      <c r="I48" s="83"/>
      <c r="J48" s="83"/>
      <c r="K48" s="83"/>
      <c r="L48" s="220"/>
      <c r="M48" s="272">
        <f t="shared" si="15"/>
        <v>7044865581.5389853</v>
      </c>
      <c r="N48" s="83">
        <f t="shared" si="16"/>
        <v>6.5532077504834918</v>
      </c>
      <c r="O48" s="83">
        <f t="shared" si="17"/>
        <v>-0.20980014264098801</v>
      </c>
      <c r="Q48" s="273">
        <f t="shared" si="14"/>
        <v>6.0348876629573965E-2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117437036417.13121</v>
      </c>
      <c r="F49" s="220"/>
      <c r="G49" s="220"/>
      <c r="H49" s="83"/>
      <c r="I49" s="83"/>
      <c r="J49" s="83"/>
      <c r="K49" s="83"/>
      <c r="L49" s="220"/>
      <c r="M49" s="272">
        <f t="shared" si="15"/>
        <v>7252276757.1089277</v>
      </c>
      <c r="N49" s="83">
        <f t="shared" si="16"/>
        <v>2.9441466720594618</v>
      </c>
      <c r="O49" s="83">
        <f t="shared" si="17"/>
        <v>-0.26939138412369168</v>
      </c>
      <c r="Q49" s="273">
        <f t="shared" si="14"/>
        <v>6.1754596150989015E-2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119040234030.2397</v>
      </c>
      <c r="F50" s="220"/>
      <c r="G50" s="220"/>
      <c r="H50" s="83"/>
      <c r="I50" s="83"/>
      <c r="J50" s="83"/>
      <c r="K50" s="83"/>
      <c r="L50" s="220"/>
      <c r="M50" s="272">
        <f t="shared" si="15"/>
        <v>7209263024.2321444</v>
      </c>
      <c r="N50" s="83">
        <f t="shared" si="16"/>
        <v>-0.59310661075668203</v>
      </c>
      <c r="O50" s="83">
        <f t="shared" si="17"/>
        <v>1.1902265081338637</v>
      </c>
      <c r="Q50" s="273">
        <f t="shared" si="14"/>
        <v>6.0561566288594333E-2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114356645742.27681</v>
      </c>
      <c r="F51" s="220"/>
      <c r="G51" s="220"/>
      <c r="H51" s="83"/>
      <c r="I51" s="83"/>
      <c r="J51" s="83"/>
      <c r="K51" s="83"/>
      <c r="L51" s="220"/>
      <c r="M51" s="272">
        <f t="shared" ref="M51:M58" si="18">E51*Q51</f>
        <v>6829828022.7971659</v>
      </c>
      <c r="N51" s="83">
        <f t="shared" ref="N51:N58" si="19">(M51-M50)/M50*100</f>
        <v>-5.2631593570605224</v>
      </c>
      <c r="O51" s="83">
        <f t="shared" ref="O51:O58" si="20">(M51-M47)/M47*100</f>
        <v>3.3007764009319747</v>
      </c>
      <c r="Q51" s="273">
        <f t="shared" si="14"/>
        <v>5.9723927529226478E-2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119803535461.90958</v>
      </c>
      <c r="F52" s="220"/>
      <c r="G52" s="220"/>
      <c r="H52" s="83"/>
      <c r="I52" s="83"/>
      <c r="J52" s="83"/>
      <c r="K52" s="83"/>
      <c r="L52" s="220"/>
      <c r="M52" s="272">
        <f t="shared" si="18"/>
        <v>7385990997.4584446</v>
      </c>
      <c r="N52" s="83">
        <f t="shared" si="19"/>
        <v>8.1431475698197939</v>
      </c>
      <c r="O52" s="83">
        <f t="shared" si="20"/>
        <v>4.8421848787771875</v>
      </c>
      <c r="Q52" s="273">
        <f t="shared" si="14"/>
        <v>6.1650860043331125E-2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119384092155.86398</v>
      </c>
      <c r="F53" s="220"/>
      <c r="G53" s="220"/>
      <c r="H53" s="83"/>
      <c r="I53" s="83"/>
      <c r="J53" s="83"/>
      <c r="K53" s="83"/>
      <c r="L53" s="220"/>
      <c r="M53" s="272">
        <f t="shared" si="18"/>
        <v>7478942809.9613028</v>
      </c>
      <c r="N53" s="83">
        <f t="shared" si="19"/>
        <v>1.2584880286862432</v>
      </c>
      <c r="O53" s="83">
        <f t="shared" si="20"/>
        <v>3.1254468140668963</v>
      </c>
      <c r="Q53" s="273">
        <f t="shared" si="14"/>
        <v>6.2646058406148772E-2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121931319091.43222</v>
      </c>
      <c r="F54" s="220"/>
      <c r="G54" s="220"/>
      <c r="H54" s="83"/>
      <c r="I54" s="83"/>
      <c r="J54" s="83"/>
      <c r="K54" s="83"/>
      <c r="L54" s="220"/>
      <c r="M54" s="272">
        <f t="shared" si="18"/>
        <v>7435983208.8033276</v>
      </c>
      <c r="N54" s="83">
        <f t="shared" si="19"/>
        <v>-0.57440740288529457</v>
      </c>
      <c r="O54" s="83">
        <f t="shared" si="20"/>
        <v>3.1448455106870101</v>
      </c>
      <c r="Q54" s="273">
        <f t="shared" si="14"/>
        <v>6.0985014057195037E-2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116769524209.23979</v>
      </c>
      <c r="F55" s="220"/>
      <c r="G55" s="220"/>
      <c r="H55" s="83"/>
      <c r="I55" s="83"/>
      <c r="J55" s="83"/>
      <c r="K55" s="83"/>
      <c r="L55" s="220"/>
      <c r="M55" s="272">
        <f t="shared" si="18"/>
        <v>6946907498.8589678</v>
      </c>
      <c r="N55" s="83">
        <f t="shared" si="19"/>
        <v>-6.5771491975042631</v>
      </c>
      <c r="O55" s="83">
        <f t="shared" si="20"/>
        <v>1.714237542599965</v>
      </c>
      <c r="Q55" s="273">
        <f t="shared" si="14"/>
        <v>5.949247071017242E-2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121741083786.63336</v>
      </c>
      <c r="F56" s="220"/>
      <c r="G56" s="220"/>
      <c r="H56" s="83"/>
      <c r="I56" s="83"/>
      <c r="J56" s="83"/>
      <c r="K56" s="83"/>
      <c r="L56" s="220"/>
      <c r="M56" s="272">
        <f t="shared" si="18"/>
        <v>7480942456.149662</v>
      </c>
      <c r="N56" s="83">
        <f t="shared" si="19"/>
        <v>7.6873768274359451</v>
      </c>
      <c r="O56" s="83">
        <f t="shared" si="20"/>
        <v>1.2855615275443832</v>
      </c>
      <c r="Q56" s="273">
        <f t="shared" si="14"/>
        <v>6.1449612763929053E-2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121886675687.67178</v>
      </c>
      <c r="F57" s="220"/>
      <c r="G57" s="220"/>
      <c r="H57" s="83"/>
      <c r="I57" s="83"/>
      <c r="J57" s="83"/>
      <c r="K57" s="83"/>
      <c r="L57" s="220"/>
      <c r="M57" s="272">
        <f t="shared" si="18"/>
        <v>7624114851.6149464</v>
      </c>
      <c r="N57" s="83">
        <f t="shared" si="19"/>
        <v>1.9138283218258199</v>
      </c>
      <c r="O57" s="83">
        <f t="shared" si="20"/>
        <v>1.9410770391276029</v>
      </c>
      <c r="Q57" s="273">
        <f t="shared" si="14"/>
        <v>6.2550847404775733E-2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123933925084.20143</v>
      </c>
      <c r="F58" s="220"/>
      <c r="G58" s="220"/>
      <c r="H58" s="83"/>
      <c r="I58" s="83"/>
      <c r="J58" s="83"/>
      <c r="K58" s="83"/>
      <c r="L58" s="220"/>
      <c r="M58" s="272">
        <f t="shared" si="18"/>
        <v>7544795569.8854456</v>
      </c>
      <c r="N58" s="83">
        <f t="shared" si="19"/>
        <v>-1.0403736469512825</v>
      </c>
      <c r="O58" s="83">
        <f t="shared" si="20"/>
        <v>1.463321769652425</v>
      </c>
      <c r="Q58" s="273">
        <f t="shared" si="14"/>
        <v>6.0877564918237419E-2</v>
      </c>
    </row>
    <row r="59" spans="1:17" x14ac:dyDescent="0.2">
      <c r="M59" s="83"/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 x14ac:dyDescent="0.25">
      <c r="D1" s="427" t="s">
        <v>243</v>
      </c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9"/>
    </row>
    <row r="2" spans="1:20" ht="40.5" customHeight="1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246</v>
      </c>
      <c r="N2" s="224" t="s">
        <v>247</v>
      </c>
      <c r="O2" s="225" t="s">
        <v>244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2335614997.9473057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2472109231.9316459</v>
      </c>
      <c r="N8" s="83">
        <f>(M8-M7)/M7*100</f>
        <v>5.8440382556329027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2476789257.6560011</v>
      </c>
      <c r="N9" s="83">
        <f t="shared" ref="N9:N36" si="4">(M9-M8)/M8*100</f>
        <v>0.18931306367471323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2500443446.2376537</v>
      </c>
      <c r="N10" s="83">
        <f t="shared" si="4"/>
        <v>0.95503436590477775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2415748694.6689711</v>
      </c>
      <c r="N11" s="83">
        <f t="shared" si="4"/>
        <v>-3.3871892482159693</v>
      </c>
      <c r="O11" s="83">
        <f>(M11-M7)/M7*100</f>
        <v>3.4309463157280726</v>
      </c>
      <c r="R11" s="430" t="s">
        <v>344</v>
      </c>
      <c r="S11" s="431"/>
      <c r="T11" s="432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2568687886.1466279</v>
      </c>
      <c r="N12" s="83">
        <f t="shared" si="4"/>
        <v>6.3309230722202265</v>
      </c>
      <c r="O12" s="83">
        <f t="shared" ref="O12:O36" si="5">(M12-M8)/M8*100</f>
        <v>3.906730858309114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2558893148.3102264</v>
      </c>
      <c r="N13" s="83">
        <f t="shared" si="4"/>
        <v>-0.38131288309592437</v>
      </c>
      <c r="O13" s="83">
        <f t="shared" si="5"/>
        <v>3.3149324433006999</v>
      </c>
      <c r="R13" s="7">
        <f>R12+1</f>
        <v>2002</v>
      </c>
      <c r="S13" s="268">
        <f>SUM(M7:M10)</f>
        <v>9784956933.7726059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2557760983.7465129</v>
      </c>
      <c r="N14" s="83">
        <f t="shared" si="4"/>
        <v>-4.4244307913410885E-2</v>
      </c>
      <c r="O14" s="83">
        <f t="shared" si="5"/>
        <v>2.2922948965353815</v>
      </c>
      <c r="R14" s="7">
        <f t="shared" ref="R14:R25" si="6">R13+1</f>
        <v>2003</v>
      </c>
      <c r="S14" s="268">
        <f>SUM(M11:M14)</f>
        <v>10101090712.872339</v>
      </c>
      <c r="T14" s="83">
        <f>(S14-S13)/S13*100</f>
        <v>3.2308142104192936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2498739422.2501345</v>
      </c>
      <c r="N15" s="83">
        <f t="shared" si="4"/>
        <v>-2.3075479636852481</v>
      </c>
      <c r="O15" s="83">
        <f t="shared" si="5"/>
        <v>3.4354040121932301</v>
      </c>
      <c r="R15" s="7">
        <f t="shared" si="6"/>
        <v>2004</v>
      </c>
      <c r="S15" s="268">
        <f>SUM(M15:M18)</f>
        <v>10551586487.015272</v>
      </c>
      <c r="T15" s="83">
        <f t="shared" ref="T15:T21" si="7">(S15-S14)/S14*100</f>
        <v>4.459872571670334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2651508567.200798</v>
      </c>
      <c r="N16" s="83">
        <f t="shared" si="4"/>
        <v>6.1138485906262989</v>
      </c>
      <c r="O16" s="83">
        <f t="shared" si="5"/>
        <v>3.224240730095556</v>
      </c>
      <c r="R16" s="7">
        <f t="shared" si="6"/>
        <v>2005</v>
      </c>
      <c r="S16" s="268">
        <f>SUM(M19:M22)</f>
        <v>11150238648.843582</v>
      </c>
      <c r="T16" s="83">
        <f t="shared" si="7"/>
        <v>5.6735748938323942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2689510487.9979806</v>
      </c>
      <c r="N17" s="83">
        <f t="shared" si="4"/>
        <v>1.4332188576445466</v>
      </c>
      <c r="O17" s="83">
        <f t="shared" si="5"/>
        <v>5.1044468102940419</v>
      </c>
      <c r="R17" s="7">
        <f t="shared" si="6"/>
        <v>2006</v>
      </c>
      <c r="S17" s="268">
        <f>SUM(M23:M26)</f>
        <v>11752791524.247128</v>
      </c>
      <c r="T17" s="83">
        <f t="shared" si="7"/>
        <v>5.4039459995417909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2711828009.566359</v>
      </c>
      <c r="N18" s="83">
        <f t="shared" si="4"/>
        <v>0.82979864432472172</v>
      </c>
      <c r="O18" s="83">
        <f t="shared" si="5"/>
        <v>6.0235114539191423</v>
      </c>
      <c r="R18" s="7">
        <f t="shared" si="6"/>
        <v>2007</v>
      </c>
      <c r="S18" s="268">
        <f>SUM(M27:M30)</f>
        <v>12480080140.38883</v>
      </c>
      <c r="T18" s="83">
        <f t="shared" si="7"/>
        <v>6.1882201742559371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2.938203884344609E-2</v>
      </c>
      <c r="M19" s="219">
        <f t="shared" si="3"/>
        <v>2646923378.8978472</v>
      </c>
      <c r="N19" s="83">
        <f t="shared" si="4"/>
        <v>-2.3933903787242978</v>
      </c>
      <c r="O19" s="83">
        <f t="shared" si="5"/>
        <v>5.9303485320718998</v>
      </c>
      <c r="R19" s="7">
        <f t="shared" si="6"/>
        <v>2008</v>
      </c>
      <c r="S19" s="268">
        <f>SUM(M31:M34)</f>
        <v>12591027039.002483</v>
      </c>
      <c r="T19" s="83">
        <f t="shared" si="7"/>
        <v>0.88899187637906074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2.8210020725452412E-2</v>
      </c>
      <c r="M20" s="219">
        <f t="shared" si="3"/>
        <v>2785706826.2013378</v>
      </c>
      <c r="N20" s="83">
        <f t="shared" si="4"/>
        <v>5.2431985152996265</v>
      </c>
      <c r="O20" s="83">
        <f t="shared" si="5"/>
        <v>5.0612040504252676</v>
      </c>
      <c r="R20" s="7">
        <f t="shared" si="6"/>
        <v>2009</v>
      </c>
      <c r="S20" s="268">
        <f>SUM(M35:M38)</f>
        <v>13383333281.07901</v>
      </c>
      <c r="T20" s="83">
        <f t="shared" si="7"/>
        <v>6.2926260075706786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2.8348993266296838E-2</v>
      </c>
      <c r="M21" s="219">
        <f t="shared" si="3"/>
        <v>2851400528.3263831</v>
      </c>
      <c r="N21" s="83">
        <f t="shared" si="4"/>
        <v>2.3582417757372887</v>
      </c>
      <c r="O21" s="83">
        <f t="shared" si="5"/>
        <v>6.0193124752939831</v>
      </c>
      <c r="R21" s="7">
        <f t="shared" si="6"/>
        <v>2010</v>
      </c>
      <c r="S21" s="268">
        <f>SUM(M39:M42)</f>
        <v>13396492376.687908</v>
      </c>
      <c r="T21" s="83">
        <f t="shared" si="7"/>
        <v>9.83245005749213E-2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3.253326908844658E-2</v>
      </c>
      <c r="M22" s="219">
        <f t="shared" si="3"/>
        <v>2866207915.418014</v>
      </c>
      <c r="N22" s="83">
        <f t="shared" si="4"/>
        <v>0.5193022497026073</v>
      </c>
      <c r="O22" s="83">
        <f t="shared" si="5"/>
        <v>5.6928354345134693</v>
      </c>
      <c r="R22" s="7">
        <f t="shared" si="6"/>
        <v>2011</v>
      </c>
      <c r="S22" s="268">
        <f>SUM(M43:M46)</f>
        <v>13894669566.917866</v>
      </c>
      <c r="T22" s="83">
        <f>(S22-S21)/S21*100</f>
        <v>3.718713646990667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3.2067124197063888E-2</v>
      </c>
      <c r="M23" s="219">
        <f t="shared" si="3"/>
        <v>2785301317.9521766</v>
      </c>
      <c r="N23" s="83">
        <f t="shared" si="4"/>
        <v>-2.8227748946830289</v>
      </c>
      <c r="O23" s="83">
        <f t="shared" si="5"/>
        <v>5.227878530883225</v>
      </c>
      <c r="R23" s="7">
        <f t="shared" si="6"/>
        <v>2012</v>
      </c>
      <c r="S23" s="268">
        <f>SUM(M47:M50)</f>
        <v>14400973582.015444</v>
      </c>
      <c r="T23" s="83">
        <f>(S23-S22)/S22*100</f>
        <v>3.6438722969206028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3.1738317428494041E-2</v>
      </c>
      <c r="M24" s="219">
        <f t="shared" si="3"/>
        <v>2913879071.7561474</v>
      </c>
      <c r="N24" s="83">
        <f t="shared" si="4"/>
        <v>4.6162960170680707</v>
      </c>
      <c r="O24" s="83">
        <f t="shared" si="5"/>
        <v>4.6010672892519917</v>
      </c>
      <c r="Q24" s="336"/>
      <c r="R24" s="7">
        <f t="shared" si="6"/>
        <v>2013</v>
      </c>
      <c r="S24" s="268">
        <f>SUM(M51:M54)</f>
        <v>14602344304.971804</v>
      </c>
      <c r="T24" s="83">
        <f>(S24-S23)/S23*100</f>
        <v>1.3983132585413551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f>L37/G37</f>
        <v>3.1482284788941731E-2</v>
      </c>
      <c r="M25" s="219">
        <f t="shared" si="3"/>
        <v>2996026454.3719964</v>
      </c>
      <c r="N25" s="83">
        <f t="shared" si="4"/>
        <v>2.8191761083050069</v>
      </c>
      <c r="O25" s="83">
        <f t="shared" si="5"/>
        <v>5.0721013975016982</v>
      </c>
      <c r="Q25" s="336"/>
      <c r="R25" s="7">
        <f t="shared" si="6"/>
        <v>2014</v>
      </c>
      <c r="S25" s="268">
        <f>SUM(M55:M58)</f>
        <v>14893505120.562521</v>
      </c>
      <c r="T25" s="83">
        <f>(S25-S24)/S24*100</f>
        <v>1.9939319982448498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3.0537435476877366E-2</v>
      </c>
      <c r="M26" s="219">
        <f t="shared" si="3"/>
        <v>3057584680.1668072</v>
      </c>
      <c r="N26" s="83">
        <f t="shared" si="4"/>
        <v>2.0546622912818746</v>
      </c>
      <c r="O26" s="83">
        <f t="shared" si="5"/>
        <v>6.6770021713823331</v>
      </c>
      <c r="Q26" s="273">
        <f>M26/E26</f>
        <v>3.0537435476877366E-2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2983941506.8158193</v>
      </c>
      <c r="N27" s="83">
        <f t="shared" si="4"/>
        <v>-2.4085407618856296</v>
      </c>
      <c r="O27" s="83">
        <f t="shared" si="5"/>
        <v>7.131730688645491</v>
      </c>
      <c r="Q27" s="273">
        <f t="shared" ref="Q27:Q38" si="9">M27/E27</f>
        <v>3.0537435476877366E-2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3097850874.9384112</v>
      </c>
      <c r="N28" s="83">
        <f t="shared" si="4"/>
        <v>3.8174129037852791</v>
      </c>
      <c r="O28" s="83">
        <f t="shared" si="5"/>
        <v>6.3136389208968451</v>
      </c>
      <c r="Q28" s="273">
        <f>M28/E28</f>
        <v>3.0537435476877366E-2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3166027480.5104537</v>
      </c>
      <c r="N29" s="83">
        <f t="shared" si="4"/>
        <v>2.2007710611117748</v>
      </c>
      <c r="O29" s="83">
        <f t="shared" si="5"/>
        <v>5.6742164572806342</v>
      </c>
      <c r="Q29" s="273">
        <f t="shared" si="9"/>
        <v>3.0537435476877366E-2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3232260278.124145</v>
      </c>
      <c r="N30" s="83">
        <f t="shared" si="4"/>
        <v>2.0919842932952912</v>
      </c>
      <c r="O30" s="83">
        <f t="shared" si="5"/>
        <v>5.7128621519587277</v>
      </c>
      <c r="Q30" s="273">
        <f t="shared" si="9"/>
        <v>3.0537435476877366E-2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26551214</v>
      </c>
      <c r="M31" s="219">
        <f t="shared" ref="M31:M38" si="10">L31*K31</f>
        <v>3014111708.839366</v>
      </c>
      <c r="N31" s="83">
        <f t="shared" si="4"/>
        <v>-6.7491028108473499</v>
      </c>
      <c r="O31" s="83">
        <f t="shared" si="5"/>
        <v>1.0110855710352542</v>
      </c>
      <c r="Q31" s="273">
        <f t="shared" si="9"/>
        <v>2.938203884344609E-2</v>
      </c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25118675</v>
      </c>
      <c r="M32" s="219">
        <f t="shared" si="10"/>
        <v>3023960605.0006247</v>
      </c>
      <c r="N32" s="83">
        <f t="shared" si="4"/>
        <v>0.32675949376312863</v>
      </c>
      <c r="O32" s="83">
        <f t="shared" si="5"/>
        <v>-2.3852106805901561</v>
      </c>
      <c r="Q32" s="273">
        <f t="shared" si="9"/>
        <v>2.8210020725452412E-2</v>
      </c>
    </row>
    <row r="33" spans="1:17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24647063</v>
      </c>
      <c r="M33" s="219">
        <f t="shared" si="10"/>
        <v>3062563032.8311138</v>
      </c>
      <c r="N33" s="83">
        <f t="shared" si="4"/>
        <v>1.2765519420674194</v>
      </c>
      <c r="O33" s="83">
        <f t="shared" si="5"/>
        <v>-3.2679579794000544</v>
      </c>
      <c r="Q33" s="273">
        <f t="shared" si="9"/>
        <v>2.8348993266296838E-2</v>
      </c>
    </row>
    <row r="34" spans="1:17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29260160</v>
      </c>
      <c r="M34" s="219">
        <f t="shared" si="10"/>
        <v>3490391692.331378</v>
      </c>
      <c r="N34" s="83">
        <f t="shared" si="4"/>
        <v>13.969627887291781</v>
      </c>
      <c r="O34" s="83">
        <f t="shared" si="5"/>
        <v>7.9860961678816453</v>
      </c>
      <c r="Q34" s="273">
        <f t="shared" si="9"/>
        <v>3.253326908844658E-2</v>
      </c>
    </row>
    <row r="35" spans="1:17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27025671</v>
      </c>
      <c r="M35" s="219">
        <f t="shared" si="10"/>
        <v>3295008085.7704582</v>
      </c>
      <c r="N35" s="83">
        <f t="shared" si="4"/>
        <v>-5.5977558905549341</v>
      </c>
      <c r="O35" s="83">
        <f t="shared" si="5"/>
        <v>9.319375128244868</v>
      </c>
      <c r="Q35" s="273">
        <f t="shared" si="9"/>
        <v>3.2067124197063888E-2</v>
      </c>
    </row>
    <row r="36" spans="1:17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26386645</v>
      </c>
      <c r="M36" s="219">
        <f t="shared" si="10"/>
        <v>3346206331.4899583</v>
      </c>
      <c r="N36" s="83">
        <f t="shared" si="4"/>
        <v>1.553812445577917</v>
      </c>
      <c r="O36" s="83">
        <f t="shared" si="5"/>
        <v>10.656412849970547</v>
      </c>
      <c r="Q36" s="273">
        <f t="shared" si="9"/>
        <v>3.1738317428494041E-2</v>
      </c>
    </row>
    <row r="37" spans="1:17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26300094</v>
      </c>
      <c r="M37" s="219">
        <f t="shared" si="10"/>
        <v>3370055282.5293984</v>
      </c>
      <c r="N37" s="83">
        <f t="shared" ref="N37:N40" si="11">(M37-M36)/M36*100</f>
        <v>0.71271609329664332</v>
      </c>
      <c r="O37" s="83">
        <f t="shared" ref="O37:O40" si="12">(M37-M33)/M33*100</f>
        <v>10.040356603339221</v>
      </c>
      <c r="Q37" s="273">
        <f t="shared" si="9"/>
        <v>3.1482284788941738E-2</v>
      </c>
    </row>
    <row r="38" spans="1:17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28082178</v>
      </c>
      <c r="M38" s="219">
        <f t="shared" si="10"/>
        <v>3372063581.2891965</v>
      </c>
      <c r="N38" s="83">
        <f t="shared" si="11"/>
        <v>5.9592457435615691E-2</v>
      </c>
      <c r="O38" s="83">
        <f t="shared" si="12"/>
        <v>-3.3901098063623119</v>
      </c>
      <c r="Q38" s="273">
        <f t="shared" si="9"/>
        <v>3.1141416905416108E-2</v>
      </c>
    </row>
    <row r="39" spans="1:17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0" si="13">E39*Q39</f>
        <v>3227016799.2014937</v>
      </c>
      <c r="N39" s="83">
        <f t="shared" si="11"/>
        <v>-4.3014248869011222</v>
      </c>
      <c r="O39" s="83">
        <f t="shared" si="12"/>
        <v>-2.0634634210029974</v>
      </c>
      <c r="Q39" s="273">
        <f>(Q27+Q31+Q35)/3</f>
        <v>3.0662199505795781E-2</v>
      </c>
    </row>
    <row r="40" spans="1:17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3305458186.1375237</v>
      </c>
      <c r="N40" s="83">
        <f t="shared" si="11"/>
        <v>2.430770950911683</v>
      </c>
      <c r="O40" s="83">
        <f t="shared" si="12"/>
        <v>-1.2177415650962202</v>
      </c>
      <c r="Q40" s="273">
        <f t="shared" ref="Q40:Q58" si="14">(Q28+Q32+Q36)/3</f>
        <v>3.0161924543607943E-2</v>
      </c>
    </row>
    <row r="41" spans="1:17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ref="M41:M48" si="15">E41*Q41</f>
        <v>3339852051.8649406</v>
      </c>
      <c r="N41" s="83">
        <f t="shared" ref="N41:N48" si="16">(M41-M40)/M40*100</f>
        <v>1.0405173440601507</v>
      </c>
      <c r="O41" s="83">
        <f t="shared" ref="O41:O48" si="17">(M41-M37)/M37*100</f>
        <v>-0.89622359671764007</v>
      </c>
      <c r="Q41" s="273">
        <f t="shared" si="14"/>
        <v>3.0122904510705317E-2</v>
      </c>
    </row>
    <row r="42" spans="1:17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5"/>
        <v>3524165339.4839492</v>
      </c>
      <c r="N42" s="83">
        <f t="shared" si="16"/>
        <v>5.5186063561135832</v>
      </c>
      <c r="O42" s="83">
        <f t="shared" si="17"/>
        <v>4.5106432464301767</v>
      </c>
      <c r="Q42" s="273">
        <f t="shared" si="14"/>
        <v>3.1404040490246685E-2</v>
      </c>
    </row>
    <row r="43" spans="1:17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5"/>
        <v>3350074014.7366295</v>
      </c>
      <c r="N43" s="83">
        <f t="shared" si="16"/>
        <v>-4.9399306779633747</v>
      </c>
      <c r="O43" s="83">
        <f t="shared" si="17"/>
        <v>3.8133428857756653</v>
      </c>
      <c r="Q43" s="273">
        <f t="shared" si="14"/>
        <v>3.070378751543525E-2</v>
      </c>
    </row>
    <row r="44" spans="1:17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5"/>
        <v>3401007733.9078689</v>
      </c>
      <c r="N44" s="83">
        <f t="shared" si="16"/>
        <v>1.520375936387889</v>
      </c>
      <c r="O44" s="83">
        <f t="shared" si="17"/>
        <v>2.8906597025205834</v>
      </c>
      <c r="Q44" s="273">
        <f t="shared" si="14"/>
        <v>3.0036754232518132E-2</v>
      </c>
    </row>
    <row r="45" spans="1:17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5"/>
        <v>3447247897.6561489</v>
      </c>
      <c r="N45" s="83">
        <f t="shared" si="16"/>
        <v>1.3596018405741344</v>
      </c>
      <c r="O45" s="83">
        <f t="shared" si="17"/>
        <v>3.215586921918876</v>
      </c>
      <c r="Q45" s="273">
        <f t="shared" si="14"/>
        <v>2.9984727521981298E-2</v>
      </c>
    </row>
    <row r="46" spans="1:17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si="15"/>
        <v>3696339920.6172175</v>
      </c>
      <c r="N46" s="83">
        <f t="shared" si="16"/>
        <v>7.2258227535777504</v>
      </c>
      <c r="O46" s="83">
        <f t="shared" si="17"/>
        <v>4.885542094301405</v>
      </c>
      <c r="Q46" s="273">
        <f t="shared" si="14"/>
        <v>3.1692908828036458E-2</v>
      </c>
    </row>
    <row r="47" spans="1:17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112341221043.46695</v>
      </c>
      <c r="F47" s="220"/>
      <c r="G47" s="220"/>
      <c r="H47" s="83"/>
      <c r="I47" s="83"/>
      <c r="J47" s="83"/>
      <c r="K47" s="83"/>
      <c r="L47" s="220"/>
      <c r="M47" s="272">
        <f t="shared" si="15"/>
        <v>3498796600.0510998</v>
      </c>
      <c r="N47" s="83">
        <f t="shared" si="16"/>
        <v>-5.3442952977423097</v>
      </c>
      <c r="O47" s="83">
        <f t="shared" si="17"/>
        <v>4.4393820751498332</v>
      </c>
      <c r="Q47" s="273">
        <f t="shared" si="14"/>
        <v>3.1144370406098302E-2</v>
      </c>
    </row>
    <row r="48" spans="1:17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116735654000.33725</v>
      </c>
      <c r="F48" s="220"/>
      <c r="G48" s="220"/>
      <c r="H48" s="83"/>
      <c r="I48" s="83"/>
      <c r="J48" s="83"/>
      <c r="K48" s="83"/>
      <c r="L48" s="220"/>
      <c r="M48" s="272">
        <f t="shared" si="15"/>
        <v>3577441792.9242845</v>
      </c>
      <c r="N48" s="83">
        <f t="shared" si="16"/>
        <v>2.2477783610523705</v>
      </c>
      <c r="O48" s="83">
        <f t="shared" si="17"/>
        <v>5.1876994355930819</v>
      </c>
      <c r="Q48" s="273">
        <f t="shared" si="14"/>
        <v>3.064566540154004E-2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117437036417.13121</v>
      </c>
      <c r="F49" s="220"/>
      <c r="G49" s="220"/>
      <c r="H49" s="83"/>
      <c r="I49" s="83"/>
      <c r="J49" s="83"/>
      <c r="K49" s="83"/>
      <c r="L49" s="220"/>
      <c r="M49" s="272">
        <f t="shared" ref="M49" si="18">E49*Q49</f>
        <v>3585349465.7411957</v>
      </c>
      <c r="N49" s="83">
        <f t="shared" ref="N49" si="19">(M49-M48)/M48*100</f>
        <v>0.22104266888567048</v>
      </c>
      <c r="O49" s="83">
        <f t="shared" ref="O49" si="20">(M49-M45)/M45*100</f>
        <v>4.0061397435021924</v>
      </c>
      <c r="Q49" s="273">
        <f t="shared" si="14"/>
        <v>3.0529972273876119E-2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119040234030.2397</v>
      </c>
      <c r="F50" s="220"/>
      <c r="G50" s="220"/>
      <c r="H50" s="83"/>
      <c r="I50" s="83"/>
      <c r="J50" s="83"/>
      <c r="K50" s="83"/>
      <c r="L50" s="220"/>
      <c r="M50" s="272">
        <f t="shared" ref="M50" si="21">E50*Q50</f>
        <v>3739385723.2988644</v>
      </c>
      <c r="N50" s="83">
        <f t="shared" ref="N50" si="22">(M50-M49)/M49*100</f>
        <v>4.2962689977509605</v>
      </c>
      <c r="O50" s="83">
        <f t="shared" ref="O50" si="23">(M50-M46)/M46*100</f>
        <v>1.1645520597699524</v>
      </c>
      <c r="Q50" s="273">
        <f t="shared" si="14"/>
        <v>3.1412788741233079E-2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114356645742.27681</v>
      </c>
      <c r="F51" s="220"/>
      <c r="G51" s="220"/>
      <c r="H51" s="83"/>
      <c r="I51" s="83"/>
      <c r="J51" s="83"/>
      <c r="K51" s="83"/>
      <c r="L51" s="220"/>
      <c r="M51" s="272">
        <f t="shared" ref="M51:M58" si="24">E51*Q51</f>
        <v>3526391390.6028352</v>
      </c>
      <c r="N51" s="83">
        <f t="shared" ref="N51:N58" si="25">(M51-M50)/M50*100</f>
        <v>-5.6959711689792414</v>
      </c>
      <c r="O51" s="83">
        <f t="shared" ref="O51:O58" si="26">(M51-M47)/M47*100</f>
        <v>0.78869376263062496</v>
      </c>
      <c r="Q51" s="273">
        <f t="shared" si="14"/>
        <v>3.0836785809109774E-2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119803535461.90958</v>
      </c>
      <c r="F52" s="220"/>
      <c r="G52" s="220"/>
      <c r="H52" s="83"/>
      <c r="I52" s="83"/>
      <c r="J52" s="83"/>
      <c r="K52" s="83"/>
      <c r="L52" s="220"/>
      <c r="M52" s="272">
        <f t="shared" si="24"/>
        <v>3627824536.40098</v>
      </c>
      <c r="N52" s="83">
        <f t="shared" si="25"/>
        <v>2.8764006760124512</v>
      </c>
      <c r="O52" s="83">
        <f t="shared" si="26"/>
        <v>1.4083455830461327</v>
      </c>
      <c r="Q52" s="273">
        <f t="shared" si="14"/>
        <v>3.0281448059222036E-2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119384092155.86398</v>
      </c>
      <c r="F53" s="220"/>
      <c r="G53" s="220"/>
      <c r="H53" s="83"/>
      <c r="I53" s="83"/>
      <c r="J53" s="83"/>
      <c r="K53" s="83"/>
      <c r="L53" s="220"/>
      <c r="M53" s="272">
        <f t="shared" si="24"/>
        <v>3606896035.1071396</v>
      </c>
      <c r="N53" s="83">
        <f t="shared" si="25"/>
        <v>-0.5768884653556795</v>
      </c>
      <c r="O53" s="83">
        <f t="shared" si="26"/>
        <v>0.60096148428001583</v>
      </c>
      <c r="Q53" s="273">
        <f t="shared" si="14"/>
        <v>3.0212534768854243E-2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121931319091.43222</v>
      </c>
      <c r="F54" s="220"/>
      <c r="G54" s="220"/>
      <c r="H54" s="83"/>
      <c r="I54" s="83"/>
      <c r="J54" s="83"/>
      <c r="K54" s="83"/>
      <c r="L54" s="220"/>
      <c r="M54" s="272">
        <f t="shared" si="24"/>
        <v>3841232342.8608489</v>
      </c>
      <c r="N54" s="83">
        <f t="shared" si="25"/>
        <v>6.4968966522138345</v>
      </c>
      <c r="O54" s="83">
        <f t="shared" si="26"/>
        <v>2.7236189871350325</v>
      </c>
      <c r="Q54" s="273">
        <f t="shared" si="14"/>
        <v>3.1503246019838733E-2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116769524209.23979</v>
      </c>
      <c r="F55" s="220"/>
      <c r="G55" s="220"/>
      <c r="H55" s="83"/>
      <c r="I55" s="83"/>
      <c r="J55" s="83"/>
      <c r="K55" s="83"/>
      <c r="L55" s="220"/>
      <c r="M55" s="272">
        <f t="shared" si="24"/>
        <v>3607592260.2624617</v>
      </c>
      <c r="N55" s="83">
        <f t="shared" si="25"/>
        <v>-6.0824251631802682</v>
      </c>
      <c r="O55" s="83">
        <f t="shared" si="26"/>
        <v>2.3026618620953823</v>
      </c>
      <c r="Q55" s="273">
        <f t="shared" si="14"/>
        <v>3.0894981243547778E-2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121741083786.63336</v>
      </c>
      <c r="F56" s="220"/>
      <c r="G56" s="220"/>
      <c r="H56" s="83"/>
      <c r="I56" s="83"/>
      <c r="J56" s="83"/>
      <c r="K56" s="83"/>
      <c r="L56" s="220"/>
      <c r="M56" s="272">
        <f t="shared" si="24"/>
        <v>3691346612.8012853</v>
      </c>
      <c r="N56" s="83">
        <f t="shared" si="25"/>
        <v>2.32161359977888</v>
      </c>
      <c r="O56" s="83">
        <f t="shared" si="26"/>
        <v>1.750968817894456</v>
      </c>
      <c r="Q56" s="273">
        <f t="shared" si="14"/>
        <v>3.0321289231093399E-2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121886675687.67178</v>
      </c>
      <c r="F57" s="220"/>
      <c r="G57" s="220"/>
      <c r="H57" s="83"/>
      <c r="I57" s="83"/>
      <c r="J57" s="83"/>
      <c r="K57" s="83"/>
      <c r="L57" s="220"/>
      <c r="M57" s="272">
        <f t="shared" si="24"/>
        <v>3686147005.1427784</v>
      </c>
      <c r="N57" s="83">
        <f t="shared" si="25"/>
        <v>-0.14085937203716009</v>
      </c>
      <c r="O57" s="83">
        <f t="shared" si="26"/>
        <v>2.1972069409337642</v>
      </c>
      <c r="Q57" s="273">
        <f t="shared" si="14"/>
        <v>3.0242411521570551E-2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123933925084.20143</v>
      </c>
      <c r="F58" s="220"/>
      <c r="G58" s="220"/>
      <c r="H58" s="83"/>
      <c r="I58" s="83"/>
      <c r="J58" s="83"/>
      <c r="K58" s="83"/>
      <c r="L58" s="220"/>
      <c r="M58" s="272">
        <f t="shared" si="24"/>
        <v>3908419242.3559947</v>
      </c>
      <c r="N58" s="83">
        <f t="shared" si="25"/>
        <v>6.0299341535513955</v>
      </c>
      <c r="O58" s="83">
        <f t="shared" si="26"/>
        <v>1.7490975160619093</v>
      </c>
      <c r="Q58" s="273">
        <f t="shared" si="14"/>
        <v>3.1536314529702757E-2</v>
      </c>
    </row>
    <row r="59" spans="1:17" x14ac:dyDescent="0.2">
      <c r="M59" s="83"/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workbookViewId="0"/>
  </sheetViews>
  <sheetFormatPr defaultRowHeight="12.75" x14ac:dyDescent="0.2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6.6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5.625" customWidth="1"/>
  </cols>
  <sheetData>
    <row r="1" spans="1:20" ht="28.5" customHeight="1" thickBot="1" x14ac:dyDescent="0.25">
      <c r="D1" s="427" t="s">
        <v>251</v>
      </c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9"/>
    </row>
    <row r="2" spans="1:20" ht="39" thickBot="1" x14ac:dyDescent="0.25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248</v>
      </c>
      <c r="N2" s="224" t="s">
        <v>249</v>
      </c>
      <c r="O2" s="225" t="s">
        <v>250</v>
      </c>
    </row>
    <row r="3" spans="1:20" hidden="1" x14ac:dyDescent="0.2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 x14ac:dyDescent="0.2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 x14ac:dyDescent="0.2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 x14ac:dyDescent="0.2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 x14ac:dyDescent="0.2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2168236091.6224403</v>
      </c>
    </row>
    <row r="8" spans="1:20" hidden="1" x14ac:dyDescent="0.2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2294948638.2892957</v>
      </c>
      <c r="N8" s="83">
        <f>(M8-M7)/M7*100</f>
        <v>5.8440382556329142</v>
      </c>
    </row>
    <row r="9" spans="1:20" hidden="1" x14ac:dyDescent="0.2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2299293275.8662024</v>
      </c>
      <c r="N9" s="83">
        <f t="shared" ref="N9:N36" si="4">(M9-M8)/M8*100</f>
        <v>0.1893130636747177</v>
      </c>
    </row>
    <row r="10" spans="1:20" ht="13.5" hidden="1" thickBot="1" x14ac:dyDescent="0.25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2321252316.8236618</v>
      </c>
      <c r="N10" s="83">
        <f t="shared" si="4"/>
        <v>0.95503436590475488</v>
      </c>
    </row>
    <row r="11" spans="1:20" ht="15.75" thickBot="1" x14ac:dyDescent="0.25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79107778925.907227</v>
      </c>
      <c r="F11" s="220">
        <v>4324510166.1150007</v>
      </c>
      <c r="G11" s="220">
        <v>733454143.19999993</v>
      </c>
      <c r="H11" s="83">
        <f t="shared" si="0"/>
        <v>15.235185330964166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107.85647563563622</v>
      </c>
      <c r="M11" s="219">
        <f t="shared" si="3"/>
        <v>2242627107.9242468</v>
      </c>
      <c r="N11" s="83">
        <f t="shared" si="4"/>
        <v>-3.3871892482159631</v>
      </c>
      <c r="O11" s="83">
        <f>(M11-M7)/M7*100</f>
        <v>3.4309463157280713</v>
      </c>
      <c r="R11" s="430" t="s">
        <v>344</v>
      </c>
      <c r="S11" s="431"/>
      <c r="T11" s="432"/>
    </row>
    <row r="12" spans="1:20" x14ac:dyDescent="0.2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84116031553.848465</v>
      </c>
      <c r="F12" s="220">
        <v>4344832650.1500006</v>
      </c>
      <c r="G12" s="220">
        <v>733104993.00000012</v>
      </c>
      <c r="H12" s="83">
        <f t="shared" si="0"/>
        <v>15.52344056736629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114.73940616558923</v>
      </c>
      <c r="M12" s="219">
        <f t="shared" si="3"/>
        <v>2384606104.9236884</v>
      </c>
      <c r="N12" s="83">
        <f t="shared" si="4"/>
        <v>6.330923072220239</v>
      </c>
      <c r="O12" s="83">
        <f t="shared" ref="O12:O36" si="5">(M12-M8)/M8*100</f>
        <v>3.9067308583091145</v>
      </c>
      <c r="R12" s="7">
        <v>2001</v>
      </c>
    </row>
    <row r="13" spans="1:20" x14ac:dyDescent="0.2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83795286288.784607</v>
      </c>
      <c r="F13" s="220">
        <v>4469507962.3999996</v>
      </c>
      <c r="G13" s="220">
        <v>755965791.00000012</v>
      </c>
      <c r="H13" s="83">
        <f t="shared" si="0"/>
        <v>15.360341461310863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110.84534153051986</v>
      </c>
      <c r="M13" s="219">
        <f t="shared" si="3"/>
        <v>2375513294.6345224</v>
      </c>
      <c r="N13" s="83">
        <f t="shared" si="4"/>
        <v>-0.38131288309592576</v>
      </c>
      <c r="O13" s="83">
        <f t="shared" si="5"/>
        <v>3.3149324433006946</v>
      </c>
      <c r="R13" s="7">
        <f>R12+1</f>
        <v>2002</v>
      </c>
      <c r="S13" s="268">
        <f>SUM(M7:M10)</f>
        <v>9083730322.6016006</v>
      </c>
    </row>
    <row r="14" spans="1:20" x14ac:dyDescent="0.2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83758211644.302063</v>
      </c>
      <c r="F14" s="220">
        <v>4792454884.6540003</v>
      </c>
      <c r="G14" s="220">
        <v>792421454</v>
      </c>
      <c r="H14" s="83">
        <f t="shared" si="0"/>
        <v>15.217505271273094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105.69907114642818</v>
      </c>
      <c r="M14" s="219">
        <f t="shared" si="3"/>
        <v>2374462265.2179198</v>
      </c>
      <c r="N14" s="83">
        <f t="shared" si="4"/>
        <v>-4.4244307913432014E-2</v>
      </c>
      <c r="O14" s="83">
        <f t="shared" si="5"/>
        <v>2.292294896535378</v>
      </c>
      <c r="R14" s="7">
        <f t="shared" ref="R14:R25" si="6">R13+1</f>
        <v>2003</v>
      </c>
      <c r="S14" s="268">
        <f>SUM(M11:M14)</f>
        <v>9377208772.7003765</v>
      </c>
      <c r="T14" s="83">
        <f>(S14-S13)/S13*100</f>
        <v>3.2308142104192603</v>
      </c>
    </row>
    <row r="15" spans="1:20" x14ac:dyDescent="0.2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81825450737.084793</v>
      </c>
      <c r="F15" s="220">
        <v>4499340550.9499998</v>
      </c>
      <c r="G15" s="220">
        <v>735941631.61000013</v>
      </c>
      <c r="H15" s="83">
        <f t="shared" si="0"/>
        <v>15.1788632944066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111.18470164281563</v>
      </c>
      <c r="M15" s="219">
        <f t="shared" si="3"/>
        <v>2319670409.5684094</v>
      </c>
      <c r="N15" s="83">
        <f t="shared" si="4"/>
        <v>-2.3075479636852338</v>
      </c>
      <c r="O15" s="83">
        <f t="shared" si="5"/>
        <v>3.4354040121932337</v>
      </c>
      <c r="R15" s="7">
        <f t="shared" si="6"/>
        <v>2004</v>
      </c>
      <c r="S15" s="268">
        <f>SUM(M15:M18)</f>
        <v>9795420334.7423077</v>
      </c>
      <c r="T15" s="83">
        <f t="shared" ref="T15:T21" si="7">(S15-S14)/S14*100</f>
        <v>4.4598725716703624</v>
      </c>
    </row>
    <row r="16" spans="1:20" x14ac:dyDescent="0.2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86828134903.747665</v>
      </c>
      <c r="F16" s="220">
        <v>4543677182.2600002</v>
      </c>
      <c r="G16" s="220">
        <v>765181765.9000001</v>
      </c>
      <c r="H16" s="83">
        <f t="shared" si="0"/>
        <v>15.472106152197368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113.47386826660875</v>
      </c>
      <c r="M16" s="219">
        <f t="shared" si="3"/>
        <v>2461491546.2109828</v>
      </c>
      <c r="N16" s="83">
        <f t="shared" si="4"/>
        <v>6.1138485906262936</v>
      </c>
      <c r="O16" s="83">
        <f t="shared" si="5"/>
        <v>3.2242407300955414</v>
      </c>
      <c r="R16" s="7">
        <f t="shared" si="6"/>
        <v>2005</v>
      </c>
      <c r="S16" s="268">
        <f>SUM(M19:M22)</f>
        <v>10351170843.5996</v>
      </c>
      <c r="T16" s="83">
        <f t="shared" si="7"/>
        <v>5.6735748938323898</v>
      </c>
    </row>
    <row r="17" spans="1:20" x14ac:dyDescent="0.2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88072572106.92923</v>
      </c>
      <c r="F17" s="220">
        <v>4775490888.2999992</v>
      </c>
      <c r="G17" s="220">
        <v>793665970.39999986</v>
      </c>
      <c r="H17" s="83">
        <f t="shared" si="0"/>
        <v>15.400337630749844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110.96931882129395</v>
      </c>
      <c r="M17" s="219">
        <f t="shared" si="3"/>
        <v>2496770107.2306051</v>
      </c>
      <c r="N17" s="83">
        <f t="shared" si="4"/>
        <v>1.4332188576445544</v>
      </c>
      <c r="O17" s="83">
        <f t="shared" si="5"/>
        <v>5.1044468102940375</v>
      </c>
      <c r="R17" s="7">
        <f t="shared" si="6"/>
        <v>2006</v>
      </c>
      <c r="S17" s="268">
        <f>SUM(M23:M26)</f>
        <v>10910542526.308037</v>
      </c>
      <c r="T17" s="83">
        <f t="shared" si="7"/>
        <v>5.4039459995417918</v>
      </c>
    </row>
    <row r="18" spans="1:20" x14ac:dyDescent="0.2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88803397116.294449</v>
      </c>
      <c r="F18" s="220">
        <v>4830257034.4000006</v>
      </c>
      <c r="G18" s="220">
        <v>826240651</v>
      </c>
      <c r="H18" s="83">
        <f t="shared" si="0"/>
        <v>15.321863587315065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107.47885257015083</v>
      </c>
      <c r="M18" s="219">
        <f t="shared" si="3"/>
        <v>2517488271.7323098</v>
      </c>
      <c r="N18" s="83">
        <f t="shared" si="4"/>
        <v>0.82979864432473094</v>
      </c>
      <c r="O18" s="83">
        <f t="shared" si="5"/>
        <v>6.0235114539191708</v>
      </c>
      <c r="R18" s="7">
        <f t="shared" si="6"/>
        <v>2007</v>
      </c>
      <c r="S18" s="268">
        <f>SUM(M27:M30)</f>
        <v>11585710920.041803</v>
      </c>
      <c r="T18" s="83">
        <f t="shared" si="7"/>
        <v>6.18822017425593</v>
      </c>
    </row>
    <row r="19" spans="1:20" x14ac:dyDescent="0.2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86677985153.732727</v>
      </c>
      <c r="F19" s="220">
        <v>4690209425</v>
      </c>
      <c r="G19" s="220">
        <v>774740717</v>
      </c>
      <c r="H19" s="83">
        <f t="shared" si="0"/>
        <v>15.247286812636245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111.879991914421</v>
      </c>
      <c r="L19">
        <f t="shared" ref="L19:L24" si="8">M31/E31</f>
        <v>2.8514810350969713E-2</v>
      </c>
      <c r="M19" s="219">
        <f t="shared" si="3"/>
        <v>2457234949.6511559</v>
      </c>
      <c r="N19" s="83">
        <f t="shared" si="4"/>
        <v>-2.393390378724304</v>
      </c>
      <c r="O19" s="83">
        <f t="shared" si="5"/>
        <v>5.9303485320719043</v>
      </c>
      <c r="R19" s="7">
        <f t="shared" si="6"/>
        <v>2008</v>
      </c>
      <c r="S19" s="268">
        <f>SUM(M31:M34)</f>
        <v>12007909557.802761</v>
      </c>
      <c r="T19" s="83">
        <f t="shared" si="7"/>
        <v>3.6441323339995293</v>
      </c>
    </row>
    <row r="20" spans="1:20" x14ac:dyDescent="0.2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91222683984.404861</v>
      </c>
      <c r="F20" s="220">
        <v>4760343407</v>
      </c>
      <c r="G20" s="220">
        <v>805551748</v>
      </c>
      <c r="H20" s="83">
        <f t="shared" si="0"/>
        <v>15.476127805224261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113.24248778665037</v>
      </c>
      <c r="L20">
        <f t="shared" si="8"/>
        <v>2.7565614609602062E-2</v>
      </c>
      <c r="M20" s="219">
        <f t="shared" si="3"/>
        <v>2586072656.0486889</v>
      </c>
      <c r="N20" s="83">
        <f t="shared" si="4"/>
        <v>5.2431985152996265</v>
      </c>
      <c r="O20" s="83">
        <f t="shared" si="5"/>
        <v>5.0612040504252791</v>
      </c>
      <c r="R20" s="7">
        <f t="shared" si="6"/>
        <v>2009</v>
      </c>
      <c r="S20" s="268">
        <f>SUM(M35:M38)</f>
        <v>12002485652.013861</v>
      </c>
      <c r="T20" s="83">
        <f t="shared" si="7"/>
        <v>-4.5169442381217069E-2</v>
      </c>
    </row>
    <row r="21" spans="1:20" x14ac:dyDescent="0.2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93373935427.073914</v>
      </c>
      <c r="F21" s="220">
        <v>4824982237</v>
      </c>
      <c r="G21" s="220">
        <v>802738840</v>
      </c>
      <c r="H21" s="83">
        <f t="shared" si="0"/>
        <v>15.528123843709221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116.31919470481074</v>
      </c>
      <c r="L21">
        <f t="shared" si="8"/>
        <v>2.7768238933294206E-2</v>
      </c>
      <c r="M21" s="219">
        <f t="shared" si="3"/>
        <v>2647058501.7745481</v>
      </c>
      <c r="N21" s="83">
        <f t="shared" si="4"/>
        <v>2.3582417757372927</v>
      </c>
      <c r="O21" s="83">
        <f t="shared" si="5"/>
        <v>6.0193124752939893</v>
      </c>
      <c r="R21" s="7">
        <f t="shared" si="6"/>
        <v>2010</v>
      </c>
      <c r="S21" s="268">
        <f>SUM(M39:M42)</f>
        <v>12399873154.031769</v>
      </c>
      <c r="T21" s="83">
        <f t="shared" si="7"/>
        <v>3.310876709535842</v>
      </c>
    </row>
    <row r="22" spans="1:20" x14ac:dyDescent="0.2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93858828374.382568</v>
      </c>
      <c r="F22" s="220">
        <v>5011501336</v>
      </c>
      <c r="G22" s="220">
        <v>832010091</v>
      </c>
      <c r="H22" s="83">
        <f t="shared" si="0"/>
        <v>15.448997827623323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112.80972357146877</v>
      </c>
      <c r="L22">
        <f t="shared" si="8"/>
        <v>2.9155986209972042E-2</v>
      </c>
      <c r="M22" s="219">
        <f t="shared" si="3"/>
        <v>2660804736.1252074</v>
      </c>
      <c r="N22" s="83">
        <f t="shared" si="4"/>
        <v>0.51930224970260763</v>
      </c>
      <c r="O22" s="83">
        <f t="shared" si="5"/>
        <v>5.6928354345134675</v>
      </c>
      <c r="R22" s="7">
        <f t="shared" si="6"/>
        <v>2011</v>
      </c>
      <c r="S22" s="268">
        <f>SUM(M43:M46)</f>
        <v>12847862149.892864</v>
      </c>
      <c r="T22" s="83">
        <f>(S22-S21)/S21*100</f>
        <v>3.6128514404635959</v>
      </c>
    </row>
    <row r="23" spans="1:20" x14ac:dyDescent="0.2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91209404930.586868</v>
      </c>
      <c r="F23" s="220">
        <v>4675546289</v>
      </c>
      <c r="G23" s="220">
        <v>750919883</v>
      </c>
      <c r="H23" s="83">
        <f t="shared" si="0"/>
        <v>15.357722331657763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121.46356355114234</v>
      </c>
      <c r="L23">
        <f t="shared" si="8"/>
        <v>2.7758558284033098E-2</v>
      </c>
      <c r="M23" s="219">
        <f t="shared" si="3"/>
        <v>2585696208.0373278</v>
      </c>
      <c r="N23" s="83">
        <f t="shared" si="4"/>
        <v>-2.82277489468304</v>
      </c>
      <c r="O23" s="83">
        <f t="shared" si="5"/>
        <v>5.2278785308832179</v>
      </c>
      <c r="R23" s="7">
        <f t="shared" si="6"/>
        <v>2012</v>
      </c>
      <c r="S23" s="268">
        <f>SUM(M47:M50)</f>
        <v>13184759941.63625</v>
      </c>
      <c r="T23" s="83">
        <f>(S23-S22)/S22*100</f>
        <v>2.6222089543994263</v>
      </c>
    </row>
    <row r="24" spans="1:20" x14ac:dyDescent="0.2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95419901057.589035</v>
      </c>
      <c r="F24" s="220">
        <v>4859349229</v>
      </c>
      <c r="G24" s="220">
        <v>811777848</v>
      </c>
      <c r="H24" s="83">
        <f t="shared" si="0"/>
        <v>15.503708679299915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117.54435193406391</v>
      </c>
      <c r="L24">
        <f t="shared" si="8"/>
        <v>2.9520196931433672E-2</v>
      </c>
      <c r="M24" s="219">
        <f t="shared" si="3"/>
        <v>2705059599.1024351</v>
      </c>
      <c r="N24" s="83">
        <f t="shared" si="4"/>
        <v>4.6162960170680725</v>
      </c>
      <c r="O24" s="83">
        <f t="shared" si="5"/>
        <v>4.6010672892519855</v>
      </c>
      <c r="R24" s="7">
        <f t="shared" si="6"/>
        <v>2013</v>
      </c>
      <c r="S24" s="268">
        <f>SUM(M51:M54)</f>
        <v>13462565429.85743</v>
      </c>
      <c r="T24" s="83">
        <f>(S24-S23)/S23*100</f>
        <v>2.1070196913020465</v>
      </c>
    </row>
    <row r="25" spans="1:20" x14ac:dyDescent="0.2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98109956110.772858</v>
      </c>
      <c r="F25" s="220">
        <v>4906222423</v>
      </c>
      <c r="G25" s="220">
        <v>827883368</v>
      </c>
      <c r="H25" s="83">
        <f t="shared" si="0"/>
        <v>15.520712804003287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118.50697803941492</v>
      </c>
      <c r="L25">
        <f>L37/G37</f>
        <v>2.8159655130830248E-2</v>
      </c>
      <c r="M25" s="219">
        <f t="shared" si="3"/>
        <v>2781319993.0357423</v>
      </c>
      <c r="N25" s="83">
        <f t="shared" si="4"/>
        <v>2.8191761083050113</v>
      </c>
      <c r="O25" s="83">
        <f t="shared" si="5"/>
        <v>5.0721013975016929</v>
      </c>
      <c r="R25" s="7">
        <f t="shared" si="6"/>
        <v>2014</v>
      </c>
      <c r="S25" s="268">
        <f>SUM(M55:M58)</f>
        <v>13712772664.561935</v>
      </c>
      <c r="T25" s="83">
        <f>(S25-S24)/S24*100</f>
        <v>1.8585405286097514</v>
      </c>
    </row>
    <row r="26" spans="1:20" x14ac:dyDescent="0.2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100125784382.97411</v>
      </c>
      <c r="F26" s="220">
        <v>5280826192</v>
      </c>
      <c r="G26" s="220">
        <v>873224453</v>
      </c>
      <c r="H26" s="83">
        <f t="shared" si="0"/>
        <v>15.408487411352937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114.66213988738828</v>
      </c>
      <c r="L26">
        <f>AVERAGE(L19:L25)</f>
        <v>2.8349008635733579E-2</v>
      </c>
      <c r="M26" s="219">
        <f t="shared" si="3"/>
        <v>2838466726.1325312</v>
      </c>
      <c r="N26" s="83">
        <f t="shared" si="4"/>
        <v>2.0546622912818684</v>
      </c>
      <c r="O26" s="83">
        <f t="shared" si="5"/>
        <v>6.6770021713823207</v>
      </c>
      <c r="Q26" s="273">
        <f>M26/E26</f>
        <v>2.8349008635733579E-2</v>
      </c>
    </row>
    <row r="27" spans="1:20" x14ac:dyDescent="0.2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97714214052.952454</v>
      </c>
      <c r="F27" s="220">
        <v>5154329343</v>
      </c>
      <c r="G27" s="220">
        <v>833477953</v>
      </c>
      <c r="H27" s="83">
        <f t="shared" si="0"/>
        <v>15.458647087496194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117.23671118263215</v>
      </c>
      <c r="M27" s="219">
        <f t="shared" si="3"/>
        <v>2770101098.0210686</v>
      </c>
      <c r="N27" s="83">
        <f t="shared" si="4"/>
        <v>-2.4085407618856309</v>
      </c>
      <c r="O27" s="83">
        <f t="shared" si="5"/>
        <v>7.1317306886454892</v>
      </c>
      <c r="Q27" s="273">
        <f t="shared" ref="Q27:Q38" si="9">M27/E27</f>
        <v>2.8349008635733579E-2</v>
      </c>
    </row>
    <row r="28" spans="1:20" x14ac:dyDescent="0.2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101444369069.04224</v>
      </c>
      <c r="F28" s="220">
        <v>5056692012</v>
      </c>
      <c r="G28" s="220">
        <v>821281896</v>
      </c>
      <c r="H28" s="83">
        <f t="shared" si="0"/>
        <v>15.627973366241926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123.51954860215528</v>
      </c>
      <c r="M28" s="219">
        <f t="shared" si="3"/>
        <v>2875847294.7848229</v>
      </c>
      <c r="N28" s="83">
        <f t="shared" si="4"/>
        <v>3.8174129037852929</v>
      </c>
      <c r="O28" s="83">
        <f t="shared" si="5"/>
        <v>6.3136389208968566</v>
      </c>
      <c r="Q28" s="273">
        <f>M28/E28</f>
        <v>2.8349008635733582E-2</v>
      </c>
    </row>
    <row r="29" spans="1:20" x14ac:dyDescent="0.2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103676927386.64114</v>
      </c>
      <c r="F29" s="220">
        <v>5400223668</v>
      </c>
      <c r="G29" s="220">
        <v>898105429</v>
      </c>
      <c r="H29" s="83">
        <f t="shared" si="0"/>
        <v>15.625559340840823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115.43959544046041</v>
      </c>
      <c r="M29" s="219">
        <f t="shared" si="3"/>
        <v>2939138109.8102131</v>
      </c>
      <c r="N29" s="83">
        <f t="shared" si="4"/>
        <v>2.2007710611117721</v>
      </c>
      <c r="O29" s="83">
        <f t="shared" si="5"/>
        <v>5.6742164572806386</v>
      </c>
      <c r="Q29" s="273">
        <f t="shared" si="9"/>
        <v>2.8349008635733579E-2</v>
      </c>
    </row>
    <row r="30" spans="1:20" x14ac:dyDescent="0.2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105845832423.34084</v>
      </c>
      <c r="F30" s="220">
        <v>5579296845</v>
      </c>
      <c r="G30" s="220">
        <v>902642355</v>
      </c>
      <c r="H30" s="83">
        <f t="shared" si="0"/>
        <v>15.563001976278827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117.26220450107378</v>
      </c>
      <c r="M30" s="219">
        <f t="shared" si="3"/>
        <v>3000624417.4256988</v>
      </c>
      <c r="N30" s="83">
        <f t="shared" si="4"/>
        <v>2.0919842932952881</v>
      </c>
      <c r="O30" s="83">
        <f t="shared" si="5"/>
        <v>5.7128621519587357</v>
      </c>
      <c r="Q30" s="273">
        <f t="shared" si="9"/>
        <v>2.8349008635733579E-2</v>
      </c>
    </row>
    <row r="31" spans="1:20" x14ac:dyDescent="0.2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102583477099.70743</v>
      </c>
      <c r="F31" s="220">
        <v>5543646776</v>
      </c>
      <c r="G31" s="220">
        <v>903654581</v>
      </c>
      <c r="H31" s="83">
        <f t="shared" si="0"/>
        <v>15.63067308547603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113.52067400154908</v>
      </c>
      <c r="L31" s="220">
        <v>25767539</v>
      </c>
      <c r="M31" s="219">
        <f t="shared" ref="M31:M38" si="10">L31*K31</f>
        <v>2925148394.641202</v>
      </c>
      <c r="N31" s="83">
        <f t="shared" si="4"/>
        <v>-2.5153438846321632</v>
      </c>
      <c r="O31" s="83">
        <f t="shared" si="5"/>
        <v>5.5971710466053954</v>
      </c>
      <c r="P31" s="230"/>
      <c r="Q31" s="273">
        <f t="shared" si="9"/>
        <v>2.8514810350969713E-2</v>
      </c>
      <c r="R31" s="83"/>
      <c r="S31" s="83"/>
    </row>
    <row r="32" spans="1:20" x14ac:dyDescent="0.2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107194554531.90308</v>
      </c>
      <c r="F32" s="220">
        <v>5265926862</v>
      </c>
      <c r="G32" s="220">
        <v>890416751</v>
      </c>
      <c r="H32" s="83">
        <f t="shared" si="0"/>
        <v>15.777289686313868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120.38694736090278</v>
      </c>
      <c r="L32" s="220">
        <v>24544885</v>
      </c>
      <c r="M32" s="219">
        <f t="shared" si="10"/>
        <v>2954883778.4744124</v>
      </c>
      <c r="N32" s="83">
        <f t="shared" si="4"/>
        <v>1.0165427466068027</v>
      </c>
      <c r="O32" s="83">
        <f t="shared" si="5"/>
        <v>2.7482851343643122</v>
      </c>
      <c r="P32" s="230"/>
      <c r="Q32" s="273">
        <f t="shared" si="9"/>
        <v>2.7565614609602062E-2</v>
      </c>
      <c r="R32" s="83"/>
      <c r="S32" s="83"/>
    </row>
    <row r="33" spans="1:19" x14ac:dyDescent="0.2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108030751006.31851</v>
      </c>
      <c r="F33" s="220">
        <v>5202135900</v>
      </c>
      <c r="G33" s="220">
        <v>869415812</v>
      </c>
      <c r="H33" s="83">
        <f t="shared" si="0"/>
        <v>15.770255945659637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124.25671297351388</v>
      </c>
      <c r="L33" s="220">
        <v>24142146</v>
      </c>
      <c r="M33" s="219">
        <f t="shared" si="10"/>
        <v>2999823706.0866661</v>
      </c>
      <c r="N33" s="83">
        <f t="shared" si="4"/>
        <v>1.5208695495785578</v>
      </c>
      <c r="O33" s="83">
        <f t="shared" si="5"/>
        <v>2.0647412271610341</v>
      </c>
      <c r="P33" s="230"/>
      <c r="Q33" s="273">
        <f t="shared" si="9"/>
        <v>2.7768238933294206E-2</v>
      </c>
      <c r="R33" s="83"/>
      <c r="S33" s="83"/>
    </row>
    <row r="34" spans="1:19" x14ac:dyDescent="0.2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107286841750.89272</v>
      </c>
      <c r="F34" s="220">
        <v>5460259824</v>
      </c>
      <c r="G34" s="220">
        <v>899391940</v>
      </c>
      <c r="H34" s="83">
        <f t="shared" si="0"/>
        <v>15.597330893348179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119.28819570130095</v>
      </c>
      <c r="L34" s="220">
        <v>26222659</v>
      </c>
      <c r="M34" s="219">
        <f t="shared" si="10"/>
        <v>3128053678.6004806</v>
      </c>
      <c r="N34" s="83">
        <f t="shared" si="4"/>
        <v>4.2745836114847284</v>
      </c>
      <c r="O34" s="83">
        <f t="shared" si="5"/>
        <v>4.2467581225679067</v>
      </c>
      <c r="P34" s="230"/>
      <c r="Q34" s="273">
        <f t="shared" si="9"/>
        <v>2.9155986209972042E-2</v>
      </c>
      <c r="R34" s="83"/>
      <c r="S34" s="83"/>
    </row>
    <row r="35" spans="1:19" x14ac:dyDescent="0.2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102753463813.01488</v>
      </c>
      <c r="F35" s="220">
        <v>5206564996</v>
      </c>
      <c r="G35" s="220">
        <v>842784368</v>
      </c>
      <c r="H35" s="83">
        <f t="shared" si="0"/>
        <v>15.831260857362206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121.92141633672883</v>
      </c>
      <c r="L35" s="220">
        <v>23394479</v>
      </c>
      <c r="M35" s="219">
        <f t="shared" si="10"/>
        <v>2852288014.1398592</v>
      </c>
      <c r="N35" s="83">
        <f t="shared" si="4"/>
        <v>-8.815886579798125</v>
      </c>
      <c r="O35" s="83">
        <f t="shared" si="5"/>
        <v>-2.4908268118917025</v>
      </c>
      <c r="P35" s="230"/>
      <c r="Q35" s="273">
        <f t="shared" si="9"/>
        <v>2.7758558284033098E-2</v>
      </c>
      <c r="R35" s="83"/>
      <c r="S35" s="83"/>
    </row>
    <row r="36" spans="1:19" x14ac:dyDescent="0.2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105431119309.61404</v>
      </c>
      <c r="F36" s="220">
        <v>4994646966</v>
      </c>
      <c r="G36" s="220">
        <v>831381344</v>
      </c>
      <c r="H36" s="83">
        <f t="shared" si="0"/>
        <v>15.929113098265073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126.81439157914764</v>
      </c>
      <c r="L36" s="220">
        <v>24542541</v>
      </c>
      <c r="M36" s="219">
        <f t="shared" si="10"/>
        <v>3112347404.7212858</v>
      </c>
      <c r="N36" s="83">
        <f t="shared" si="4"/>
        <v>9.1175712022143234</v>
      </c>
      <c r="O36" s="83">
        <f t="shared" si="5"/>
        <v>5.3289279055222547</v>
      </c>
      <c r="P36" s="230"/>
      <c r="Q36" s="273">
        <f t="shared" si="9"/>
        <v>2.9520196931433672E-2</v>
      </c>
      <c r="R36" s="83"/>
      <c r="S36" s="83"/>
    </row>
    <row r="37" spans="1:19" x14ac:dyDescent="0.2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107046083380.61736</v>
      </c>
      <c r="F37" s="220">
        <v>5002707417</v>
      </c>
      <c r="G37" s="220">
        <v>835393434</v>
      </c>
      <c r="H37" s="83">
        <f t="shared" si="0"/>
        <v>15.93270755028284</v>
      </c>
      <c r="I37" s="83">
        <f t="shared" si="1"/>
        <v>16.698826542627685</v>
      </c>
      <c r="J37" s="83">
        <f>D37/F37</f>
        <v>134.30002494574811</v>
      </c>
      <c r="K37" s="83">
        <f>E37/G37</f>
        <v>128.13852614098636</v>
      </c>
      <c r="L37" s="220">
        <v>23524391</v>
      </c>
      <c r="M37" s="219">
        <f t="shared" si="10"/>
        <v>3014380791.1042843</v>
      </c>
      <c r="N37" s="83">
        <f t="shared" ref="N37:N40" si="11">(M37-M36)/M36*100</f>
        <v>-3.1476760424749095</v>
      </c>
      <c r="O37" s="83">
        <f t="shared" ref="O37:O40" si="12">(M37-M33)/M33*100</f>
        <v>0.48526468365730085</v>
      </c>
      <c r="Q37" s="273">
        <f t="shared" si="9"/>
        <v>2.8159655130830252E-2</v>
      </c>
    </row>
    <row r="38" spans="1:19" x14ac:dyDescent="0.2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108282278598.01485</v>
      </c>
      <c r="F38" s="220">
        <v>5074816265</v>
      </c>
      <c r="G38" s="220">
        <v>901763015</v>
      </c>
      <c r="H38" s="83">
        <f t="shared" si="0"/>
        <v>15.827365788422142</v>
      </c>
      <c r="I38" s="83">
        <f>G38/F38*100</f>
        <v>17.769372680924043</v>
      </c>
      <c r="J38" s="83">
        <f>D38/F38</f>
        <v>134.81196019144298</v>
      </c>
      <c r="K38" s="83">
        <f>E38/G38</f>
        <v>120.07842060146461</v>
      </c>
      <c r="L38" s="220">
        <v>25179124</v>
      </c>
      <c r="M38" s="219">
        <f t="shared" si="10"/>
        <v>3023469442.0484319</v>
      </c>
      <c r="N38" s="83">
        <f t="shared" si="11"/>
        <v>0.30150971539392218</v>
      </c>
      <c r="O38" s="83">
        <f t="shared" si="12"/>
        <v>-3.3434284477765295</v>
      </c>
      <c r="Q38" s="273">
        <f t="shared" si="9"/>
        <v>2.7922107672601761E-2</v>
      </c>
    </row>
    <row r="39" spans="1:19" x14ac:dyDescent="0.2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664530307733.58679</v>
      </c>
      <c r="E39" s="219">
        <f>'GDP Durban'!E39</f>
        <v>105244139403.35629</v>
      </c>
      <c r="F39" s="220"/>
      <c r="G39" s="220"/>
      <c r="H39" s="83"/>
      <c r="I39" s="83"/>
      <c r="J39" s="83"/>
      <c r="K39" s="83"/>
      <c r="L39" s="220"/>
      <c r="M39" s="272">
        <f t="shared" ref="M39:M40" si="13">E39*Q39</f>
        <v>2968669756.7082634</v>
      </c>
      <c r="N39" s="83">
        <f t="shared" si="11"/>
        <v>-1.8124769041171829</v>
      </c>
      <c r="O39" s="83">
        <f t="shared" si="12"/>
        <v>4.0802942056151528</v>
      </c>
      <c r="Q39" s="273">
        <f>(Q27+Q31+Q35)/3</f>
        <v>2.8207459090245465E-2</v>
      </c>
    </row>
    <row r="40" spans="1:19" x14ac:dyDescent="0.2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682078197141.18311</v>
      </c>
      <c r="E40" s="219">
        <f>'GDP Durban'!E40</f>
        <v>109590426876.06059</v>
      </c>
      <c r="F40" s="220"/>
      <c r="G40" s="220"/>
      <c r="H40" s="83"/>
      <c r="I40" s="83"/>
      <c r="J40" s="83"/>
      <c r="K40" s="83"/>
      <c r="L40" s="220"/>
      <c r="M40" s="272">
        <f t="shared" si="13"/>
        <v>3120946137.7505412</v>
      </c>
      <c r="N40" s="83">
        <f t="shared" si="11"/>
        <v>5.1294483227102274</v>
      </c>
      <c r="O40" s="83">
        <f t="shared" si="12"/>
        <v>0.27627805996886828</v>
      </c>
      <c r="Q40" s="273">
        <f t="shared" ref="Q40:Q58" si="14">(Q28+Q32+Q36)/3</f>
        <v>2.8478273392256438E-2</v>
      </c>
    </row>
    <row r="41" spans="1:19" x14ac:dyDescent="0.2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693990339442.68774</v>
      </c>
      <c r="E41" s="219">
        <f>'GDP Durban'!E41</f>
        <v>110874170539.49753</v>
      </c>
      <c r="F41" s="220"/>
      <c r="G41" s="220"/>
      <c r="H41" s="83"/>
      <c r="I41" s="83"/>
      <c r="J41" s="83"/>
      <c r="K41" s="83"/>
      <c r="L41" s="220"/>
      <c r="M41" s="272">
        <f t="shared" ref="M41:M45" si="15">E41*Q41</f>
        <v>3114710560.8282332</v>
      </c>
      <c r="N41" s="83">
        <f t="shared" ref="N41:N45" si="16">(M41-M40)/M40*100</f>
        <v>-0.19979764619719884</v>
      </c>
      <c r="O41" s="83">
        <f t="shared" ref="O41:O45" si="17">(M41-M37)/M37*100</f>
        <v>3.328370789119655</v>
      </c>
      <c r="Q41" s="273">
        <f t="shared" si="14"/>
        <v>2.8092300899952679E-2</v>
      </c>
    </row>
    <row r="42" spans="1:19" x14ac:dyDescent="0.2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707408851004.07703</v>
      </c>
      <c r="E42" s="219">
        <f>'GDP Durban'!E42</f>
        <v>112220124686.77295</v>
      </c>
      <c r="F42" s="220"/>
      <c r="G42" s="220"/>
      <c r="H42" s="83"/>
      <c r="I42" s="83"/>
      <c r="J42" s="83"/>
      <c r="K42" s="83"/>
      <c r="L42" s="220"/>
      <c r="M42" s="272">
        <f t="shared" si="15"/>
        <v>3195546698.7447295</v>
      </c>
      <c r="N42" s="83">
        <f t="shared" si="16"/>
        <v>2.5953017571880297</v>
      </c>
      <c r="O42" s="83">
        <f t="shared" si="17"/>
        <v>5.69138402072665</v>
      </c>
      <c r="Q42" s="273">
        <f t="shared" si="14"/>
        <v>2.8475700839435791E-2</v>
      </c>
    </row>
    <row r="43" spans="1:19" x14ac:dyDescent="0.2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686043346550.11938</v>
      </c>
      <c r="E43" s="219">
        <f>'GDP Durban'!E43</f>
        <v>109109471040.09555</v>
      </c>
      <c r="F43" s="220"/>
      <c r="G43" s="220"/>
      <c r="H43" s="83"/>
      <c r="I43" s="83"/>
      <c r="J43" s="83"/>
      <c r="K43" s="83"/>
      <c r="L43" s="220"/>
      <c r="M43" s="272">
        <f t="shared" si="15"/>
        <v>3072552808.7104259</v>
      </c>
      <c r="N43" s="83">
        <f t="shared" si="16"/>
        <v>-3.8489154322988917</v>
      </c>
      <c r="O43" s="83">
        <f t="shared" si="17"/>
        <v>3.499313177810341</v>
      </c>
      <c r="Q43" s="273">
        <f t="shared" si="14"/>
        <v>2.8160275908416091E-2</v>
      </c>
    </row>
    <row r="44" spans="1:19" x14ac:dyDescent="0.2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704708274564.2417</v>
      </c>
      <c r="E44" s="219">
        <f>'GDP Durban'!E44</f>
        <v>113228203939.08937</v>
      </c>
      <c r="F44" s="220"/>
      <c r="G44" s="220"/>
      <c r="H44" s="83"/>
      <c r="I44" s="83"/>
      <c r="J44" s="83"/>
      <c r="K44" s="83"/>
      <c r="L44" s="220"/>
      <c r="M44" s="272">
        <f t="shared" si="15"/>
        <v>3229422552.8961234</v>
      </c>
      <c r="N44" s="83">
        <f t="shared" si="16"/>
        <v>5.1055182433637976</v>
      </c>
      <c r="O44" s="83">
        <f t="shared" si="17"/>
        <v>3.4757541578006168</v>
      </c>
      <c r="Q44" s="273">
        <f t="shared" si="14"/>
        <v>2.8521361644430723E-2</v>
      </c>
    </row>
    <row r="45" spans="1:19" x14ac:dyDescent="0.2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715008088947.76917</v>
      </c>
      <c r="E45" s="219">
        <f>'GDP Durban'!E45</f>
        <v>114966790848.07523</v>
      </c>
      <c r="F45" s="220"/>
      <c r="G45" s="220"/>
      <c r="H45" s="83"/>
      <c r="I45" s="83"/>
      <c r="J45" s="83"/>
      <c r="K45" s="83"/>
      <c r="L45" s="220"/>
      <c r="M45" s="272">
        <f t="shared" si="15"/>
        <v>3219844060.4831867</v>
      </c>
      <c r="N45" s="83">
        <f t="shared" si="16"/>
        <v>-0.29660077788045303</v>
      </c>
      <c r="O45" s="83">
        <f t="shared" si="17"/>
        <v>3.3753858537339476</v>
      </c>
      <c r="Q45" s="273">
        <f t="shared" si="14"/>
        <v>2.800673165469238E-2</v>
      </c>
    </row>
    <row r="46" spans="1:19" x14ac:dyDescent="0.2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730527771859.20093</v>
      </c>
      <c r="E46" s="219">
        <f>'GDP Durban'!E46</f>
        <v>116629872653.00587</v>
      </c>
      <c r="F46" s="220"/>
      <c r="G46" s="220"/>
      <c r="H46" s="83"/>
      <c r="I46" s="83"/>
      <c r="J46" s="83"/>
      <c r="K46" s="83"/>
      <c r="L46" s="220"/>
      <c r="M46" s="272">
        <f t="shared" ref="M46:M50" si="18">E46*Q46</f>
        <v>3326042727.8031282</v>
      </c>
      <c r="N46" s="83">
        <f t="shared" ref="N46:N50" si="19">(M46-M45)/M45*100</f>
        <v>3.2982549876656075</v>
      </c>
      <c r="O46" s="83">
        <f t="shared" ref="O46:O50" si="20">(M46-M42)/M42*100</f>
        <v>4.0836839940301921</v>
      </c>
      <c r="Q46" s="273">
        <f t="shared" si="14"/>
        <v>2.8517931574003199E-2</v>
      </c>
    </row>
    <row r="47" spans="1:19" x14ac:dyDescent="0.2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701434876963.32776</v>
      </c>
      <c r="E47" s="219">
        <f>'GDP Durban'!E47</f>
        <v>112341221043.46695</v>
      </c>
      <c r="F47" s="220"/>
      <c r="G47" s="220"/>
      <c r="H47" s="83"/>
      <c r="I47" s="83"/>
      <c r="J47" s="83"/>
      <c r="K47" s="83"/>
      <c r="L47" s="220"/>
      <c r="M47" s="272">
        <f t="shared" si="18"/>
        <v>3150283503.0795765</v>
      </c>
      <c r="N47" s="83">
        <f t="shared" si="19"/>
        <v>-5.2843345412956193</v>
      </c>
      <c r="O47" s="83">
        <f t="shared" si="20"/>
        <v>2.5298407939089196</v>
      </c>
      <c r="Q47" s="273">
        <f t="shared" si="14"/>
        <v>2.8042097760898218E-2</v>
      </c>
    </row>
    <row r="48" spans="1:19" x14ac:dyDescent="0.2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724650474911.9635</v>
      </c>
      <c r="E48" s="219">
        <f>'GDP Durban'!E48</f>
        <v>116735654000.33725</v>
      </c>
      <c r="F48" s="220"/>
      <c r="G48" s="220"/>
      <c r="H48" s="83"/>
      <c r="I48" s="83"/>
      <c r="J48" s="83"/>
      <c r="K48" s="83"/>
      <c r="L48" s="220"/>
      <c r="M48" s="272">
        <f t="shared" si="18"/>
        <v>3366649722.9326243</v>
      </c>
      <c r="N48" s="83">
        <f t="shared" si="19"/>
        <v>6.8681507439421852</v>
      </c>
      <c r="O48" s="83">
        <f t="shared" si="20"/>
        <v>4.2492788660758123</v>
      </c>
      <c r="Q48" s="273">
        <f t="shared" si="14"/>
        <v>2.8839943989373614E-2</v>
      </c>
    </row>
    <row r="49" spans="1:17" x14ac:dyDescent="0.2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729774114124.14539</v>
      </c>
      <c r="E49" s="219">
        <f>'GDP Durban'!E49</f>
        <v>117437036417.13121</v>
      </c>
      <c r="F49" s="220"/>
      <c r="G49" s="220"/>
      <c r="H49" s="83"/>
      <c r="I49" s="83"/>
      <c r="J49" s="83"/>
      <c r="K49" s="83"/>
      <c r="L49" s="220"/>
      <c r="M49" s="272">
        <f t="shared" si="18"/>
        <v>3298363524.7262831</v>
      </c>
      <c r="N49" s="83">
        <f t="shared" si="19"/>
        <v>-2.0283131250986948</v>
      </c>
      <c r="O49" s="83">
        <f t="shared" si="20"/>
        <v>2.4386107764272689</v>
      </c>
      <c r="Q49" s="273">
        <f t="shared" si="14"/>
        <v>2.8086229228491771E-2</v>
      </c>
    </row>
    <row r="50" spans="1:17" x14ac:dyDescent="0.2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743388607791.58191</v>
      </c>
      <c r="E50" s="219">
        <f>'GDP Durban'!E50</f>
        <v>119040234030.2397</v>
      </c>
      <c r="F50" s="220"/>
      <c r="G50" s="220"/>
      <c r="H50" s="83"/>
      <c r="I50" s="83"/>
      <c r="J50" s="83"/>
      <c r="K50" s="83"/>
      <c r="L50" s="220"/>
      <c r="M50" s="272">
        <f t="shared" si="18"/>
        <v>3369463190.8977656</v>
      </c>
      <c r="N50" s="83">
        <f t="shared" si="19"/>
        <v>2.1556043061500572</v>
      </c>
      <c r="O50" s="83">
        <f t="shared" si="20"/>
        <v>1.3054691911103884</v>
      </c>
      <c r="Q50" s="273">
        <f t="shared" si="14"/>
        <v>2.8305246695346915E-2</v>
      </c>
    </row>
    <row r="51" spans="1:17" x14ac:dyDescent="0.2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714321443949.58423</v>
      </c>
      <c r="E51" s="219">
        <f>'GDP Durban'!E51</f>
        <v>114356645742.27681</v>
      </c>
      <c r="F51" s="220"/>
      <c r="G51" s="220"/>
      <c r="H51" s="83"/>
      <c r="I51" s="83"/>
      <c r="J51" s="83"/>
      <c r="K51" s="83"/>
      <c r="L51" s="220"/>
      <c r="M51" s="272">
        <f t="shared" ref="M51" si="21">E51*Q51</f>
        <v>3217608447.3499365</v>
      </c>
      <c r="N51" s="83">
        <f t="shared" ref="N51" si="22">(M51-M50)/M50*100</f>
        <v>-4.506793365722114</v>
      </c>
      <c r="O51" s="83">
        <f t="shared" ref="O51" si="23">(M51-M47)/M47*100</f>
        <v>2.1371074763444664</v>
      </c>
      <c r="Q51" s="273">
        <f t="shared" si="14"/>
        <v>2.8136610919853259E-2</v>
      </c>
    </row>
    <row r="52" spans="1:17" x14ac:dyDescent="0.2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740536415530.36499</v>
      </c>
      <c r="E52" s="219">
        <f>'GDP Durban'!E52</f>
        <v>119803535461.90958</v>
      </c>
      <c r="F52" s="220"/>
      <c r="G52" s="220"/>
      <c r="H52" s="83"/>
      <c r="I52" s="83"/>
      <c r="J52" s="83"/>
      <c r="K52" s="83"/>
      <c r="L52" s="220"/>
      <c r="M52" s="272">
        <f t="shared" ref="M52:M58" si="24">E52*Q52</f>
        <v>3427961683.2946873</v>
      </c>
      <c r="N52" s="83">
        <f t="shared" ref="N52:N58" si="25">(M52-M51)/M51*100</f>
        <v>6.5375647592546704</v>
      </c>
      <c r="O52" s="83">
        <f t="shared" ref="O52:O58" si="26">(M52-M48)/M48*100</f>
        <v>1.8211565029894246</v>
      </c>
      <c r="Q52" s="273">
        <f t="shared" si="14"/>
        <v>2.8613193008686925E-2</v>
      </c>
    </row>
    <row r="53" spans="1:17" x14ac:dyDescent="0.2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743229863071.24597</v>
      </c>
      <c r="E53" s="219">
        <f>'GDP Durban'!E53</f>
        <v>119384092155.86398</v>
      </c>
      <c r="F53" s="220"/>
      <c r="G53" s="220"/>
      <c r="H53" s="83"/>
      <c r="I53" s="83"/>
      <c r="J53" s="83"/>
      <c r="K53" s="83"/>
      <c r="L53" s="220"/>
      <c r="M53" s="272">
        <f t="shared" si="24"/>
        <v>3350127016.9611807</v>
      </c>
      <c r="N53" s="83">
        <f t="shared" si="25"/>
        <v>-2.2705815736743595</v>
      </c>
      <c r="O53" s="83">
        <f t="shared" si="26"/>
        <v>1.5693689263433521</v>
      </c>
      <c r="Q53" s="273">
        <f t="shared" si="14"/>
        <v>2.8061753927712277E-2</v>
      </c>
    </row>
    <row r="54" spans="1:17" x14ac:dyDescent="0.2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765301801722.71204</v>
      </c>
      <c r="E54" s="219">
        <f>'GDP Durban'!E54</f>
        <v>121931319091.43222</v>
      </c>
      <c r="F54" s="220"/>
      <c r="G54" s="220"/>
      <c r="H54" s="83"/>
      <c r="I54" s="83"/>
      <c r="J54" s="83"/>
      <c r="K54" s="83"/>
      <c r="L54" s="220"/>
      <c r="M54" s="272">
        <f t="shared" si="24"/>
        <v>3466868282.2516255</v>
      </c>
      <c r="N54" s="83">
        <f t="shared" si="25"/>
        <v>3.4846817657778848</v>
      </c>
      <c r="O54" s="83">
        <f t="shared" si="26"/>
        <v>2.8908192740312177</v>
      </c>
      <c r="Q54" s="273">
        <f t="shared" si="14"/>
        <v>2.8432959702928636E-2</v>
      </c>
    </row>
    <row r="55" spans="1:17" x14ac:dyDescent="0.2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727863111340.13843</v>
      </c>
      <c r="E55" s="219">
        <f>'GDP Durban'!E55</f>
        <v>116769524209.23979</v>
      </c>
      <c r="F55" s="220"/>
      <c r="G55" s="220"/>
      <c r="H55" s="83"/>
      <c r="I55" s="83"/>
      <c r="J55" s="83"/>
      <c r="K55" s="83"/>
      <c r="L55" s="220"/>
      <c r="M55" s="272">
        <f t="shared" si="24"/>
        <v>3282741034.2558346</v>
      </c>
      <c r="N55" s="83">
        <f t="shared" si="25"/>
        <v>-5.3110540408592017</v>
      </c>
      <c r="O55" s="83">
        <f t="shared" si="26"/>
        <v>2.0242545969054166</v>
      </c>
      <c r="Q55" s="273">
        <f t="shared" si="14"/>
        <v>2.8112994863055855E-2</v>
      </c>
    </row>
    <row r="56" spans="1:17" x14ac:dyDescent="0.2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750234035552.04944</v>
      </c>
      <c r="E56" s="219">
        <f>'GDP Durban'!E56</f>
        <v>121741083786.63336</v>
      </c>
      <c r="F56" s="220"/>
      <c r="G56" s="220"/>
      <c r="H56" s="83"/>
      <c r="I56" s="83"/>
      <c r="J56" s="83"/>
      <c r="K56" s="83"/>
      <c r="L56" s="220"/>
      <c r="M56" s="272">
        <f t="shared" si="24"/>
        <v>3488876214.2497749</v>
      </c>
      <c r="N56" s="83">
        <f t="shared" si="25"/>
        <v>6.2793616018715044</v>
      </c>
      <c r="O56" s="83">
        <f t="shared" si="26"/>
        <v>1.7769898436128786</v>
      </c>
      <c r="Q56" s="273">
        <f t="shared" si="14"/>
        <v>2.8658166214163755E-2</v>
      </c>
    </row>
    <row r="57" spans="1:17" x14ac:dyDescent="0.2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754971001857.78186</v>
      </c>
      <c r="E57" s="219">
        <f>'GDP Durban'!E57</f>
        <v>121886675687.67178</v>
      </c>
      <c r="F57" s="220"/>
      <c r="G57" s="220"/>
      <c r="H57" s="83"/>
      <c r="I57" s="83"/>
      <c r="J57" s="83"/>
      <c r="K57" s="83"/>
      <c r="L57" s="220"/>
      <c r="M57" s="272">
        <f t="shared" si="24"/>
        <v>3419112810.5814137</v>
      </c>
      <c r="N57" s="83">
        <f t="shared" si="25"/>
        <v>-1.9995952674796362</v>
      </c>
      <c r="O57" s="83">
        <f t="shared" si="26"/>
        <v>2.0591993459044549</v>
      </c>
      <c r="Q57" s="273">
        <f t="shared" si="14"/>
        <v>2.8051571603632142E-2</v>
      </c>
    </row>
    <row r="58" spans="1:17" x14ac:dyDescent="0.2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775508166559.41455</v>
      </c>
      <c r="E58" s="219">
        <f>'GDP Durban'!E58</f>
        <v>123933925084.20143</v>
      </c>
      <c r="F58" s="220"/>
      <c r="G58" s="220"/>
      <c r="H58" s="83"/>
      <c r="I58" s="83"/>
      <c r="J58" s="83"/>
      <c r="K58" s="83"/>
      <c r="L58" s="220"/>
      <c r="M58" s="272">
        <f t="shared" si="24"/>
        <v>3522042605.4749122</v>
      </c>
      <c r="N58" s="83">
        <f t="shared" si="25"/>
        <v>3.0104240660019466</v>
      </c>
      <c r="O58" s="83">
        <f t="shared" si="26"/>
        <v>1.5914744585407954</v>
      </c>
      <c r="Q58" s="273">
        <f t="shared" si="14"/>
        <v>2.8418712657426251E-2</v>
      </c>
    </row>
    <row r="59" spans="1:17" x14ac:dyDescent="0.2">
      <c r="M59" s="83"/>
    </row>
    <row r="60" spans="1:17" x14ac:dyDescent="0.2">
      <c r="M60" s="83"/>
    </row>
    <row r="61" spans="1:17" x14ac:dyDescent="0.2">
      <c r="M61" s="83"/>
    </row>
    <row r="62" spans="1:17" x14ac:dyDescent="0.2">
      <c r="M62" s="8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sqref="A1:H1"/>
    </sheetView>
  </sheetViews>
  <sheetFormatPr defaultRowHeight="12.75" x14ac:dyDescent="0.2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 x14ac:dyDescent="0.25">
      <c r="A1" s="433" t="s">
        <v>434</v>
      </c>
      <c r="B1" s="434"/>
      <c r="C1" s="434"/>
      <c r="D1" s="434"/>
      <c r="E1" s="434"/>
      <c r="F1" s="434"/>
      <c r="G1" s="434"/>
      <c r="H1" s="435"/>
    </row>
    <row r="2" spans="1:8" ht="21" customHeight="1" thickBot="1" x14ac:dyDescent="0.25">
      <c r="B2" s="337" t="s">
        <v>252</v>
      </c>
      <c r="C2" s="338" t="s">
        <v>253</v>
      </c>
      <c r="D2" s="338" t="s">
        <v>254</v>
      </c>
      <c r="E2" s="338" t="s">
        <v>255</v>
      </c>
      <c r="F2" s="338" t="s">
        <v>256</v>
      </c>
      <c r="G2" s="338" t="s">
        <v>257</v>
      </c>
      <c r="H2" s="339" t="s">
        <v>258</v>
      </c>
    </row>
    <row r="3" spans="1:8" hidden="1" x14ac:dyDescent="0.2">
      <c r="A3" t="s">
        <v>189</v>
      </c>
      <c r="B3" s="83">
        <v>3.6457510313134045</v>
      </c>
      <c r="C3" s="83">
        <v>3.9689510586450725</v>
      </c>
      <c r="D3" s="227">
        <f>'GDP Durban'!O11</f>
        <v>3.4309463157280784</v>
      </c>
      <c r="E3" s="227">
        <f>'GDP PMB'!O11</f>
        <v>3.4309463157280806</v>
      </c>
      <c r="F3" s="227">
        <f>'GDP RBay'!O11</f>
        <v>3.4309463157280673</v>
      </c>
      <c r="G3" s="227">
        <f>'GDP Port Shepstone'!O11</f>
        <v>3.4309463157280726</v>
      </c>
      <c r="H3" s="227">
        <f>'GDP Newcastle'!O11</f>
        <v>3.4309463157280713</v>
      </c>
    </row>
    <row r="4" spans="1:8" hidden="1" x14ac:dyDescent="0.2">
      <c r="A4" t="s">
        <v>190</v>
      </c>
      <c r="B4" s="83">
        <v>3.2248674843819538</v>
      </c>
      <c r="C4" s="83">
        <v>3.7394053940001082</v>
      </c>
      <c r="D4" s="227">
        <f>'GDP Durban'!O12</f>
        <v>3.9067308583091016</v>
      </c>
      <c r="E4" s="227">
        <f>'GDP PMB'!O12</f>
        <v>3.9067308583091052</v>
      </c>
      <c r="F4" s="227">
        <f>'GDP RBay'!O12</f>
        <v>3.9067308583091078</v>
      </c>
      <c r="G4" s="227">
        <f>'GDP Port Shepstone'!O12</f>
        <v>3.906730858309114</v>
      </c>
      <c r="H4" s="227">
        <f>'GDP Newcastle'!O12</f>
        <v>3.9067308583091145</v>
      </c>
    </row>
    <row r="5" spans="1:8" hidden="1" x14ac:dyDescent="0.2">
      <c r="A5" t="s">
        <v>191</v>
      </c>
      <c r="B5" s="83">
        <v>3.0148947252122542</v>
      </c>
      <c r="C5" s="83">
        <v>3.1974859322725937</v>
      </c>
      <c r="D5" s="227">
        <f>'GDP Durban'!O13</f>
        <v>3.3149324433006977</v>
      </c>
      <c r="E5" s="227">
        <f>'GDP PMB'!O13</f>
        <v>3.3149324433007008</v>
      </c>
      <c r="F5" s="227">
        <f>'GDP RBay'!O13</f>
        <v>3.3149324433006928</v>
      </c>
      <c r="G5" s="227">
        <f>'GDP Port Shepstone'!O13</f>
        <v>3.3149324433006999</v>
      </c>
      <c r="H5" s="227">
        <f>'GDP Newcastle'!O13</f>
        <v>3.3149324433006946</v>
      </c>
    </row>
    <row r="6" spans="1:8" hidden="1" x14ac:dyDescent="0.2">
      <c r="A6" t="s">
        <v>188</v>
      </c>
      <c r="B6" s="83">
        <v>2.6323663627217297</v>
      </c>
      <c r="C6" s="83">
        <v>2.5595685221363147</v>
      </c>
      <c r="D6" s="227">
        <f>'GDP Durban'!O14</f>
        <v>2.2922948965353891</v>
      </c>
      <c r="E6" s="227">
        <f>'GDP PMB'!O14</f>
        <v>2.292294896535382</v>
      </c>
      <c r="F6" s="227">
        <f>'GDP RBay'!O14</f>
        <v>2.2922948965353749</v>
      </c>
      <c r="G6" s="227">
        <f>'GDP Port Shepstone'!O14</f>
        <v>2.2922948965353815</v>
      </c>
      <c r="H6" s="227">
        <f>'GDP Newcastle'!O14</f>
        <v>2.292294896535378</v>
      </c>
    </row>
    <row r="7" spans="1:8" hidden="1" x14ac:dyDescent="0.2">
      <c r="A7" t="s">
        <v>184</v>
      </c>
      <c r="B7" s="83">
        <v>3.4883927203936307</v>
      </c>
      <c r="C7" s="83">
        <v>2.8880730557693979</v>
      </c>
      <c r="D7" s="227">
        <f>'GDP Durban'!O15</f>
        <v>3.435404012193223</v>
      </c>
      <c r="E7" s="227">
        <f>'GDP PMB'!O15</f>
        <v>3.4354040121932257</v>
      </c>
      <c r="F7" s="227">
        <f>'GDP RBay'!O15</f>
        <v>3.4354040121932305</v>
      </c>
      <c r="G7" s="227">
        <f>'GDP Port Shepstone'!O15</f>
        <v>3.4354040121932301</v>
      </c>
      <c r="H7" s="227">
        <f>'GDP Newcastle'!O15</f>
        <v>3.4354040121932337</v>
      </c>
    </row>
    <row r="8" spans="1:8" hidden="1" x14ac:dyDescent="0.2">
      <c r="A8" t="s">
        <v>186</v>
      </c>
      <c r="B8" s="83">
        <v>3.9786200957136599</v>
      </c>
      <c r="C8" s="83">
        <v>3.3240007089239834</v>
      </c>
      <c r="D8" s="227">
        <f>'GDP Durban'!O16</f>
        <v>3.2242407300955378</v>
      </c>
      <c r="E8" s="227">
        <f>'GDP PMB'!O16</f>
        <v>3.2242407300955414</v>
      </c>
      <c r="F8" s="227">
        <f>'GDP RBay'!O16</f>
        <v>3.2242407300955471</v>
      </c>
      <c r="G8" s="227">
        <f>'GDP Port Shepstone'!O16</f>
        <v>3.224240730095556</v>
      </c>
      <c r="H8" s="227">
        <f>'GDP Newcastle'!O16</f>
        <v>3.2242407300955414</v>
      </c>
    </row>
    <row r="9" spans="1:8" hidden="1" x14ac:dyDescent="0.2">
      <c r="A9" t="s">
        <v>187</v>
      </c>
      <c r="B9" s="83">
        <v>5.5693266247199791</v>
      </c>
      <c r="C9" s="83">
        <v>5.6802013461114367</v>
      </c>
      <c r="D9" s="227">
        <f>'GDP Durban'!O17</f>
        <v>5.1044468102940419</v>
      </c>
      <c r="E9" s="227">
        <f>'GDP PMB'!O17</f>
        <v>5.104446810294033</v>
      </c>
      <c r="F9" s="227">
        <f>'GDP RBay'!O17</f>
        <v>5.1044468102940526</v>
      </c>
      <c r="G9" s="227">
        <f>'GDP Port Shepstone'!O17</f>
        <v>5.1044468102940419</v>
      </c>
      <c r="H9" s="227">
        <f>'GDP Newcastle'!O17</f>
        <v>5.1044468102940375</v>
      </c>
    </row>
    <row r="10" spans="1:8" hidden="1" x14ac:dyDescent="0.2">
      <c r="A10" t="s">
        <v>185</v>
      </c>
      <c r="B10" s="83">
        <v>6.3290770737185902</v>
      </c>
      <c r="C10" s="83">
        <v>6.7089674765058751</v>
      </c>
      <c r="D10" s="227">
        <f>'GDP Durban'!O18</f>
        <v>6.0235114539191548</v>
      </c>
      <c r="E10" s="227">
        <f>'GDP PMB'!O18</f>
        <v>6.023511453919161</v>
      </c>
      <c r="F10" s="227">
        <f>'GDP RBay'!O18</f>
        <v>6.0235114539191628</v>
      </c>
      <c r="G10" s="227">
        <f>'GDP Port Shepstone'!O18</f>
        <v>6.0235114539191423</v>
      </c>
      <c r="H10" s="227">
        <f>'GDP Newcastle'!O18</f>
        <v>6.0235114539191708</v>
      </c>
    </row>
    <row r="11" spans="1:8" hidden="1" x14ac:dyDescent="0.2">
      <c r="A11" t="s">
        <v>181</v>
      </c>
      <c r="B11" s="83">
        <v>5.6958586733294982</v>
      </c>
      <c r="C11" s="83">
        <v>5.9824547573235183</v>
      </c>
      <c r="D11" s="227">
        <f>'GDP Durban'!O19</f>
        <v>5.9303485320719167</v>
      </c>
      <c r="E11" s="227">
        <f>'GDP PMB'!O19</f>
        <v>5.9303485320719123</v>
      </c>
      <c r="F11" s="227">
        <f>'GDP RBay'!O19</f>
        <v>5.9303485320719158</v>
      </c>
      <c r="G11" s="227">
        <f>'GDP Port Shepstone'!O19</f>
        <v>5.9303485320718998</v>
      </c>
      <c r="H11" s="227">
        <f>'GDP Newcastle'!O19</f>
        <v>5.9303485320719043</v>
      </c>
    </row>
    <row r="12" spans="1:8" hidden="1" x14ac:dyDescent="0.2">
      <c r="A12" t="s">
        <v>182</v>
      </c>
      <c r="B12" s="83">
        <v>4.7171256191376418</v>
      </c>
      <c r="C12" s="83">
        <v>4.7467272243916971</v>
      </c>
      <c r="D12" s="227">
        <f>'GDP Durban'!O20</f>
        <v>5.0612040504252791</v>
      </c>
      <c r="E12" s="227">
        <f>'GDP PMB'!O20</f>
        <v>5.0612040504252764</v>
      </c>
      <c r="F12" s="227">
        <f>'GDP RBay'!O20</f>
        <v>5.0612040504252702</v>
      </c>
      <c r="G12" s="227">
        <f>'GDP Port Shepstone'!O20</f>
        <v>5.0612040504252676</v>
      </c>
      <c r="H12" s="227">
        <f>'GDP Newcastle'!O20</f>
        <v>5.0612040504252791</v>
      </c>
    </row>
    <row r="13" spans="1:8" hidden="1" x14ac:dyDescent="0.2">
      <c r="A13" t="s">
        <v>183</v>
      </c>
      <c r="B13" s="83">
        <v>4.9098132822233609</v>
      </c>
      <c r="C13" s="83">
        <v>5.5989957383215021</v>
      </c>
      <c r="D13" s="227">
        <f>'GDP Durban'!O21</f>
        <v>6.0193124752939964</v>
      </c>
      <c r="E13" s="227">
        <f>'GDP PMB'!O21</f>
        <v>6.0193124752939955</v>
      </c>
      <c r="F13" s="227">
        <f>'GDP RBay'!O21</f>
        <v>6.0193124752939813</v>
      </c>
      <c r="G13" s="227">
        <f>'GDP Port Shepstone'!O21</f>
        <v>6.0193124752939831</v>
      </c>
      <c r="H13" s="227">
        <f>'GDP Newcastle'!O21</f>
        <v>6.0193124752939893</v>
      </c>
    </row>
    <row r="14" spans="1:8" hidden="1" x14ac:dyDescent="0.2">
      <c r="A14" t="s">
        <v>180</v>
      </c>
      <c r="B14" s="83">
        <v>4.5903459947577101</v>
      </c>
      <c r="C14" s="83">
        <v>4.9254158861275519</v>
      </c>
      <c r="D14" s="227">
        <f>'GDP Durban'!O22</f>
        <v>5.6928354345134675</v>
      </c>
      <c r="E14" s="227">
        <f>'GDP PMB'!O22</f>
        <v>5.6928354345134586</v>
      </c>
      <c r="F14" s="227">
        <f>'GDP RBay'!O22</f>
        <v>5.6928354345134666</v>
      </c>
      <c r="G14" s="227">
        <f>'GDP Port Shepstone'!O22</f>
        <v>5.6928354345134693</v>
      </c>
      <c r="H14" s="227">
        <f>'GDP Newcastle'!O22</f>
        <v>5.6928354345134675</v>
      </c>
    </row>
    <row r="15" spans="1:8" hidden="1" x14ac:dyDescent="0.2">
      <c r="A15" t="s">
        <v>176</v>
      </c>
      <c r="B15" s="83">
        <v>4.8742677031940929</v>
      </c>
      <c r="C15" s="83">
        <v>5.1943521941517083</v>
      </c>
      <c r="D15" s="227">
        <f>'GDP Durban'!O23</f>
        <v>5.2278785308832321</v>
      </c>
      <c r="E15" s="227">
        <f>'GDP PMB'!O23</f>
        <v>5.2278785308832161</v>
      </c>
      <c r="F15" s="227">
        <f>'GDP RBay'!O23</f>
        <v>5.2278785308832152</v>
      </c>
      <c r="G15" s="227">
        <f>'GDP Port Shepstone'!O23</f>
        <v>5.227878530883225</v>
      </c>
      <c r="H15" s="227">
        <f>'GDP Newcastle'!O23</f>
        <v>5.2278785308832179</v>
      </c>
    </row>
    <row r="16" spans="1:8" hidden="1" x14ac:dyDescent="0.2">
      <c r="A16" t="s">
        <v>178</v>
      </c>
      <c r="B16" s="83">
        <v>4.9323793980226238</v>
      </c>
      <c r="C16" s="83">
        <v>4.6367808674976212</v>
      </c>
      <c r="D16" s="227">
        <f>'GDP Durban'!O24</f>
        <v>4.6010672892520015</v>
      </c>
      <c r="E16" s="227">
        <f>'GDP PMB'!O24</f>
        <v>4.6010672892519962</v>
      </c>
      <c r="F16" s="227">
        <f>'GDP RBay'!O24</f>
        <v>4.6010672892519953</v>
      </c>
      <c r="G16" s="227">
        <f>'GDP Port Shepstone'!O24</f>
        <v>4.6010672892519917</v>
      </c>
      <c r="H16" s="227">
        <f>'GDP Newcastle'!O24</f>
        <v>4.6010672892519855</v>
      </c>
    </row>
    <row r="17" spans="1:8" hidden="1" x14ac:dyDescent="0.2">
      <c r="A17" t="s">
        <v>179</v>
      </c>
      <c r="B17" s="83">
        <v>4.8006505369454251</v>
      </c>
      <c r="C17" s="83">
        <v>4.5375046145013043</v>
      </c>
      <c r="D17" s="227">
        <f>'GDP Durban'!O25</f>
        <v>5.0721013975016911</v>
      </c>
      <c r="E17" s="227">
        <f>'GDP PMB'!O25</f>
        <v>5.072101397501692</v>
      </c>
      <c r="F17" s="227">
        <f>'GDP RBay'!O25</f>
        <v>5.0721013975017017</v>
      </c>
      <c r="G17" s="227">
        <f>'GDP Port Shepstone'!O25</f>
        <v>5.0721013975016982</v>
      </c>
      <c r="H17" s="227">
        <f>'GDP Newcastle'!O25</f>
        <v>5.0721013975016929</v>
      </c>
    </row>
    <row r="18" spans="1:8" hidden="1" x14ac:dyDescent="0.2">
      <c r="A18" t="s">
        <v>177</v>
      </c>
      <c r="B18" s="83">
        <v>6.6219005788741594</v>
      </c>
      <c r="C18" s="83">
        <v>6.5008219766361259</v>
      </c>
      <c r="D18" s="227">
        <f>'GDP Durban'!O26</f>
        <v>6.677002171382326</v>
      </c>
      <c r="E18" s="227">
        <f>'GDP PMB'!O26</f>
        <v>6.6770021713823331</v>
      </c>
      <c r="F18" s="227">
        <f>'GDP RBay'!O26</f>
        <v>6.6770021713823287</v>
      </c>
      <c r="G18" s="227">
        <f>'GDP Port Shepstone'!O26</f>
        <v>6.6770021713823331</v>
      </c>
      <c r="H18" s="227">
        <f>'GDP Newcastle'!O26</f>
        <v>6.6770021713823207</v>
      </c>
    </row>
    <row r="19" spans="1:8" hidden="1" x14ac:dyDescent="0.2">
      <c r="A19" s="221" t="s">
        <v>173</v>
      </c>
      <c r="B19" s="83">
        <v>5.7793772534141796</v>
      </c>
      <c r="C19" s="83">
        <v>5.8860921763640235</v>
      </c>
      <c r="D19" s="227">
        <f>'GDP Durban'!O27</f>
        <v>7.1317306886454723</v>
      </c>
      <c r="E19" s="227">
        <f>'GDP PMB'!O27</f>
        <v>7.1317306886454794</v>
      </c>
      <c r="F19" s="227">
        <f>'GDP RBay'!O27</f>
        <v>7.1317306886454785</v>
      </c>
      <c r="G19" s="227">
        <f>'GDP Port Shepstone'!O27</f>
        <v>7.131730688645491</v>
      </c>
      <c r="H19" s="227">
        <f>'GDP Newcastle'!O27</f>
        <v>7.1317306886454892</v>
      </c>
    </row>
    <row r="20" spans="1:8" hidden="1" x14ac:dyDescent="0.2">
      <c r="A20" s="221" t="s">
        <v>174</v>
      </c>
      <c r="B20" s="83">
        <v>4.9481500370640603</v>
      </c>
      <c r="C20" s="83">
        <v>5.0768462465435515</v>
      </c>
      <c r="D20" s="227">
        <f>'GDP Durban'!O28</f>
        <v>6.3136389208968371</v>
      </c>
      <c r="E20" s="227">
        <f>'GDP PMB'!O28</f>
        <v>6.3136389208968469</v>
      </c>
      <c r="F20" s="227">
        <f>'GDP RBay'!O28</f>
        <v>6.3136389208968451</v>
      </c>
      <c r="G20" s="227">
        <f>'GDP Port Shepstone'!O28</f>
        <v>6.3136389208968451</v>
      </c>
      <c r="H20" s="227">
        <f>'GDP Newcastle'!O28</f>
        <v>6.3136389208968566</v>
      </c>
    </row>
    <row r="21" spans="1:8" hidden="1" x14ac:dyDescent="0.2">
      <c r="A21" s="221" t="s">
        <v>175</v>
      </c>
      <c r="B21" s="83">
        <v>5.0696361770337175</v>
      </c>
      <c r="C21" s="83">
        <v>4.9863487574572805</v>
      </c>
      <c r="D21" s="227">
        <f>'GDP Durban'!O29</f>
        <v>5.6742164572806386</v>
      </c>
      <c r="E21" s="227">
        <f>'GDP PMB'!O29</f>
        <v>5.6742164572806333</v>
      </c>
      <c r="F21" s="227">
        <f>'GDP RBay'!O29</f>
        <v>5.674216457280628</v>
      </c>
      <c r="G21" s="227">
        <f>'GDP Port Shepstone'!O29</f>
        <v>5.6742164572806342</v>
      </c>
      <c r="H21" s="227">
        <f>'GDP Newcastle'!O29</f>
        <v>5.6742164572806386</v>
      </c>
    </row>
    <row r="22" spans="1:8" hidden="1" x14ac:dyDescent="0.2">
      <c r="A22" s="221" t="s">
        <v>22</v>
      </c>
      <c r="B22" s="83">
        <v>4.6478330110829829</v>
      </c>
      <c r="C22" s="83">
        <v>4.8198205762134707</v>
      </c>
      <c r="D22" s="227">
        <f>'GDP Durban'!O30</f>
        <v>5.7128621519587348</v>
      </c>
      <c r="E22" s="227">
        <f>'GDP PMB'!O30</f>
        <v>5.7128621519587286</v>
      </c>
      <c r="F22" s="227">
        <f>'GDP RBay'!O30</f>
        <v>5.7128621519587339</v>
      </c>
      <c r="G22" s="227">
        <f>'GDP Port Shepstone'!O30</f>
        <v>5.7128621519587277</v>
      </c>
      <c r="H22" s="227">
        <f>'GDP Newcastle'!O30</f>
        <v>5.7128621519587357</v>
      </c>
    </row>
    <row r="23" spans="1:8" x14ac:dyDescent="0.2">
      <c r="A23" s="223" t="str">
        <f>'GDP Durban'!A31</f>
        <v>2008q1</v>
      </c>
      <c r="B23" s="83">
        <f>('GDP Durban'!D31-'GDP Durban'!D27)/'GDP Durban'!D27*100</f>
        <v>3.8277577073098694</v>
      </c>
      <c r="C23" s="83">
        <f>('GDP Durban'!E31-'GDP Durban'!E27)/'GDP Durban'!E27*100</f>
        <v>4.9831675912741469</v>
      </c>
      <c r="D23" s="83">
        <f>'GDP Durban'!O31</f>
        <v>7.1979503054917089</v>
      </c>
      <c r="E23" s="83">
        <f>'GDP PMB'!O31</f>
        <v>7.1287716664283423</v>
      </c>
      <c r="F23" s="83">
        <f>'GDP RBay'!O31</f>
        <v>6.8014404884561674</v>
      </c>
      <c r="G23" s="83">
        <f>'GDP Port Shepstone'!O31</f>
        <v>1.0110855710352542</v>
      </c>
      <c r="H23" s="83">
        <f>'GDP Newcastle'!O31</f>
        <v>5.5971710466053954</v>
      </c>
    </row>
    <row r="24" spans="1:8" x14ac:dyDescent="0.2">
      <c r="A24" s="223" t="str">
        <f>'GDP Durban'!A32</f>
        <v>2008q2</v>
      </c>
      <c r="B24" s="83">
        <f>('GDP Durban'!D32-'GDP Durban'!D28)/'GDP Durban'!D28*100</f>
        <v>4.6682688248280364</v>
      </c>
      <c r="C24" s="83">
        <f>('GDP Durban'!E32-'GDP Durban'!E28)/'GDP Durban'!E28*100</f>
        <v>5.6683140874456122</v>
      </c>
      <c r="D24" s="83">
        <f>'GDP Durban'!O32</f>
        <v>8.0868174242486379</v>
      </c>
      <c r="E24" s="83">
        <f>'GDP PMB'!O32</f>
        <v>-0.35931762473308498</v>
      </c>
      <c r="F24" s="83">
        <f>'GDP RBay'!O32</f>
        <v>16.544733739837845</v>
      </c>
      <c r="G24" s="83">
        <f>'GDP Port Shepstone'!O32</f>
        <v>-2.3852106805901561</v>
      </c>
      <c r="H24" s="83">
        <f>'GDP Newcastle'!O32</f>
        <v>2.7482851343643122</v>
      </c>
    </row>
    <row r="25" spans="1:8" x14ac:dyDescent="0.2">
      <c r="A25" s="223" t="str">
        <f>'GDP Durban'!A33</f>
        <v>2008q3</v>
      </c>
      <c r="B25" s="83">
        <f>('GDP Durban'!D33-'GDP Durban'!D29)/'GDP Durban'!D29*100</f>
        <v>3.2433548071162241</v>
      </c>
      <c r="C25" s="83">
        <f>('GDP Durban'!E33-'GDP Durban'!E29)/'GDP Durban'!E29*100</f>
        <v>4.199414208564173</v>
      </c>
      <c r="D25" s="83">
        <f>'GDP Durban'!O33</f>
        <v>5.7534241360885314</v>
      </c>
      <c r="E25" s="83">
        <f>'GDP PMB'!O33</f>
        <v>0.29547879242033454</v>
      </c>
      <c r="F25" s="83">
        <f>'GDP RBay'!O33</f>
        <v>13.905675886503991</v>
      </c>
      <c r="G25" s="83">
        <f>'GDP Port Shepstone'!O33</f>
        <v>-3.2679579794000544</v>
      </c>
      <c r="H25" s="83">
        <f>'GDP Newcastle'!O33</f>
        <v>2.0647412271610341</v>
      </c>
    </row>
    <row r="26" spans="1:8" x14ac:dyDescent="0.2">
      <c r="A26" s="223" t="str">
        <f>'GDP Durban'!A34</f>
        <v>2008q4</v>
      </c>
      <c r="B26" s="83">
        <f>('GDP Durban'!D34-'GDP Durban'!D30)/'GDP Durban'!D30*100</f>
        <v>1.1383315910437202</v>
      </c>
      <c r="C26" s="83">
        <f>('GDP Durban'!E34-'GDP Durban'!E30)/'GDP Durban'!E30*100</f>
        <v>1.3614228303183644</v>
      </c>
      <c r="D26" s="83">
        <f>'GDP Durban'!O34</f>
        <v>-0.27152900397101537</v>
      </c>
      <c r="E26" s="83">
        <f>'GDP PMB'!O34</f>
        <v>2.911189925269019</v>
      </c>
      <c r="F26" s="83">
        <f>'GDP RBay'!O34</f>
        <v>2.4878052758613154</v>
      </c>
      <c r="G26" s="83">
        <f>'GDP Port Shepstone'!O34</f>
        <v>7.9860961678816453</v>
      </c>
      <c r="H26" s="83">
        <f>'GDP Newcastle'!O34</f>
        <v>4.2467581225679067</v>
      </c>
    </row>
    <row r="27" spans="1:8" x14ac:dyDescent="0.2">
      <c r="A27" s="223" t="str">
        <f>'GDP Durban'!A35</f>
        <v>2009q1</v>
      </c>
      <c r="B27" s="83">
        <f>('GDP Durban'!D35-'GDP Durban'!D31)/'GDP Durban'!D31*100</f>
        <v>-1.1034297926701051</v>
      </c>
      <c r="C27" s="83">
        <f>('GDP Durban'!E35-'GDP Durban'!E31)/'GDP Durban'!E31*100</f>
        <v>0.16570574337446994</v>
      </c>
      <c r="D27" s="83">
        <f>'GDP Durban'!O35</f>
        <v>-3.1636835722557093</v>
      </c>
      <c r="E27" s="83">
        <f>'GDP PMB'!O35</f>
        <v>-1.9535062979615381</v>
      </c>
      <c r="F27" s="83">
        <f>'GDP RBay'!O35</f>
        <v>-10.646238106778103</v>
      </c>
      <c r="G27" s="83">
        <f>'GDP Port Shepstone'!O35</f>
        <v>9.319375128244868</v>
      </c>
      <c r="H27" s="83">
        <f>'GDP Newcastle'!O35</f>
        <v>-2.4908268118917025</v>
      </c>
    </row>
    <row r="28" spans="1:8" x14ac:dyDescent="0.2">
      <c r="A28" s="223" t="str">
        <f>'GDP Durban'!A36</f>
        <v>2009q2</v>
      </c>
      <c r="B28" s="83">
        <f>('GDP Durban'!D36-'GDP Durban'!D32)/'GDP Durban'!D32*100</f>
        <v>-2.5825185995300934</v>
      </c>
      <c r="C28" s="83">
        <f>('GDP Durban'!E36-'GDP Durban'!E32)/'GDP Durban'!E32*100</f>
        <v>-1.6450791087192784</v>
      </c>
      <c r="D28" s="83">
        <f>'GDP Durban'!O36</f>
        <v>-5.268653827032229</v>
      </c>
      <c r="E28" s="83">
        <f>'GDP PMB'!O36</f>
        <v>7.7990981428490924</v>
      </c>
      <c r="F28" s="83">
        <f>'GDP RBay'!O36</f>
        <v>-18.778965535558559</v>
      </c>
      <c r="G28" s="83">
        <f>'GDP Port Shepstone'!O36</f>
        <v>10.656412849970547</v>
      </c>
      <c r="H28" s="83">
        <f>'GDP Newcastle'!O36</f>
        <v>5.3289279055222547</v>
      </c>
    </row>
    <row r="29" spans="1:8" x14ac:dyDescent="0.2">
      <c r="A29" s="223" t="str">
        <f>'GDP Durban'!A37</f>
        <v>2009q3</v>
      </c>
      <c r="B29" s="83">
        <f>('GDP Durban'!D37-'GDP Durban'!D33)/'GDP Durban'!D33*100</f>
        <v>-1.9217871005146576</v>
      </c>
      <c r="C29" s="83">
        <f>('GDP Durban'!E37-'GDP Durban'!E33)/'GDP Durban'!E33*100</f>
        <v>-0.91146975886853299</v>
      </c>
      <c r="D29" s="83">
        <f>'GDP Durban'!O37</f>
        <v>-3.8463807105650525</v>
      </c>
      <c r="E29" s="83">
        <f>'GDP PMB'!O37</f>
        <v>5.6666003680715811</v>
      </c>
      <c r="F29" s="83">
        <f>'GDP RBay'!O37</f>
        <v>-13.583613807020948</v>
      </c>
      <c r="G29" s="83">
        <f>'GDP Port Shepstone'!O37</f>
        <v>10.040356603339221</v>
      </c>
      <c r="H29" s="83">
        <f>'GDP Newcastle'!O37</f>
        <v>0.48526468365730085</v>
      </c>
    </row>
    <row r="30" spans="1:8" x14ac:dyDescent="0.2">
      <c r="A30" s="223" t="str">
        <f>'GDP Durban'!A38</f>
        <v>2009q4</v>
      </c>
      <c r="B30" s="83">
        <f>('GDP Durban'!D38-'GDP Durban'!D34)/'GDP Durban'!D34*100</f>
        <v>-0.53905727090871702</v>
      </c>
      <c r="C30" s="83">
        <f>('GDP Durban'!E38-'GDP Durban'!E34)/'GDP Durban'!E34*100</f>
        <v>0.92782752374556554</v>
      </c>
      <c r="D30" s="83">
        <f>'GDP Durban'!O38</f>
        <v>0.23508068675237243</v>
      </c>
      <c r="E30" s="83">
        <f>'GDP PMB'!O38</f>
        <v>13.352247083844732</v>
      </c>
      <c r="F30" s="83">
        <f>'GDP RBay'!O38</f>
        <v>-4.4979673660506991</v>
      </c>
      <c r="G30" s="83">
        <f>'GDP Port Shepstone'!O38</f>
        <v>-3.3901098063623119</v>
      </c>
      <c r="H30" s="83">
        <f>'GDP Newcastle'!O38</f>
        <v>-3.3434284477765295</v>
      </c>
    </row>
    <row r="31" spans="1:8" x14ac:dyDescent="0.2">
      <c r="A31" s="223" t="str">
        <f>'GDP Durban'!A39</f>
        <v>2010q1</v>
      </c>
      <c r="B31" s="83">
        <f>('GDP Durban'!D39-'GDP Durban'!D35)/'GDP Durban'!D35*100</f>
        <v>2.3844088457977022</v>
      </c>
      <c r="C31" s="83">
        <f>('GDP Durban'!E39-'GDP Durban'!E35)/'GDP Durban'!E35*100</f>
        <v>2.4239334596776323</v>
      </c>
      <c r="D31" s="83">
        <f>'GDP Durban'!O39</f>
        <v>4.0419655906792995</v>
      </c>
      <c r="E31" s="83">
        <f>'GDP PMB'!O39</f>
        <v>3.2012473748972896</v>
      </c>
      <c r="F31" s="83">
        <f>'GDP RBay'!O39</f>
        <v>10.034655792407285</v>
      </c>
      <c r="G31" s="83">
        <f>'GDP Port Shepstone'!O39</f>
        <v>-2.0634634210029974</v>
      </c>
      <c r="H31" s="83">
        <f>'GDP Newcastle'!O39</f>
        <v>4.0802942056151528</v>
      </c>
    </row>
    <row r="32" spans="1:8" x14ac:dyDescent="0.2">
      <c r="A32" s="223" t="str">
        <f>'GDP Durban'!A40</f>
        <v>2010q2</v>
      </c>
      <c r="B32" s="83">
        <f>('GDP Durban'!D40-'GDP Durban'!D36)/'GDP Durban'!D36*100</f>
        <v>3.0521236544616719</v>
      </c>
      <c r="C32" s="83">
        <f>('GDP Durban'!E40-'GDP Durban'!E36)/'GDP Durban'!E36*100</f>
        <v>3.9450473386630067</v>
      </c>
      <c r="D32" s="83">
        <f>'GDP Durban'!O40</f>
        <v>5.7907882851793566</v>
      </c>
      <c r="E32" s="83">
        <f>'GDP PMB'!O40</f>
        <v>-0.21359391964729141</v>
      </c>
      <c r="F32" s="83">
        <f>'GDP RBay'!O40</f>
        <v>14.647803607984258</v>
      </c>
      <c r="G32" s="83">
        <f>'GDP Port Shepstone'!O40</f>
        <v>-1.2177415650962202</v>
      </c>
      <c r="H32" s="83">
        <f>'GDP Newcastle'!O40</f>
        <v>0.27627805996886828</v>
      </c>
    </row>
    <row r="33" spans="1:8" x14ac:dyDescent="0.2">
      <c r="A33" s="223" t="str">
        <f>'GDP Durban'!A41</f>
        <v>2010q3</v>
      </c>
      <c r="B33" s="83">
        <f>('GDP Durban'!D41-'GDP Durban'!D37)/'GDP Durban'!D37*100</f>
        <v>3.293317904463946</v>
      </c>
      <c r="C33" s="83">
        <f>('GDP Durban'!E41-'GDP Durban'!E37)/'GDP Durban'!E37*100</f>
        <v>3.5761113699684577</v>
      </c>
      <c r="D33" s="83">
        <f>'GDP Durban'!O41</f>
        <v>5.160933290682916</v>
      </c>
      <c r="E33" s="83">
        <f>'GDP PMB'!O41</f>
        <v>0.53770766249080904</v>
      </c>
      <c r="F33" s="83">
        <f>'GDP RBay'!O41</f>
        <v>10.328313762020597</v>
      </c>
      <c r="G33" s="83">
        <f>'GDP Port Shepstone'!O41</f>
        <v>-0.89622359671764007</v>
      </c>
      <c r="H33" s="83">
        <f>'GDP Newcastle'!O41</f>
        <v>3.328370789119655</v>
      </c>
    </row>
    <row r="34" spans="1:8" x14ac:dyDescent="0.2">
      <c r="A34" s="223" t="str">
        <f>'GDP Durban'!A42</f>
        <v>2010q4</v>
      </c>
      <c r="B34" s="83">
        <f>('GDP Durban'!D42-'GDP Durban'!D38)/'GDP Durban'!D38*100</f>
        <v>3.4002866560864051</v>
      </c>
      <c r="C34" s="83">
        <f>('GDP Durban'!E42-'GDP Durban'!E38)/'GDP Durban'!E38*100</f>
        <v>3.6366487108909946</v>
      </c>
      <c r="D34" s="83">
        <f>'GDP Durban'!O42</f>
        <v>4.6837099985581805</v>
      </c>
      <c r="E34" s="83">
        <f>'GDP PMB'!O42</f>
        <v>-4.3995621018698587</v>
      </c>
      <c r="F34" s="83">
        <f>'GDP RBay'!O42</f>
        <v>7.1607088678806452</v>
      </c>
      <c r="G34" s="83">
        <f>'GDP Port Shepstone'!O42</f>
        <v>4.5106432464301767</v>
      </c>
      <c r="H34" s="83">
        <f>'GDP Newcastle'!O42</f>
        <v>5.69138402072665</v>
      </c>
    </row>
    <row r="35" spans="1:8" x14ac:dyDescent="0.2">
      <c r="A35" s="223" t="str">
        <f>'GDP Durban'!A43</f>
        <v>2011q1</v>
      </c>
      <c r="B35" s="83">
        <f>('GDP Durban'!D43-'GDP Durban'!D39)/'GDP Durban'!D39*100</f>
        <v>3.2373299706831831</v>
      </c>
      <c r="C35" s="83">
        <f>('GDP Durban'!E43-'GDP Durban'!E39)/'GDP Durban'!E39*100</f>
        <v>3.6727286276008928</v>
      </c>
      <c r="D35" s="83">
        <f>'GDP Durban'!O43</f>
        <v>3.7675364211022466</v>
      </c>
      <c r="E35" s="83">
        <f>'GDP PMB'!O43</f>
        <v>3.8934657465322826</v>
      </c>
      <c r="F35" s="83">
        <f>'GDP RBay'!O43</f>
        <v>2.784567789524659</v>
      </c>
      <c r="G35" s="83">
        <f>'GDP Port Shepstone'!O43</f>
        <v>3.8133428857756653</v>
      </c>
      <c r="H35" s="83">
        <f>'GDP Newcastle'!O43</f>
        <v>3.499313177810341</v>
      </c>
    </row>
    <row r="36" spans="1:8" x14ac:dyDescent="0.2">
      <c r="A36" s="223" t="str">
        <f>'GDP Durban'!A44</f>
        <v>2011q2</v>
      </c>
      <c r="B36" s="83">
        <f>('GDP Durban'!D44-'GDP Durban'!D40)/'GDP Durban'!D40*100</f>
        <v>3.3178127548877514</v>
      </c>
      <c r="C36" s="83">
        <f>('GDP Durban'!E44-'GDP Durban'!E40)/'GDP Durban'!E40*100</f>
        <v>3.3194295950164148</v>
      </c>
      <c r="D36" s="83">
        <f>'GDP Durban'!O44</f>
        <v>3.4120562340997806</v>
      </c>
      <c r="E36" s="83">
        <f>'GDP PMB'!O44</f>
        <v>3.0470333021683982</v>
      </c>
      <c r="F36" s="83">
        <f>'GDP RBay'!O44</f>
        <v>3.4762639279692857</v>
      </c>
      <c r="G36" s="83">
        <f>'GDP Port Shepstone'!O44</f>
        <v>2.8906597025205834</v>
      </c>
      <c r="H36" s="83">
        <f>'GDP Newcastle'!O44</f>
        <v>3.4757541578006168</v>
      </c>
    </row>
    <row r="37" spans="1:8" x14ac:dyDescent="0.2">
      <c r="A37" s="223" t="str">
        <f>'GDP Durban'!A45</f>
        <v>2011q3</v>
      </c>
      <c r="B37" s="83">
        <f>('GDP Durban'!D45-'GDP Durban'!D41)/'GDP Durban'!D41*100</f>
        <v>3.0285363225603148</v>
      </c>
      <c r="C37" s="83">
        <f>('GDP Durban'!E45-'GDP Durban'!E41)/'GDP Durban'!E41*100</f>
        <v>3.691229696387901</v>
      </c>
      <c r="D37" s="83">
        <f>'GDP Durban'!O45</f>
        <v>3.6885427537294513</v>
      </c>
      <c r="E37" s="83">
        <f>'GDP PMB'!O45</f>
        <v>3.5636416230915735</v>
      </c>
      <c r="F37" s="83">
        <f>'GDP RBay'!O45</f>
        <v>4.2188103452380465</v>
      </c>
      <c r="G37" s="83">
        <f>'GDP Port Shepstone'!O45</f>
        <v>3.215586921918876</v>
      </c>
      <c r="H37" s="83">
        <f>'GDP Newcastle'!O45</f>
        <v>3.3753858537339476</v>
      </c>
    </row>
    <row r="38" spans="1:8" x14ac:dyDescent="0.2">
      <c r="A38" s="223" t="str">
        <f>'GDP Durban'!A46</f>
        <v>2011q4</v>
      </c>
      <c r="B38" s="83">
        <f>('GDP Durban'!D46-'GDP Durban'!D42)/'GDP Durban'!D42*100</f>
        <v>3.2681130328394294</v>
      </c>
      <c r="C38" s="83">
        <f>('GDP Durban'!E46-'GDP Durban'!E42)/'GDP Durban'!E42*100</f>
        <v>3.9295518326515366</v>
      </c>
      <c r="D38" s="83">
        <f>'GDP Durban'!O46</f>
        <v>3.473571707176764</v>
      </c>
      <c r="E38" s="83">
        <f>'GDP PMB'!O46</f>
        <v>5.6373944533697937</v>
      </c>
      <c r="F38" s="83">
        <f>'GDP RBay'!O46</f>
        <v>3.5544890706610182</v>
      </c>
      <c r="G38" s="83">
        <f>'GDP Port Shepstone'!O46</f>
        <v>4.885542094301405</v>
      </c>
      <c r="H38" s="83">
        <f>'GDP Newcastle'!O46</f>
        <v>4.0836839940301921</v>
      </c>
    </row>
    <row r="39" spans="1:8" x14ac:dyDescent="0.2">
      <c r="A39" s="223" t="str">
        <f>'GDP Durban'!A47</f>
        <v>2012q1</v>
      </c>
      <c r="B39" s="83">
        <f>('GDP Durban'!D47-'GDP Durban'!D43)/'GDP Durban'!D43*100</f>
        <v>2.2435215632666932</v>
      </c>
      <c r="C39" s="83">
        <f>('GDP Durban'!E47-'GDP Durban'!E43)/'GDP Durban'!E43*100</f>
        <v>2.961933526543993</v>
      </c>
      <c r="D39" s="83">
        <f>'GDP Durban'!O47</f>
        <v>2.3659614298521854</v>
      </c>
      <c r="E39" s="83">
        <f>'GDP PMB'!O47</f>
        <v>2.5581403300489653</v>
      </c>
      <c r="F39" s="83">
        <f>'GDP RBay'!O47</f>
        <v>1.1607080657990991</v>
      </c>
      <c r="G39" s="83">
        <f>'GDP Port Shepstone'!O47</f>
        <v>4.4393820751498332</v>
      </c>
      <c r="H39" s="83">
        <f>'GDP Newcastle'!O47</f>
        <v>2.5298407939089196</v>
      </c>
    </row>
    <row r="40" spans="1:8" x14ac:dyDescent="0.2">
      <c r="A40" s="223" t="str">
        <f>'GDP Durban'!A48</f>
        <v>2012q2</v>
      </c>
      <c r="B40" s="83">
        <f>('GDP Durban'!D48-'GDP Durban'!D44)/'GDP Durban'!D44*100</f>
        <v>2.8298518787867386</v>
      </c>
      <c r="C40" s="83">
        <f>('GDP Durban'!E48-'GDP Durban'!E44)/'GDP Durban'!E44*100</f>
        <v>3.0976823258052359</v>
      </c>
      <c r="D40" s="83">
        <f>'GDP Durban'!O48</f>
        <v>2.4370713091327216</v>
      </c>
      <c r="E40" s="83">
        <f>'GDP PMB'!O48</f>
        <v>4.7153684212597211</v>
      </c>
      <c r="F40" s="83">
        <f>'GDP RBay'!O48</f>
        <v>-0.20980014264098801</v>
      </c>
      <c r="G40" s="83">
        <f>'GDP Port Shepstone'!O48</f>
        <v>5.1876994355930819</v>
      </c>
      <c r="H40" s="83">
        <f>'GDP Newcastle'!O48</f>
        <v>4.2492788660758123</v>
      </c>
    </row>
    <row r="41" spans="1:8" x14ac:dyDescent="0.2">
      <c r="A41" s="223" t="str">
        <f>'GDP Durban'!A49</f>
        <v>2012q3</v>
      </c>
      <c r="B41" s="83">
        <f>('GDP Durban'!D49-'GDP Durban'!D45)/'GDP Durban'!D45*100</f>
        <v>2.0651549828067566</v>
      </c>
      <c r="C41" s="83">
        <f>('GDP Durban'!E49-'GDP Durban'!E45)/'GDP Durban'!E45*100</f>
        <v>2.1486601050909835</v>
      </c>
      <c r="D41" s="83">
        <f>'GDP Durban'!O49</f>
        <v>1.6372696244615914</v>
      </c>
      <c r="E41" s="83">
        <f>'GDP PMB'!O49</f>
        <v>3.2628541320882611</v>
      </c>
      <c r="F41" s="83">
        <f>'GDP RBay'!O49</f>
        <v>-0.26939138412369168</v>
      </c>
      <c r="G41" s="83">
        <f>'GDP Port Shepstone'!O49</f>
        <v>4.0061397435021924</v>
      </c>
      <c r="H41" s="83">
        <f>'GDP Newcastle'!O49</f>
        <v>2.4386107764272689</v>
      </c>
    </row>
    <row r="42" spans="1:8" x14ac:dyDescent="0.2">
      <c r="A42" s="223" t="str">
        <f>'GDP Durban'!A50</f>
        <v>2012q4</v>
      </c>
      <c r="B42" s="83">
        <f>('GDP Durban'!D50-'GDP Durban'!D46)/'GDP Durban'!D46*100</f>
        <v>1.7604855595907076</v>
      </c>
      <c r="C42" s="83">
        <f>('GDP Durban'!E50-'GDP Durban'!E46)/'GDP Durban'!E46*100</f>
        <v>2.0666758201863678</v>
      </c>
      <c r="D42" s="83">
        <f>'GDP Durban'!O50</f>
        <v>2.0247346607636598</v>
      </c>
      <c r="E42" s="83">
        <f>'GDP PMB'!O50</f>
        <v>3.7802846910166878</v>
      </c>
      <c r="F42" s="83">
        <f>'GDP RBay'!O50</f>
        <v>1.1902265081338637</v>
      </c>
      <c r="G42" s="83">
        <f>'GDP Port Shepstone'!O50</f>
        <v>1.1645520597699524</v>
      </c>
      <c r="H42" s="83">
        <f>'GDP Newcastle'!O50</f>
        <v>1.3054691911103884</v>
      </c>
    </row>
    <row r="43" spans="1:8" x14ac:dyDescent="0.2">
      <c r="A43" s="223" t="str">
        <f>'GDP Durban'!A51</f>
        <v>2013q1</v>
      </c>
      <c r="B43" s="83">
        <f>('GDP Durban'!D51-'GDP Durban'!D47)/'GDP Durban'!D47*100</f>
        <v>1.8371722606730607</v>
      </c>
      <c r="C43" s="83">
        <f>('GDP Durban'!E51-'GDP Durban'!E47)/'GDP Durban'!E47*100</f>
        <v>1.7940206453960956</v>
      </c>
      <c r="D43" s="83">
        <f>'GDP Durban'!O51</f>
        <v>2.157933442900883</v>
      </c>
      <c r="E43" s="83">
        <f>'GDP PMB'!O51</f>
        <v>1.988834421229952</v>
      </c>
      <c r="F43" s="83">
        <f>'GDP RBay'!O51</f>
        <v>3.3007764009319747</v>
      </c>
      <c r="G43" s="83">
        <f>'GDP Port Shepstone'!O51</f>
        <v>0.78869376263062496</v>
      </c>
      <c r="H43" s="83">
        <f>'GDP Newcastle'!O51</f>
        <v>2.1371074763444664</v>
      </c>
    </row>
    <row r="44" spans="1:8" x14ac:dyDescent="0.2">
      <c r="A44" s="223" t="str">
        <f>'GDP Durban'!A52</f>
        <v>2013q2</v>
      </c>
      <c r="B44" s="83">
        <f>('GDP Durban'!D52-'GDP Durban'!D48)/'GDP Durban'!D48*100</f>
        <v>2.1922211008460932</v>
      </c>
      <c r="C44" s="83">
        <f>('GDP Durban'!E52-'GDP Durban'!E48)/'GDP Durban'!E48*100</f>
        <v>2.6280586576946439</v>
      </c>
      <c r="D44" s="83">
        <f>'GDP Durban'!O52</f>
        <v>3.0384480385857819</v>
      </c>
      <c r="E44" s="83">
        <f>'GDP PMB'!O52</f>
        <v>1.6601309366077182</v>
      </c>
      <c r="F44" s="83">
        <f>'GDP RBay'!O52</f>
        <v>4.8421848787771875</v>
      </c>
      <c r="G44" s="83">
        <f>'GDP Port Shepstone'!O52</f>
        <v>1.4083455830461327</v>
      </c>
      <c r="H44" s="83">
        <f>'GDP Newcastle'!O52</f>
        <v>1.8211565029894246</v>
      </c>
    </row>
    <row r="45" spans="1:8" x14ac:dyDescent="0.2">
      <c r="A45" s="223" t="str">
        <f>'GDP Durban'!A53</f>
        <v>2013q3</v>
      </c>
      <c r="B45" s="83">
        <f>('GDP Durban'!D53-'GDP Durban'!D49)/'GDP Durban'!D49*100</f>
        <v>1.8438238198198909</v>
      </c>
      <c r="C45" s="83">
        <f>('GDP Durban'!E53-'GDP Durban'!E49)/'GDP Durban'!E49*100</f>
        <v>1.6579571471958099</v>
      </c>
      <c r="D45" s="83">
        <f>'GDP Durban'!O53</f>
        <v>1.9998360533270563</v>
      </c>
      <c r="E45" s="83">
        <f>'GDP PMB'!O53</f>
        <v>0.96800189033456085</v>
      </c>
      <c r="F45" s="83">
        <f>'GDP RBay'!O53</f>
        <v>3.1254468140668963</v>
      </c>
      <c r="G45" s="83">
        <f>'GDP Port Shepstone'!O53</f>
        <v>0.60096148428001583</v>
      </c>
      <c r="H45" s="83">
        <f>'GDP Newcastle'!O53</f>
        <v>1.5693689263433521</v>
      </c>
    </row>
    <row r="46" spans="1:8" x14ac:dyDescent="0.2">
      <c r="A46" s="223" t="str">
        <f>'GDP Durban'!A54</f>
        <v>2013q4</v>
      </c>
      <c r="B46" s="83">
        <f>('GDP Durban'!D54-'GDP Durban'!D50)/'GDP Durban'!D50*100</f>
        <v>2.9477441141085872</v>
      </c>
      <c r="C46" s="83">
        <f>('GDP Durban'!E54-'GDP Durban'!E50)/'GDP Durban'!E50*100</f>
        <v>2.4286621113816862</v>
      </c>
      <c r="D46" s="83">
        <f>'GDP Durban'!O54</f>
        <v>2.6072539327876143</v>
      </c>
      <c r="E46" s="83">
        <f>'GDP PMB'!O54</f>
        <v>0.7582601583344234</v>
      </c>
      <c r="F46" s="83">
        <f>'GDP RBay'!O54</f>
        <v>3.1448455106870101</v>
      </c>
      <c r="G46" s="83">
        <f>'GDP Port Shepstone'!O54</f>
        <v>2.7236189871350325</v>
      </c>
      <c r="H46" s="83">
        <f>'GDP Newcastle'!O54</f>
        <v>2.8908192740312177</v>
      </c>
    </row>
    <row r="47" spans="1:8" x14ac:dyDescent="0.2">
      <c r="A47" s="223" t="str">
        <f>'GDP Durban'!A55</f>
        <v>2014q1</v>
      </c>
      <c r="B47" s="83">
        <f>('GDP Durban'!D55-'GDP Durban'!D51)/'GDP Durban'!D51*100</f>
        <v>1.8957386069330926</v>
      </c>
      <c r="C47" s="83">
        <f>('GDP Durban'!E55-'GDP Durban'!E51)/'GDP Durban'!E51*100</f>
        <v>2.1099591119530001</v>
      </c>
      <c r="D47" s="83">
        <f>'GDP Durban'!O55</f>
        <v>2.06491916526672</v>
      </c>
      <c r="E47" s="83">
        <f>'GDP PMB'!O55</f>
        <v>2.1136825765345963</v>
      </c>
      <c r="F47" s="83">
        <f>'GDP RBay'!O55</f>
        <v>1.714237542599965</v>
      </c>
      <c r="G47" s="83">
        <f>'GDP Port Shepstone'!O55</f>
        <v>2.3026618620953823</v>
      </c>
      <c r="H47" s="83">
        <f>'GDP Newcastle'!O55</f>
        <v>2.0242545969054166</v>
      </c>
    </row>
    <row r="48" spans="1:8" x14ac:dyDescent="0.2">
      <c r="A48" s="223" t="str">
        <f>'GDP Durban'!A56</f>
        <v>2014q2</v>
      </c>
      <c r="B48" s="83">
        <f>('GDP Durban'!D56-'GDP Durban'!D52)/'GDP Durban'!D52*100</f>
        <v>1.3095399251553494</v>
      </c>
      <c r="C48" s="83">
        <f>('GDP Durban'!E56-'GDP Durban'!E52)/'GDP Durban'!E52*100</f>
        <v>1.6172714079375488</v>
      </c>
      <c r="D48" s="83">
        <f>'GDP Durban'!O56</f>
        <v>1.565023433493931</v>
      </c>
      <c r="E48" s="83">
        <f>'GDP PMB'!O56</f>
        <v>1.7340271523102333</v>
      </c>
      <c r="F48" s="83">
        <f>'GDP RBay'!O56</f>
        <v>1.2855615275443832</v>
      </c>
      <c r="G48" s="83">
        <f>'GDP Port Shepstone'!O56</f>
        <v>1.750968817894456</v>
      </c>
      <c r="H48" s="83">
        <f>'GDP Newcastle'!O56</f>
        <v>1.7769898436128786</v>
      </c>
    </row>
    <row r="49" spans="1:8" x14ac:dyDescent="0.2">
      <c r="A49" s="223" t="str">
        <f>'GDP Durban'!A57</f>
        <v>2014q3</v>
      </c>
      <c r="B49" s="83">
        <f>('GDP Durban'!D57-'GDP Durban'!D53)/'GDP Durban'!D53*100</f>
        <v>1.5797452941433254</v>
      </c>
      <c r="C49" s="83">
        <f>('GDP Durban'!E57-'GDP Durban'!E53)/'GDP Durban'!E53*100</f>
        <v>2.0962453930130898</v>
      </c>
      <c r="D49" s="83">
        <f>'GDP Durban'!O57</f>
        <v>2.0387700385034688</v>
      </c>
      <c r="E49" s="83">
        <f>'GDP PMB'!O57</f>
        <v>2.1916440010629223</v>
      </c>
      <c r="F49" s="83">
        <f>'GDP RBay'!O57</f>
        <v>1.9410770391276029</v>
      </c>
      <c r="G49" s="83">
        <f>'GDP Port Shepstone'!O57</f>
        <v>2.1972069409337642</v>
      </c>
      <c r="H49" s="83">
        <f>'GDP Newcastle'!O57</f>
        <v>2.0591993459044549</v>
      </c>
    </row>
    <row r="50" spans="1:8" x14ac:dyDescent="0.2">
      <c r="A50" s="223" t="str">
        <f>'GDP Durban'!A58</f>
        <v>2014q4</v>
      </c>
      <c r="B50" s="83">
        <f>('GDP Durban'!D58-'GDP Durban'!D54)/'GDP Durban'!D54*100</f>
        <v>1.333639201387969</v>
      </c>
      <c r="C50" s="83">
        <f>('GDP Durban'!E58-'GDP Durban'!E54)/'GDP Durban'!E54*100</f>
        <v>1.6424049273735186</v>
      </c>
      <c r="D50" s="83">
        <f>'GDP Durban'!O58</f>
        <v>1.5383670378493224</v>
      </c>
      <c r="E50" s="83">
        <f>'GDP PMB'!O58</f>
        <v>2.1970673308237134</v>
      </c>
      <c r="F50" s="83">
        <f>'GDP RBay'!O58</f>
        <v>1.463321769652425</v>
      </c>
      <c r="G50" s="83">
        <f>'GDP Port Shepstone'!O58</f>
        <v>1.7490975160619093</v>
      </c>
      <c r="H50" s="83">
        <f>'GDP Newcastle'!O58</f>
        <v>1.5914744585407954</v>
      </c>
    </row>
    <row r="51" spans="1:8" x14ac:dyDescent="0.2">
      <c r="A51" s="271"/>
      <c r="B51" s="83"/>
      <c r="C51" s="83"/>
      <c r="D51" s="83"/>
      <c r="E51" s="83"/>
      <c r="F51" s="83"/>
      <c r="G51" s="83"/>
      <c r="H51" s="83"/>
    </row>
    <row r="52" spans="1:8" x14ac:dyDescent="0.2">
      <c r="A52" s="340" t="s">
        <v>28</v>
      </c>
      <c r="B52" s="341">
        <f>AVERAGE(B23:B50)</f>
        <v>1.9839817005704621</v>
      </c>
      <c r="C52" s="341">
        <f t="shared" ref="C52:H52" si="0">AVERAGE(C23:C50)</f>
        <v>2.4711969616986904</v>
      </c>
      <c r="D52" s="341">
        <f t="shared" si="0"/>
        <v>2.4363470673889354</v>
      </c>
      <c r="E52" s="341">
        <f t="shared" si="0"/>
        <v>2.7870068656740443</v>
      </c>
      <c r="F52" s="341">
        <f t="shared" si="0"/>
        <v>2.5402742239104477</v>
      </c>
      <c r="G52" s="341">
        <f t="shared" si="0"/>
        <v>2.6224186567979015</v>
      </c>
      <c r="H52" s="341">
        <f t="shared" si="0"/>
        <v>2.4586045418289215</v>
      </c>
    </row>
    <row r="53" spans="1:8" x14ac:dyDescent="0.2">
      <c r="A53" s="340" t="s">
        <v>405</v>
      </c>
      <c r="B53" s="341">
        <f>MEDIAN(B23:B50)</f>
        <v>2.2178713320563932</v>
      </c>
      <c r="C53" s="341">
        <f t="shared" ref="C53:H53" si="1">MEDIAN(C23:C50)</f>
        <v>2.426297785529659</v>
      </c>
      <c r="D53" s="341">
        <f t="shared" si="1"/>
        <v>2.4015163694924535</v>
      </c>
      <c r="E53" s="341">
        <f t="shared" si="1"/>
        <v>2.3776038304363394</v>
      </c>
      <c r="F53" s="341">
        <f t="shared" si="1"/>
        <v>2.9550073017957779</v>
      </c>
      <c r="G53" s="341">
        <f t="shared" si="1"/>
        <v>2.2499344015145732</v>
      </c>
      <c r="H53" s="341">
        <f t="shared" si="1"/>
        <v>2.4842257851680944</v>
      </c>
    </row>
    <row r="54" spans="1:8" x14ac:dyDescent="0.2">
      <c r="A54" s="340" t="s">
        <v>403</v>
      </c>
      <c r="B54" s="341">
        <f>STDEV(B23:B50)</f>
        <v>1.7097246270767095</v>
      </c>
      <c r="C54" s="341">
        <f t="shared" ref="C54:H54" si="2">STDEV(C23:C50)</f>
        <v>1.6227531426593094</v>
      </c>
      <c r="D54" s="341">
        <f t="shared" si="2"/>
        <v>2.999928340262934</v>
      </c>
      <c r="E54" s="341">
        <f t="shared" si="2"/>
        <v>3.3052398426099416</v>
      </c>
      <c r="F54" s="341">
        <f t="shared" si="2"/>
        <v>7.6990948466456191</v>
      </c>
      <c r="G54" s="341">
        <f t="shared" si="2"/>
        <v>3.7316642714764701</v>
      </c>
      <c r="H54" s="341">
        <f t="shared" si="2"/>
        <v>2.0671406201573492</v>
      </c>
    </row>
    <row r="55" spans="1:8" x14ac:dyDescent="0.2">
      <c r="A55" s="340" t="s">
        <v>404</v>
      </c>
      <c r="B55" s="341">
        <f>MAX(B23:B50)-MIN(B23:B50)</f>
        <v>7.2507874243581298</v>
      </c>
      <c r="C55" s="341">
        <f t="shared" ref="C55:H55" si="3">MAX(C23:C50)-MIN(C23:C50)</f>
        <v>7.3133931961648901</v>
      </c>
      <c r="D55" s="341">
        <f t="shared" si="3"/>
        <v>13.355471251280868</v>
      </c>
      <c r="E55" s="341">
        <f t="shared" si="3"/>
        <v>17.751809185714592</v>
      </c>
      <c r="F55" s="341">
        <f t="shared" si="3"/>
        <v>35.323699275396407</v>
      </c>
      <c r="G55" s="341">
        <f t="shared" si="3"/>
        <v>14.046522656332858</v>
      </c>
      <c r="H55" s="341">
        <f t="shared" si="3"/>
        <v>9.0348124685031799</v>
      </c>
    </row>
  </sheetData>
  <mergeCells count="1">
    <mergeCell ref="A1:H1"/>
  </mergeCells>
  <conditionalFormatting sqref="B23:H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sqref="A1:G1"/>
    </sheetView>
  </sheetViews>
  <sheetFormatPr defaultRowHeight="12.75" x14ac:dyDescent="0.2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 x14ac:dyDescent="0.25">
      <c r="A1" s="436" t="s">
        <v>435</v>
      </c>
      <c r="B1" s="437"/>
      <c r="C1" s="437"/>
      <c r="D1" s="437"/>
      <c r="E1" s="437"/>
      <c r="F1" s="437"/>
      <c r="G1" s="438"/>
    </row>
    <row r="2" spans="1:7" ht="17.25" customHeight="1" thickBot="1" x14ac:dyDescent="0.25">
      <c r="B2" s="337" t="s">
        <v>275</v>
      </c>
      <c r="C2" s="338" t="s">
        <v>254</v>
      </c>
      <c r="D2" s="338" t="s">
        <v>255</v>
      </c>
      <c r="E2" s="338" t="s">
        <v>256</v>
      </c>
      <c r="F2" s="338" t="s">
        <v>258</v>
      </c>
      <c r="G2" s="339" t="s">
        <v>257</v>
      </c>
    </row>
    <row r="3" spans="1:7" hidden="1" x14ac:dyDescent="0.2">
      <c r="A3" t="str">
        <f>'GDP Durban'!A7</f>
        <v>2002q1</v>
      </c>
      <c r="B3" s="219">
        <f>'GDP Durban'!E7</f>
        <v>76483665424.878571</v>
      </c>
      <c r="C3" s="219">
        <f>'GDP Durban'!M7</f>
        <v>43774288056.745308</v>
      </c>
      <c r="D3" s="219">
        <f>'GDP PMB'!M7</f>
        <v>6142623037.6313324</v>
      </c>
      <c r="E3" s="219">
        <f>'GDP RBay'!M7</f>
        <v>4739777082.5850744</v>
      </c>
      <c r="F3" s="219">
        <f>'GDP Newcastle'!M7</f>
        <v>2168236091.6224403</v>
      </c>
      <c r="G3" s="219">
        <f>'GDP Port Shepstone'!M7</f>
        <v>2335614997.9473057</v>
      </c>
    </row>
    <row r="4" spans="1:7" hidden="1" x14ac:dyDescent="0.2">
      <c r="A4" t="str">
        <f>'GDP Durban'!A8</f>
        <v>2002q2</v>
      </c>
      <c r="B4" s="219">
        <f>'GDP Durban'!E8</f>
        <v>80953400091.618759</v>
      </c>
      <c r="C4" s="219">
        <f>'GDP Durban'!M8</f>
        <v>46332474196.91246</v>
      </c>
      <c r="D4" s="219">
        <f>'GDP PMB'!M8</f>
        <v>6501600277.8498287</v>
      </c>
      <c r="E4" s="219">
        <f>'GDP RBay'!M8</f>
        <v>5016771468.5230675</v>
      </c>
      <c r="F4" s="219">
        <f>'GDP Newcastle'!M8</f>
        <v>2294948638.2892957</v>
      </c>
      <c r="G4" s="219">
        <f>'GDP Port Shepstone'!M8</f>
        <v>2472109231.9316459</v>
      </c>
    </row>
    <row r="5" spans="1:7" hidden="1" x14ac:dyDescent="0.2">
      <c r="A5" t="str">
        <f>'GDP Durban'!A9</f>
        <v>2002q3</v>
      </c>
      <c r="B5" s="219">
        <f>'GDP Durban'!E9</f>
        <v>81106655453.481049</v>
      </c>
      <c r="C5" s="219">
        <f>'GDP Durban'!M9</f>
        <v>46420187623.290924</v>
      </c>
      <c r="D5" s="219">
        <f>'GDP PMB'!M9</f>
        <v>6513908656.5237093</v>
      </c>
      <c r="E5" s="219">
        <f>'GDP RBay'!M9</f>
        <v>5026268872.2876873</v>
      </c>
      <c r="F5" s="219">
        <f>'GDP Newcastle'!M9</f>
        <v>2299293275.8662024</v>
      </c>
      <c r="G5" s="219">
        <f>'GDP Port Shepstone'!M9</f>
        <v>2476789257.6560011</v>
      </c>
    </row>
    <row r="6" spans="1:7" hidden="1" x14ac:dyDescent="0.2">
      <c r="A6" t="str">
        <f>'GDP Durban'!A10</f>
        <v>2002q4</v>
      </c>
      <c r="B6" s="219">
        <f>'GDP Durban'!E10</f>
        <v>81881251886.097763</v>
      </c>
      <c r="C6" s="219">
        <f>'GDP Durban'!M10</f>
        <v>46863516367.810822</v>
      </c>
      <c r="D6" s="219">
        <f>'GDP PMB'!M10</f>
        <v>6576118722.7571564</v>
      </c>
      <c r="E6" s="219">
        <f>'GDP RBay'!M10</f>
        <v>5074271467.3408089</v>
      </c>
      <c r="F6" s="219">
        <f>'GDP Newcastle'!M10</f>
        <v>2321252316.8236618</v>
      </c>
      <c r="G6" s="219">
        <f>'GDP Port Shepstone'!M10</f>
        <v>2500443446.2376537</v>
      </c>
    </row>
    <row r="7" spans="1:7" hidden="1" x14ac:dyDescent="0.2">
      <c r="A7" t="str">
        <f>'GDP Durban'!A11</f>
        <v>2003q1</v>
      </c>
      <c r="B7" s="219">
        <f>'GDP Durban'!E11</f>
        <v>79107778925.907227</v>
      </c>
      <c r="C7" s="219">
        <f>'GDP Durban'!M11</f>
        <v>45276160380.064407</v>
      </c>
      <c r="D7" s="219">
        <f>'GDP PMB'!M11</f>
        <v>6353373136.4300089</v>
      </c>
      <c r="E7" s="219">
        <f>'GDP RBay'!M11</f>
        <v>4902396289.7737503</v>
      </c>
      <c r="F7" s="219">
        <f>'GDP Newcastle'!M11</f>
        <v>2242627107.9242468</v>
      </c>
      <c r="G7" s="219">
        <f>'GDP Port Shepstone'!M11</f>
        <v>2415748694.6689711</v>
      </c>
    </row>
    <row r="8" spans="1:7" hidden="1" x14ac:dyDescent="0.2">
      <c r="A8" t="str">
        <f>'GDP Durban'!A12</f>
        <v>2003q2</v>
      </c>
      <c r="B8" s="219">
        <f>'GDP Durban'!E12</f>
        <v>84116031553.848465</v>
      </c>
      <c r="C8" s="219">
        <f>'GDP Durban'!M12</f>
        <v>48142559263.781342</v>
      </c>
      <c r="D8" s="219">
        <f>'GDP PMB'!M12</f>
        <v>6755600302.1884985</v>
      </c>
      <c r="E8" s="219">
        <f>'GDP RBay'!M12</f>
        <v>5212763227.5747051</v>
      </c>
      <c r="F8" s="219">
        <f>'GDP Newcastle'!M12</f>
        <v>2384606104.9236884</v>
      </c>
      <c r="G8" s="219">
        <f>'GDP Port Shepstone'!M12</f>
        <v>2568687886.1466279</v>
      </c>
    </row>
    <row r="9" spans="1:7" hidden="1" x14ac:dyDescent="0.2">
      <c r="A9" t="str">
        <f>'GDP Durban'!A13</f>
        <v>2003q3</v>
      </c>
      <c r="B9" s="219">
        <f>'GDP Durban'!E13</f>
        <v>83795286288.784607</v>
      </c>
      <c r="C9" s="219">
        <f>'GDP Durban'!M13</f>
        <v>47958985483.05645</v>
      </c>
      <c r="D9" s="219">
        <f>'GDP PMB'!M13</f>
        <v>6729840327.9057865</v>
      </c>
      <c r="E9" s="219">
        <f>'GDP RBay'!M13</f>
        <v>5192886289.8226757</v>
      </c>
      <c r="F9" s="219">
        <f>'GDP Newcastle'!M13</f>
        <v>2375513294.6345224</v>
      </c>
      <c r="G9" s="219">
        <f>'GDP Port Shepstone'!M13</f>
        <v>2558893148.3102264</v>
      </c>
    </row>
    <row r="10" spans="1:7" hidden="1" x14ac:dyDescent="0.2">
      <c r="A10" t="str">
        <f>'GDP Durban'!A14</f>
        <v>2003q4</v>
      </c>
      <c r="B10" s="219">
        <f>'GDP Durban'!E14</f>
        <v>83758211644.302063</v>
      </c>
      <c r="C10" s="219">
        <f>'GDP Durban'!M14</f>
        <v>47937766361.847176</v>
      </c>
      <c r="D10" s="219">
        <f>'GDP PMB'!M14</f>
        <v>6726862756.6290264</v>
      </c>
      <c r="E10" s="219">
        <f>'GDP RBay'!M14</f>
        <v>5190588733.2230129</v>
      </c>
      <c r="F10" s="219">
        <f>'GDP Newcastle'!M14</f>
        <v>2374462265.2179198</v>
      </c>
      <c r="G10" s="219">
        <f>'GDP Port Shepstone'!M14</f>
        <v>2557760983.7465129</v>
      </c>
    </row>
    <row r="11" spans="1:7" hidden="1" x14ac:dyDescent="0.2">
      <c r="A11" t="str">
        <f>'GDP Durban'!A15</f>
        <v>2004q1</v>
      </c>
      <c r="B11" s="219">
        <f>'GDP Durban'!E15</f>
        <v>81825450737.084793</v>
      </c>
      <c r="C11" s="219">
        <f>'GDP Durban'!M15</f>
        <v>46831579410.328178</v>
      </c>
      <c r="D11" s="219">
        <f>'GDP PMB'!M15</f>
        <v>6571637172.068532</v>
      </c>
      <c r="E11" s="219">
        <f>'GDP RBay'!M15</f>
        <v>5070813408.6062498</v>
      </c>
      <c r="F11" s="219">
        <f>'GDP Newcastle'!M15</f>
        <v>2319670409.5684094</v>
      </c>
      <c r="G11" s="219">
        <f>'GDP Port Shepstone'!M15</f>
        <v>2498739422.2501345</v>
      </c>
    </row>
    <row r="12" spans="1:7" hidden="1" x14ac:dyDescent="0.2">
      <c r="A12" t="str">
        <f>'GDP Durban'!A16</f>
        <v>2004q2</v>
      </c>
      <c r="B12" s="219">
        <f>'GDP Durban'!E16</f>
        <v>86828134903.747665</v>
      </c>
      <c r="C12" s="219">
        <f>'GDP Durban'!M16</f>
        <v>49694791268.074562</v>
      </c>
      <c r="D12" s="219">
        <f>'GDP PMB'!M16</f>
        <v>6973417118.6941175</v>
      </c>
      <c r="E12" s="219">
        <f>'GDP RBay'!M16</f>
        <v>5380835262.721612</v>
      </c>
      <c r="F12" s="219">
        <f>'GDP Newcastle'!M16</f>
        <v>2461491546.2109828</v>
      </c>
      <c r="G12" s="219">
        <f>'GDP Port Shepstone'!M16</f>
        <v>2651508567.200798</v>
      </c>
    </row>
    <row r="13" spans="1:7" hidden="1" x14ac:dyDescent="0.2">
      <c r="A13" t="str">
        <f>'GDP Durban'!A17</f>
        <v>2004q3</v>
      </c>
      <c r="B13" s="219">
        <f>'GDP Durban'!E17</f>
        <v>88072572106.92923</v>
      </c>
      <c r="C13" s="219">
        <f>'GDP Durban'!M17</f>
        <v>50407026387.795708</v>
      </c>
      <c r="D13" s="219">
        <f>'GDP PMB'!M17</f>
        <v>7073361447.861455</v>
      </c>
      <c r="E13" s="219">
        <f>'GDP RBay'!M17</f>
        <v>5457954408.4057264</v>
      </c>
      <c r="F13" s="219">
        <f>'GDP Newcastle'!M17</f>
        <v>2496770107.2306051</v>
      </c>
      <c r="G13" s="219">
        <f>'GDP Port Shepstone'!M17</f>
        <v>2689510487.9979806</v>
      </c>
    </row>
    <row r="14" spans="1:7" hidden="1" x14ac:dyDescent="0.2">
      <c r="A14" t="str">
        <f>'GDP Durban'!A18</f>
        <v>2004q4</v>
      </c>
      <c r="B14" s="219">
        <f>'GDP Durban'!E18</f>
        <v>88803397116.294449</v>
      </c>
      <c r="C14" s="219">
        <f>'GDP Durban'!M18</f>
        <v>50825303209.406044</v>
      </c>
      <c r="D14" s="219">
        <f>'GDP PMB'!M18</f>
        <v>7132056105.263998</v>
      </c>
      <c r="E14" s="219">
        <f>'GDP RBay'!M18</f>
        <v>5503244440.0945387</v>
      </c>
      <c r="F14" s="219">
        <f>'GDP Newcastle'!M18</f>
        <v>2517488271.7323098</v>
      </c>
      <c r="G14" s="219">
        <f>'GDP Port Shepstone'!M18</f>
        <v>2711828009.566359</v>
      </c>
    </row>
    <row r="15" spans="1:7" hidden="1" x14ac:dyDescent="0.2">
      <c r="A15" t="str">
        <f>'GDP Durban'!A19</f>
        <v>2005q1</v>
      </c>
      <c r="B15" s="219">
        <f>'GDP Durban'!E19</f>
        <v>86677985153.732727</v>
      </c>
      <c r="C15" s="219">
        <f>'GDP Durban'!M19</f>
        <v>49608855292.434669</v>
      </c>
      <c r="D15" s="219">
        <f>'GDP PMB'!M19</f>
        <v>6961358160.6353903</v>
      </c>
      <c r="E15" s="219">
        <f>'GDP RBay'!M19</f>
        <v>5371530317.1476364</v>
      </c>
      <c r="F15" s="219">
        <f>'GDP Newcastle'!M19</f>
        <v>2457234949.6511559</v>
      </c>
      <c r="G15" s="219">
        <f>'GDP Port Shepstone'!M19</f>
        <v>2646923378.8978472</v>
      </c>
    </row>
    <row r="16" spans="1:7" hidden="1" x14ac:dyDescent="0.2">
      <c r="A16" t="str">
        <f>'GDP Durban'!A20</f>
        <v>2005q2</v>
      </c>
      <c r="B16" s="219">
        <f>'GDP Durban'!E20</f>
        <v>91222683984.404861</v>
      </c>
      <c r="C16" s="219">
        <f>'GDP Durban'!M20</f>
        <v>52209946056.58474</v>
      </c>
      <c r="D16" s="219">
        <f>'GDP PMB'!M20</f>
        <v>7326355988.3585138</v>
      </c>
      <c r="E16" s="219">
        <f>'GDP RBay'!M20</f>
        <v>5653170314.9851894</v>
      </c>
      <c r="F16" s="219">
        <f>'GDP Newcastle'!M20</f>
        <v>2586072656.0486889</v>
      </c>
      <c r="G16" s="219">
        <f>'GDP Port Shepstone'!M20</f>
        <v>2785706826.2013378</v>
      </c>
    </row>
    <row r="17" spans="1:7" hidden="1" x14ac:dyDescent="0.2">
      <c r="A17" t="str">
        <f>'GDP Durban'!A21</f>
        <v>2005q3</v>
      </c>
      <c r="B17" s="219">
        <f>'GDP Durban'!E21</f>
        <v>93373935427.073914</v>
      </c>
      <c r="C17" s="219">
        <f>'GDP Durban'!M21</f>
        <v>53441182815.581032</v>
      </c>
      <c r="D17" s="219">
        <f>'GDP PMB'!M21</f>
        <v>7499129175.9152155</v>
      </c>
      <c r="E17" s="219">
        <f>'GDP RBay'!M21</f>
        <v>5786485739.0067501</v>
      </c>
      <c r="F17" s="219">
        <f>'GDP Newcastle'!M21</f>
        <v>2647058501.7745481</v>
      </c>
      <c r="G17" s="219">
        <f>'GDP Port Shepstone'!M21</f>
        <v>2851400528.3263831</v>
      </c>
    </row>
    <row r="18" spans="1:7" hidden="1" x14ac:dyDescent="0.2">
      <c r="A18" t="str">
        <f>'GDP Durban'!A22</f>
        <v>2005q4</v>
      </c>
      <c r="B18" s="219">
        <f>'GDP Durban'!E22</f>
        <v>93858828374.382568</v>
      </c>
      <c r="C18" s="219">
        <f>'GDP Durban'!M22</f>
        <v>53718704080.210022</v>
      </c>
      <c r="D18" s="219">
        <f>'GDP PMB'!M22</f>
        <v>7538072322.4338474</v>
      </c>
      <c r="E18" s="219">
        <f>'GDP RBay'!M22</f>
        <v>5816535089.6281328</v>
      </c>
      <c r="F18" s="219">
        <f>'GDP Newcastle'!M22</f>
        <v>2660804736.1252074</v>
      </c>
      <c r="G18" s="219">
        <f>'GDP Port Shepstone'!M22</f>
        <v>2866207915.418014</v>
      </c>
    </row>
    <row r="19" spans="1:7" hidden="1" x14ac:dyDescent="0.2">
      <c r="A19" t="str">
        <f>'GDP Durban'!A23</f>
        <v>2006q1</v>
      </c>
      <c r="B19" s="219">
        <f>'GDP Durban'!E23</f>
        <v>91209404930.586868</v>
      </c>
      <c r="C19" s="219">
        <f>'GDP Durban'!M23</f>
        <v>52202345987.684792</v>
      </c>
      <c r="D19" s="219">
        <f>'GDP PMB'!M23</f>
        <v>7325289509.3731346</v>
      </c>
      <c r="E19" s="219">
        <f>'GDP RBay'!M23</f>
        <v>5652347397.3776808</v>
      </c>
      <c r="F19" s="219">
        <f>'GDP Newcastle'!M23</f>
        <v>2585696208.0373278</v>
      </c>
      <c r="G19" s="219">
        <f>'GDP Port Shepstone'!M23</f>
        <v>2785301317.9521766</v>
      </c>
    </row>
    <row r="20" spans="1:7" hidden="1" x14ac:dyDescent="0.2">
      <c r="A20" t="str">
        <f>'GDP Durban'!A24</f>
        <v>2006q2</v>
      </c>
      <c r="B20" s="219">
        <f>'GDP Durban'!E24</f>
        <v>95419901057.589035</v>
      </c>
      <c r="C20" s="219">
        <f>'GDP Durban'!M24</f>
        <v>54612160806.330376</v>
      </c>
      <c r="D20" s="219">
        <f>'GDP PMB'!M24</f>
        <v>7663446557.2330322</v>
      </c>
      <c r="E20" s="219">
        <f>'GDP RBay'!M24</f>
        <v>5913276485.153677</v>
      </c>
      <c r="F20" s="219">
        <f>'GDP Newcastle'!M24</f>
        <v>2705059599.1024351</v>
      </c>
      <c r="G20" s="219">
        <f>'GDP Port Shepstone'!M24</f>
        <v>2913879071.7561474</v>
      </c>
    </row>
    <row r="21" spans="1:7" hidden="1" x14ac:dyDescent="0.2">
      <c r="A21" t="str">
        <f>'GDP Durban'!A25</f>
        <v>2006q3</v>
      </c>
      <c r="B21" s="219">
        <f>'GDP Durban'!E25</f>
        <v>98109956110.772858</v>
      </c>
      <c r="C21" s="219">
        <f>'GDP Durban'!M25</f>
        <v>56151773796.011551</v>
      </c>
      <c r="D21" s="219">
        <f>'GDP PMB'!M25</f>
        <v>7879492611.6472683</v>
      </c>
      <c r="E21" s="219">
        <f>'GDP RBay'!M25</f>
        <v>6079982163.0411482</v>
      </c>
      <c r="F21" s="219">
        <f>'GDP Newcastle'!M25</f>
        <v>2781319993.0357423</v>
      </c>
      <c r="G21" s="219">
        <f>'GDP Port Shepstone'!M25</f>
        <v>2996026454.3719964</v>
      </c>
    </row>
    <row r="22" spans="1:7" hidden="1" x14ac:dyDescent="0.2">
      <c r="A22" t="str">
        <f>'GDP Durban'!A26</f>
        <v>2006q4</v>
      </c>
      <c r="B22" s="219">
        <f>'GDP Durban'!E26</f>
        <v>100125784382.97411</v>
      </c>
      <c r="C22" s="219">
        <f>'GDP Durban'!M26</f>
        <v>57305503118.084091</v>
      </c>
      <c r="D22" s="219">
        <f>'GDP PMB'!M26</f>
        <v>8041389575.0831261</v>
      </c>
      <c r="E22" s="219">
        <f>'GDP RBay'!M26</f>
        <v>6204905263.8618183</v>
      </c>
      <c r="F22" s="219">
        <f>'GDP Newcastle'!M26</f>
        <v>2838466726.1325312</v>
      </c>
      <c r="G22" s="219">
        <f>'GDP Port Shepstone'!M26</f>
        <v>3057584680.1668072</v>
      </c>
    </row>
    <row r="23" spans="1:7" hidden="1" x14ac:dyDescent="0.2">
      <c r="A23" t="str">
        <f>'GDP Durban'!A27</f>
        <v>2007q1</v>
      </c>
      <c r="B23" s="219">
        <f>'GDP Durban'!E27</f>
        <v>97714214052.952454</v>
      </c>
      <c r="C23" s="219">
        <f>'GDP Durban'!M27</f>
        <v>55925276716.681396</v>
      </c>
      <c r="D23" s="219">
        <f>'GDP PMB'!M27</f>
        <v>7847709429.3452263</v>
      </c>
      <c r="E23" s="219">
        <f>'GDP RBay'!M27</f>
        <v>6055457591.3453188</v>
      </c>
      <c r="F23" s="219">
        <f>'GDP Newcastle'!M27</f>
        <v>2770101098.0210686</v>
      </c>
      <c r="G23" s="219">
        <f>'GDP Port Shepstone'!M27</f>
        <v>2983941506.8158193</v>
      </c>
    </row>
    <row r="24" spans="1:7" hidden="1" x14ac:dyDescent="0.2">
      <c r="A24" t="str">
        <f>'GDP Durban'!A28</f>
        <v>2007q2</v>
      </c>
      <c r="B24" s="219">
        <f>'GDP Durban'!E28</f>
        <v>101444369069.04224</v>
      </c>
      <c r="C24" s="219">
        <f>'GDP Durban'!M28</f>
        <v>58060175446.541618</v>
      </c>
      <c r="D24" s="219">
        <f>'GDP PMB'!M28</f>
        <v>8147288901.7526264</v>
      </c>
      <c r="E24" s="219">
        <f>'GDP RBay'!M28</f>
        <v>6286619410.8205805</v>
      </c>
      <c r="F24" s="219">
        <f>'GDP Newcastle'!M28</f>
        <v>2875847294.7848229</v>
      </c>
      <c r="G24" s="219">
        <f>'GDP Port Shepstone'!M28</f>
        <v>3097850874.9384112</v>
      </c>
    </row>
    <row r="25" spans="1:7" hidden="1" x14ac:dyDescent="0.2">
      <c r="A25" t="str">
        <f>'GDP Durban'!A29</f>
        <v>2007q3</v>
      </c>
      <c r="B25" s="219">
        <f>'GDP Durban'!E29</f>
        <v>103676927386.64114</v>
      </c>
      <c r="C25" s="219">
        <f>'GDP Durban'!M29</f>
        <v>59337946985.799835</v>
      </c>
      <c r="D25" s="219">
        <f>'GDP PMB'!M29</f>
        <v>8326592078.1675692</v>
      </c>
      <c r="E25" s="219">
        <f>'GDP RBay'!M29</f>
        <v>6424973511.5361557</v>
      </c>
      <c r="F25" s="219">
        <f>'GDP Newcastle'!M29</f>
        <v>2939138109.8102131</v>
      </c>
      <c r="G25" s="219">
        <f>'GDP Port Shepstone'!M29</f>
        <v>3166027480.5104537</v>
      </c>
    </row>
    <row r="26" spans="1:7" hidden="1" x14ac:dyDescent="0.2">
      <c r="A26" t="str">
        <f>'GDP Durban'!A30</f>
        <v>2007q4</v>
      </c>
      <c r="B26" s="219">
        <f>'GDP Durban'!E30</f>
        <v>105845832423.34084</v>
      </c>
      <c r="C26" s="219">
        <f>'GDP Durban'!M30</f>
        <v>60579287516.70665</v>
      </c>
      <c r="D26" s="219">
        <f>'GDP PMB'!M30</f>
        <v>8500783076.6096048</v>
      </c>
      <c r="E26" s="219">
        <f>'GDP RBay'!M30</f>
        <v>6559382948.2458754</v>
      </c>
      <c r="F26" s="219">
        <f>'GDP Newcastle'!M30</f>
        <v>3000624417.4256988</v>
      </c>
      <c r="G26" s="219">
        <f>'GDP Port Shepstone'!M30</f>
        <v>3232260278.124145</v>
      </c>
    </row>
    <row r="27" spans="1:7" hidden="1" x14ac:dyDescent="0.2">
      <c r="A27" t="str">
        <f>'GDP Durban'!A31</f>
        <v>2008q1</v>
      </c>
      <c r="B27" s="219">
        <f>'GDP Durban'!E31</f>
        <v>102583477099.70743</v>
      </c>
      <c r="C27" s="219">
        <f>'GDP Durban'!M31</f>
        <v>59950750342.956848</v>
      </c>
      <c r="D27" s="219">
        <f>'GDP PMB'!M31</f>
        <v>8407154715.6080141</v>
      </c>
      <c r="E27" s="219">
        <f>'GDP RBay'!M31</f>
        <v>6467315935.7243719</v>
      </c>
      <c r="F27" s="219">
        <f>'GDP Newcastle'!M31</f>
        <v>2925148394.641202</v>
      </c>
      <c r="G27" s="219">
        <f>'GDP Port Shepstone'!M31</f>
        <v>3014111708.839366</v>
      </c>
    </row>
    <row r="28" spans="1:7" hidden="1" x14ac:dyDescent="0.2">
      <c r="A28" t="str">
        <f>'GDP Durban'!A32</f>
        <v>2008q2</v>
      </c>
      <c r="B28" s="219">
        <f>'GDP Durban'!E32</f>
        <v>107194554531.90308</v>
      </c>
      <c r="C28" s="219">
        <f>'GDP Durban'!M32</f>
        <v>62755395831.101875</v>
      </c>
      <c r="D28" s="219">
        <f>'GDP PMB'!M32</f>
        <v>8118014256.7907066</v>
      </c>
      <c r="E28" s="219">
        <f>'GDP RBay'!M32</f>
        <v>7326723853.5778084</v>
      </c>
      <c r="F28" s="219">
        <f>'GDP Newcastle'!M32</f>
        <v>2954883778.4744124</v>
      </c>
      <c r="G28" s="219">
        <f>'GDP Port Shepstone'!M32</f>
        <v>3023960605.0006247</v>
      </c>
    </row>
    <row r="29" spans="1:7" hidden="1" x14ac:dyDescent="0.2">
      <c r="A29" t="str">
        <f>'GDP Durban'!A33</f>
        <v>2008q3</v>
      </c>
      <c r="B29" s="219">
        <f>'GDP Durban'!E33</f>
        <v>108030751006.31851</v>
      </c>
      <c r="C29" s="219">
        <f>'GDP Durban'!M33</f>
        <v>62751910749.54026</v>
      </c>
      <c r="D29" s="219">
        <f>'GDP PMB'!M33</f>
        <v>8351195391.8899059</v>
      </c>
      <c r="E29" s="219">
        <f>'GDP RBay'!M33</f>
        <v>7318409503.8441076</v>
      </c>
      <c r="F29" s="219">
        <f>'GDP Newcastle'!M33</f>
        <v>2999823706.0866661</v>
      </c>
      <c r="G29" s="219">
        <f>'GDP Port Shepstone'!M33</f>
        <v>3062563032.8311138</v>
      </c>
    </row>
    <row r="30" spans="1:7" hidden="1" x14ac:dyDescent="0.2">
      <c r="A30" t="str">
        <f>'GDP Durban'!A34</f>
        <v>2008q4</v>
      </c>
      <c r="B30" s="219">
        <f>'GDP Durban'!E34</f>
        <v>107286841750.89272</v>
      </c>
      <c r="C30" s="219">
        <f>'GDP Durban'!M34</f>
        <v>60414797180.699799</v>
      </c>
      <c r="D30" s="219">
        <f>'GDP PMB'!M34</f>
        <v>8748257017.1048374</v>
      </c>
      <c r="E30" s="219">
        <f>'GDP RBay'!M34</f>
        <v>6722567623.2962837</v>
      </c>
      <c r="F30" s="219">
        <f>'GDP Newcastle'!M34</f>
        <v>3128053678.6004806</v>
      </c>
      <c r="G30" s="219">
        <f>'GDP Port Shepstone'!M34</f>
        <v>3490391692.331378</v>
      </c>
    </row>
    <row r="31" spans="1:7" hidden="1" x14ac:dyDescent="0.2">
      <c r="A31" t="str">
        <f>'GDP Durban'!A35</f>
        <v>2009q1</v>
      </c>
      <c r="B31" s="219">
        <f>'GDP Durban'!E35</f>
        <v>102753463813.01488</v>
      </c>
      <c r="C31" s="219">
        <f>'GDP Durban'!M35</f>
        <v>58054098302.912689</v>
      </c>
      <c r="D31" s="219">
        <f>'GDP PMB'!M35</f>
        <v>8242920418.7592411</v>
      </c>
      <c r="E31" s="219">
        <f>'GDP RBay'!M35</f>
        <v>5778790082.089551</v>
      </c>
      <c r="F31" s="219">
        <f>'GDP Newcastle'!M35</f>
        <v>2852288014.1398592</v>
      </c>
      <c r="G31" s="219">
        <f>'GDP Port Shepstone'!M35</f>
        <v>3295008085.7704582</v>
      </c>
    </row>
    <row r="32" spans="1:7" hidden="1" x14ac:dyDescent="0.2">
      <c r="A32" t="str">
        <f>'GDP Durban'!A36</f>
        <v>2009q2</v>
      </c>
      <c r="B32" s="219">
        <f>'GDP Durban'!E36</f>
        <v>105431119309.61404</v>
      </c>
      <c r="C32" s="219">
        <f>'GDP Durban'!M36</f>
        <v>59449031266.977303</v>
      </c>
      <c r="D32" s="219">
        <f>'GDP PMB'!M36</f>
        <v>8751146155.9282951</v>
      </c>
      <c r="E32" s="219">
        <f>'GDP RBay'!M36</f>
        <v>5950840906.2288837</v>
      </c>
      <c r="F32" s="219">
        <f>'GDP Newcastle'!M36</f>
        <v>3112347404.7212858</v>
      </c>
      <c r="G32" s="219">
        <f>'GDP Port Shepstone'!M36</f>
        <v>3346206331.4899583</v>
      </c>
    </row>
    <row r="33" spans="1:7" hidden="1" x14ac:dyDescent="0.2">
      <c r="A33" t="str">
        <f>'GDP Durban'!A37</f>
        <v>2009q3</v>
      </c>
      <c r="B33" s="219">
        <f>'GDP Durban'!E37</f>
        <v>107046083380.61736</v>
      </c>
      <c r="C33" s="219">
        <f>'GDP Durban'!M37</f>
        <v>60338233358.958946</v>
      </c>
      <c r="D33" s="219">
        <f>'GDP PMB'!M37</f>
        <v>8824424260.7051163</v>
      </c>
      <c r="E33" s="219">
        <f>'GDP RBay'!M37</f>
        <v>6324305020.0256062</v>
      </c>
      <c r="F33" s="219">
        <f>'GDP Newcastle'!M37</f>
        <v>3014380791.1042843</v>
      </c>
      <c r="G33" s="219">
        <f>'GDP Port Shepstone'!M37</f>
        <v>3370055282.5293984</v>
      </c>
    </row>
    <row r="34" spans="1:7" hidden="1" x14ac:dyDescent="0.2">
      <c r="A34" t="str">
        <f>'GDP Durban'!A38</f>
        <v>2009q4</v>
      </c>
      <c r="B34" s="219">
        <f>'GDP Durban'!E38</f>
        <v>108282278598.01485</v>
      </c>
      <c r="C34" s="219">
        <f>'GDP Durban'!M38</f>
        <v>60556820700.812241</v>
      </c>
      <c r="D34" s="219">
        <f>'GDP PMB'!M38</f>
        <v>9916345909.5584602</v>
      </c>
      <c r="E34" s="219">
        <f>'GDP RBay'!M38</f>
        <v>6420188725.4397268</v>
      </c>
      <c r="F34" s="219">
        <f>'GDP Newcastle'!M38</f>
        <v>3023469442.0484319</v>
      </c>
      <c r="G34" s="219">
        <f>'GDP Port Shepstone'!M38</f>
        <v>3372063581.2891965</v>
      </c>
    </row>
    <row r="35" spans="1:7" hidden="1" x14ac:dyDescent="0.2">
      <c r="A35" t="str">
        <f>'GDP Durban'!A39</f>
        <v>2010q1</v>
      </c>
      <c r="B35" s="219">
        <f>'GDP Durban'!E39</f>
        <v>105244139403.35629</v>
      </c>
      <c r="C35" s="219">
        <f>'GDP Durban'!M39</f>
        <v>60400624980.295555</v>
      </c>
      <c r="D35" s="219">
        <f>'GDP PMB'!M39</f>
        <v>8506796692.279644</v>
      </c>
      <c r="E35" s="219">
        <f>'GDP RBay'!M39</f>
        <v>6358671775.7930079</v>
      </c>
      <c r="F35" s="219">
        <f>'GDP Newcastle'!M39</f>
        <v>2968669756.7082634</v>
      </c>
      <c r="G35" s="219">
        <f>'GDP Port Shepstone'!M39</f>
        <v>3227016799.2014937</v>
      </c>
    </row>
    <row r="36" spans="1:7" hidden="1" x14ac:dyDescent="0.2">
      <c r="A36" t="str">
        <f>'GDP Durban'!A40</f>
        <v>2010q2</v>
      </c>
      <c r="B36" s="219">
        <f>'GDP Durban'!E40</f>
        <v>109590426876.06059</v>
      </c>
      <c r="C36" s="219">
        <f>'GDP Durban'!M40</f>
        <v>62891598805.238037</v>
      </c>
      <c r="D36" s="219">
        <f>'GDP PMB'!M40</f>
        <v>8732454239.8397846</v>
      </c>
      <c r="E36" s="219">
        <f>'GDP RBay'!M40</f>
        <v>6822508395.1968813</v>
      </c>
      <c r="F36" s="219">
        <f>'GDP Newcastle'!M40</f>
        <v>3120946137.7505412</v>
      </c>
      <c r="G36" s="219">
        <f>'GDP Port Shepstone'!M40</f>
        <v>3305458186.1375237</v>
      </c>
    </row>
    <row r="37" spans="1:7" hidden="1" x14ac:dyDescent="0.2">
      <c r="A37" t="str">
        <f>'GDP Durban'!A41</f>
        <v>2010q3</v>
      </c>
      <c r="B37" s="219">
        <f>'GDP Durban'!E41</f>
        <v>110874170539.49753</v>
      </c>
      <c r="C37" s="219">
        <f>'GDP Durban'!M41</f>
        <v>63452249331.391403</v>
      </c>
      <c r="D37" s="219">
        <f>'GDP PMB'!M41</f>
        <v>8871873866.1256256</v>
      </c>
      <c r="E37" s="219">
        <f>'GDP RBay'!M41</f>
        <v>6977499085.7610703</v>
      </c>
      <c r="F37" s="219">
        <f>'GDP Newcastle'!M41</f>
        <v>3114710560.8282332</v>
      </c>
      <c r="G37" s="219">
        <f>'GDP Port Shepstone'!M41</f>
        <v>3339852051.8649406</v>
      </c>
    </row>
    <row r="38" spans="1:7" hidden="1" x14ac:dyDescent="0.2">
      <c r="A38" t="str">
        <f>'GDP Durban'!A42</f>
        <v>2010q4</v>
      </c>
      <c r="B38" s="219">
        <f>'GDP Durban'!E42</f>
        <v>112220124686.77295</v>
      </c>
      <c r="C38" s="219">
        <f>'GDP Durban'!M42</f>
        <v>63393126566.785133</v>
      </c>
      <c r="D38" s="219">
        <f>'GDP PMB'!M42</f>
        <v>9480070113.0312042</v>
      </c>
      <c r="E38" s="219">
        <f>'GDP RBay'!M42</f>
        <v>6879919748.8369627</v>
      </c>
      <c r="F38" s="219">
        <f>'GDP Newcastle'!M42</f>
        <v>3195546698.7447295</v>
      </c>
      <c r="G38" s="219">
        <f>'GDP Port Shepstone'!M42</f>
        <v>3524165339.4839492</v>
      </c>
    </row>
    <row r="39" spans="1:7" hidden="1" x14ac:dyDescent="0.2">
      <c r="A39" t="str">
        <f>'GDP Durban'!A43</f>
        <v>2011q1</v>
      </c>
      <c r="B39" s="219">
        <f>'GDP Durban'!E43</f>
        <v>109109471040.09555</v>
      </c>
      <c r="C39" s="219">
        <f>'GDP Durban'!M43</f>
        <v>62676240525.001572</v>
      </c>
      <c r="D39" s="219">
        <f>'GDP PMB'!M43</f>
        <v>8838005907.6206932</v>
      </c>
      <c r="E39" s="219">
        <f>'GDP RBay'!M43</f>
        <v>6535733301.9033356</v>
      </c>
      <c r="F39" s="219">
        <f>'GDP Newcastle'!M43</f>
        <v>3072552808.7104259</v>
      </c>
      <c r="G39" s="219">
        <f>'GDP Port Shepstone'!M43</f>
        <v>3350074014.7366295</v>
      </c>
    </row>
    <row r="40" spans="1:7" hidden="1" x14ac:dyDescent="0.2">
      <c r="A40" t="str">
        <f>'GDP Durban'!A44</f>
        <v>2011q2</v>
      </c>
      <c r="B40" s="219">
        <f>'GDP Durban'!E44</f>
        <v>113228203939.08937</v>
      </c>
      <c r="C40" s="219">
        <f>'GDP Durban'!M44</f>
        <v>65037495522.997185</v>
      </c>
      <c r="D40" s="219">
        <f>'GDP PMB'!M44</f>
        <v>8998535028.6243191</v>
      </c>
      <c r="E40" s="219">
        <f>'GDP RBay'!M44</f>
        <v>7059676793.5217867</v>
      </c>
      <c r="F40" s="219">
        <f>'GDP Newcastle'!M44</f>
        <v>3229422552.8961234</v>
      </c>
      <c r="G40" s="219">
        <f>'GDP Port Shepstone'!M44</f>
        <v>3401007733.9078689</v>
      </c>
    </row>
    <row r="41" spans="1:7" hidden="1" x14ac:dyDescent="0.2">
      <c r="A41" t="str">
        <f>'GDP Durban'!A45</f>
        <v>2011q3</v>
      </c>
      <c r="B41" s="219">
        <f>'GDP Durban'!E45</f>
        <v>114966790848.07523</v>
      </c>
      <c r="C41" s="219">
        <f>'GDP Durban'!M45</f>
        <v>65792712676.182785</v>
      </c>
      <c r="D41" s="219">
        <f>'GDP PMB'!M45</f>
        <v>9188035655.967062</v>
      </c>
      <c r="E41" s="219">
        <f>'GDP RBay'!M45</f>
        <v>7271866539.0300484</v>
      </c>
      <c r="F41" s="219">
        <f>'GDP Newcastle'!M45</f>
        <v>3219844060.4831867</v>
      </c>
      <c r="G41" s="219">
        <f>'GDP Port Shepstone'!M45</f>
        <v>3447247897.6561489</v>
      </c>
    </row>
    <row r="42" spans="1:7" hidden="1" x14ac:dyDescent="0.2">
      <c r="A42" t="str">
        <f>'GDP Durban'!A46</f>
        <v>2011q4</v>
      </c>
      <c r="B42" s="219">
        <f>'GDP Durban'!E46</f>
        <v>116629872653.00587</v>
      </c>
      <c r="C42" s="219">
        <f>'GDP Durban'!M46</f>
        <v>65595132275.503738</v>
      </c>
      <c r="D42" s="219">
        <f>'GDP PMB'!M46</f>
        <v>10014499059.758793</v>
      </c>
      <c r="E42" s="219">
        <f>'GDP RBay'!M46</f>
        <v>7124465744.3796215</v>
      </c>
      <c r="F42" s="219">
        <f>'GDP Newcastle'!M46</f>
        <v>3326042727.8031282</v>
      </c>
      <c r="G42" s="219">
        <f>'GDP Port Shepstone'!M46</f>
        <v>3696339920.6172175</v>
      </c>
    </row>
    <row r="43" spans="1:7" hidden="1" x14ac:dyDescent="0.2">
      <c r="A43" t="str">
        <f>'GDP Durban'!A47</f>
        <v>2012q1</v>
      </c>
      <c r="B43" s="219">
        <f>'GDP Durban'!E47</f>
        <v>112341221043.46695</v>
      </c>
      <c r="C43" s="219">
        <f>'GDP Durban'!M47</f>
        <v>64159136201.504494</v>
      </c>
      <c r="D43" s="219">
        <f>'GDP PMB'!M47</f>
        <v>9064094501.1156483</v>
      </c>
      <c r="E43" s="219">
        <f>'GDP RBay'!M47</f>
        <v>6611594085.4976454</v>
      </c>
      <c r="F43" s="219">
        <f>'GDP Newcastle'!M47</f>
        <v>3150283503.0795765</v>
      </c>
      <c r="G43" s="219">
        <f>'GDP Port Shepstone'!M47</f>
        <v>3498796600.0510998</v>
      </c>
    </row>
    <row r="44" spans="1:7" hidden="1" x14ac:dyDescent="0.2">
      <c r="A44" t="str">
        <f>'GDP Durban'!A48</f>
        <v>2012q2</v>
      </c>
      <c r="B44" s="219">
        <f>'GDP Durban'!E48</f>
        <v>116735654000.33725</v>
      </c>
      <c r="C44" s="219">
        <f>'GDP Durban'!M48</f>
        <v>66622505666.566628</v>
      </c>
      <c r="D44" s="219">
        <f>'GDP PMB'!M48</f>
        <v>9422849107.7400646</v>
      </c>
      <c r="E44" s="219">
        <f>'GDP RBay'!M48</f>
        <v>7044865581.5389853</v>
      </c>
      <c r="F44" s="219">
        <f>'GDP Newcastle'!M48</f>
        <v>3366649722.9326243</v>
      </c>
      <c r="G44" s="219">
        <f>'GDP Port Shepstone'!M48</f>
        <v>3577441792.9242845</v>
      </c>
    </row>
    <row r="45" spans="1:7" hidden="1" x14ac:dyDescent="0.2">
      <c r="A45" t="str">
        <f>'GDP Durban'!A49</f>
        <v>2012q3</v>
      </c>
      <c r="B45" s="219">
        <f>'GDP Durban'!E49</f>
        <v>117437036417.13121</v>
      </c>
      <c r="C45" s="219">
        <f>'GDP Durban'!M49</f>
        <v>66869916775.939217</v>
      </c>
      <c r="D45" s="219">
        <f>'GDP PMB'!M49</f>
        <v>9487827857.025526</v>
      </c>
      <c r="E45" s="219">
        <f>'GDP RBay'!M49</f>
        <v>7252276757.1089277</v>
      </c>
      <c r="F45" s="219">
        <f>'GDP Newcastle'!M49</f>
        <v>3298363524.7262831</v>
      </c>
      <c r="G45" s="219">
        <f>'GDP Port Shepstone'!M49</f>
        <v>3585349465.7411957</v>
      </c>
    </row>
    <row r="46" spans="1:7" hidden="1" x14ac:dyDescent="0.2">
      <c r="A46" t="str">
        <f>'GDP Durban'!A50</f>
        <v>2012q4</v>
      </c>
      <c r="B46" s="219">
        <f>'GDP Durban'!E50</f>
        <v>119040234030.2397</v>
      </c>
      <c r="C46" s="219">
        <f>'GDP Durban'!M50</f>
        <v>66923259654.459633</v>
      </c>
      <c r="D46" s="219">
        <f>'GDP PMB'!M50</f>
        <v>10393075634.596865</v>
      </c>
      <c r="E46" s="219">
        <f>'GDP RBay'!M50</f>
        <v>7209263024.2321444</v>
      </c>
      <c r="F46" s="219">
        <f>'GDP Newcastle'!M50</f>
        <v>3369463190.8977656</v>
      </c>
      <c r="G46" s="219">
        <f>'GDP Port Shepstone'!M50</f>
        <v>3739385723.2988644</v>
      </c>
    </row>
    <row r="47" spans="1:7" hidden="1" x14ac:dyDescent="0.2">
      <c r="A47" t="str">
        <f>'GDP Durban'!A51</f>
        <v>2013q1</v>
      </c>
      <c r="B47" s="219">
        <f>'GDP Durban'!E51</f>
        <v>114356645742.27681</v>
      </c>
      <c r="C47" s="219">
        <f>'GDP Durban'!M51</f>
        <v>65543647658.273087</v>
      </c>
      <c r="D47" s="219">
        <f>'GDP PMB'!M51</f>
        <v>9244364332.5266476</v>
      </c>
      <c r="E47" s="219">
        <f>'GDP RBay'!M51</f>
        <v>6829828022.7971659</v>
      </c>
      <c r="F47" s="219">
        <f>'GDP Newcastle'!M51</f>
        <v>3217608447.3499365</v>
      </c>
      <c r="G47" s="219">
        <f>'GDP Port Shepstone'!M51</f>
        <v>3526391390.6028352</v>
      </c>
    </row>
    <row r="48" spans="1:7" hidden="1" x14ac:dyDescent="0.2">
      <c r="A48" t="str">
        <f>'GDP Durban'!A52</f>
        <v>2013q2</v>
      </c>
      <c r="B48" s="219">
        <f>'GDP Durban'!E52</f>
        <v>119803535461.90958</v>
      </c>
      <c r="C48" s="219">
        <f>'GDP Durban'!M52</f>
        <v>68646795883.249123</v>
      </c>
      <c r="D48" s="219">
        <f>'GDP PMB'!M52</f>
        <v>9579280740.8875217</v>
      </c>
      <c r="E48" s="219">
        <f>'GDP RBay'!M52</f>
        <v>7385990997.4584446</v>
      </c>
      <c r="F48" s="219">
        <f>'GDP Newcastle'!M52</f>
        <v>3427961683.2946873</v>
      </c>
      <c r="G48" s="219">
        <f>'GDP Port Shepstone'!M52</f>
        <v>3627824536.40098</v>
      </c>
    </row>
    <row r="49" spans="1:7" hidden="1" x14ac:dyDescent="0.2">
      <c r="A49" t="str">
        <f>'GDP Durban'!A53</f>
        <v>2013q3</v>
      </c>
      <c r="B49" s="219">
        <f>'GDP Durban'!E53</f>
        <v>119384092155.86398</v>
      </c>
      <c r="C49" s="219">
        <f>'GDP Durban'!M53</f>
        <v>68207205480.454247</v>
      </c>
      <c r="D49" s="219">
        <f>'GDP PMB'!M53</f>
        <v>9579670210.0332222</v>
      </c>
      <c r="E49" s="219">
        <f>'GDP RBay'!M53</f>
        <v>7478942809.9613028</v>
      </c>
      <c r="F49" s="219">
        <f>'GDP Newcastle'!M53</f>
        <v>3350127016.9611807</v>
      </c>
      <c r="G49" s="219">
        <f>'GDP Port Shepstone'!M53</f>
        <v>3606896035.1071396</v>
      </c>
    </row>
    <row r="50" spans="1:7" hidden="1" x14ac:dyDescent="0.2">
      <c r="A50" t="str">
        <f>'GDP Durban'!A54</f>
        <v>2013q4</v>
      </c>
      <c r="B50" s="219">
        <f>'GDP Durban'!E54</f>
        <v>121931319091.43222</v>
      </c>
      <c r="C50" s="219">
        <f>'GDP Durban'!M54</f>
        <v>68668118973.750198</v>
      </c>
      <c r="D50" s="219">
        <f>'GDP PMB'!M54</f>
        <v>10471882186.359575</v>
      </c>
      <c r="E50" s="219">
        <f>'GDP RBay'!M54</f>
        <v>7435983208.8033276</v>
      </c>
      <c r="F50" s="219">
        <f>'GDP Newcastle'!M54</f>
        <v>3466868282.2516255</v>
      </c>
      <c r="G50" s="219">
        <f>'GDP Port Shepstone'!M54</f>
        <v>3841232342.8608489</v>
      </c>
    </row>
    <row r="51" spans="1:7" hidden="1" x14ac:dyDescent="0.2">
      <c r="A51" t="str">
        <f>'GDP Durban'!A55</f>
        <v>2014q1</v>
      </c>
      <c r="B51" s="219">
        <f>'GDP Durban'!E55</f>
        <v>116769524209.23979</v>
      </c>
      <c r="C51" s="219">
        <f>'GDP Durban'!M55</f>
        <v>66897071000.383659</v>
      </c>
      <c r="D51" s="219">
        <f>'GDP PMB'!M55</f>
        <v>9439760850.734642</v>
      </c>
      <c r="E51" s="219">
        <f>'GDP RBay'!M55</f>
        <v>6946907498.8589678</v>
      </c>
      <c r="F51" s="219">
        <f>'GDP Newcastle'!M55</f>
        <v>3282741034.2558346</v>
      </c>
      <c r="G51" s="219">
        <f>'GDP Port Shepstone'!M55</f>
        <v>3607592260.2624617</v>
      </c>
    </row>
    <row r="52" spans="1:7" hidden="1" x14ac:dyDescent="0.2">
      <c r="A52" t="str">
        <f>'GDP Durban'!A56</f>
        <v>2014q2</v>
      </c>
      <c r="B52" s="219">
        <f>'GDP Durban'!E56</f>
        <v>121741083786.63336</v>
      </c>
      <c r="C52" s="219">
        <f>'GDP Durban'!M56</f>
        <v>69721134325.164719</v>
      </c>
      <c r="D52" s="219">
        <f>'GDP PMB'!M56</f>
        <v>9745388069.9305363</v>
      </c>
      <c r="E52" s="219">
        <f>'GDP RBay'!M56</f>
        <v>7480942456.149662</v>
      </c>
      <c r="F52" s="219">
        <f>'GDP Newcastle'!M56</f>
        <v>3488876214.2497749</v>
      </c>
      <c r="G52" s="219">
        <f>'GDP Port Shepstone'!M56</f>
        <v>3691346612.8012853</v>
      </c>
    </row>
    <row r="53" spans="1:7" hidden="1" x14ac:dyDescent="0.2">
      <c r="A53" t="str">
        <f>'GDP Durban'!A57</f>
        <v>2014q3</v>
      </c>
      <c r="B53" s="219">
        <f>'GDP Durban'!E57</f>
        <v>121886675687.67178</v>
      </c>
      <c r="C53" s="219">
        <f>'GDP Durban'!M57</f>
        <v>69597793549.890244</v>
      </c>
      <c r="D53" s="219">
        <f>'GDP PMB'!M57</f>
        <v>9789622477.5130272</v>
      </c>
      <c r="E53" s="219">
        <f>'GDP RBay'!M57</f>
        <v>7624114851.6149464</v>
      </c>
      <c r="F53" s="219">
        <f>'GDP Newcastle'!M57</f>
        <v>3419112810.5814137</v>
      </c>
      <c r="G53" s="219">
        <f>'GDP Port Shepstone'!M57</f>
        <v>3686147005.1427784</v>
      </c>
    </row>
    <row r="54" spans="1:7" hidden="1" x14ac:dyDescent="0.2">
      <c r="A54" t="str">
        <f>'GDP Durban'!A58</f>
        <v>2014q4</v>
      </c>
      <c r="B54" s="219">
        <f>'GDP Durban'!E58</f>
        <v>123933925084.20143</v>
      </c>
      <c r="C54" s="219">
        <f>'GDP Durban'!M58</f>
        <v>69724486681.553528</v>
      </c>
      <c r="D54" s="219">
        <f>'GDP PMB'!M58</f>
        <v>10701956488.798429</v>
      </c>
      <c r="E54" s="219">
        <f>'GDP RBay'!M58</f>
        <v>7544795569.8854456</v>
      </c>
      <c r="F54" s="219">
        <f>'GDP Newcastle'!M58</f>
        <v>3522042605.4749122</v>
      </c>
      <c r="G54" s="219">
        <f>'GDP Port Shepstone'!M58</f>
        <v>3908419242.3559947</v>
      </c>
    </row>
    <row r="55" spans="1:7" hidden="1" x14ac:dyDescent="0.2"/>
    <row r="56" spans="1:7" hidden="1" x14ac:dyDescent="0.2">
      <c r="A56" t="str">
        <f t="shared" ref="A56:A96" si="0">A3</f>
        <v>2002q1</v>
      </c>
      <c r="B56" s="83">
        <f>SUM(C56:G56)</f>
        <v>77.350554445691799</v>
      </c>
      <c r="C56" s="83">
        <f t="shared" ref="C56:G65" si="1">C3/$B3*100</f>
        <v>57.233512297785914</v>
      </c>
      <c r="D56" s="83">
        <f t="shared" si="1"/>
        <v>8.0312874696944938</v>
      </c>
      <c r="E56" s="83">
        <f t="shared" si="1"/>
        <v>6.1971102669503102</v>
      </c>
      <c r="F56" s="83">
        <f t="shared" si="1"/>
        <v>2.8349008635733579</v>
      </c>
      <c r="G56" s="83">
        <f t="shared" si="1"/>
        <v>3.0537435476877364</v>
      </c>
    </row>
    <row r="57" spans="1:7" hidden="1" x14ac:dyDescent="0.2">
      <c r="A57" t="str">
        <f t="shared" si="0"/>
        <v>2002q2</v>
      </c>
      <c r="B57" s="83">
        <f t="shared" ref="B57:B80" si="2">SUM(C57:G57)</f>
        <v>77.350554445691799</v>
      </c>
      <c r="C57" s="83">
        <f t="shared" si="1"/>
        <v>57.233512297785914</v>
      </c>
      <c r="D57" s="83">
        <f t="shared" si="1"/>
        <v>8.0312874696944938</v>
      </c>
      <c r="E57" s="83">
        <f t="shared" si="1"/>
        <v>6.1971102669503102</v>
      </c>
      <c r="F57" s="83">
        <f t="shared" si="1"/>
        <v>2.8349008635733579</v>
      </c>
      <c r="G57" s="83">
        <f t="shared" si="1"/>
        <v>3.0537435476877364</v>
      </c>
    </row>
    <row r="58" spans="1:7" hidden="1" x14ac:dyDescent="0.2">
      <c r="A58" t="str">
        <f t="shared" si="0"/>
        <v>2002q3</v>
      </c>
      <c r="B58" s="83">
        <f t="shared" si="2"/>
        <v>77.350554445691799</v>
      </c>
      <c r="C58" s="83">
        <f t="shared" si="1"/>
        <v>57.233512297785914</v>
      </c>
      <c r="D58" s="83">
        <f t="shared" si="1"/>
        <v>8.0312874696944938</v>
      </c>
      <c r="E58" s="83">
        <f t="shared" si="1"/>
        <v>6.1971102669503102</v>
      </c>
      <c r="F58" s="83">
        <f t="shared" si="1"/>
        <v>2.8349008635733584</v>
      </c>
      <c r="G58" s="83">
        <f t="shared" si="1"/>
        <v>3.0537435476877364</v>
      </c>
    </row>
    <row r="59" spans="1:7" hidden="1" x14ac:dyDescent="0.2">
      <c r="A59" t="str">
        <f t="shared" si="0"/>
        <v>2002q4</v>
      </c>
      <c r="B59" s="83">
        <f t="shared" si="2"/>
        <v>77.350554445691799</v>
      </c>
      <c r="C59" s="83">
        <f t="shared" si="1"/>
        <v>57.233512297785914</v>
      </c>
      <c r="D59" s="83">
        <f t="shared" si="1"/>
        <v>8.0312874696944938</v>
      </c>
      <c r="E59" s="83">
        <f t="shared" si="1"/>
        <v>6.1971102669503102</v>
      </c>
      <c r="F59" s="83">
        <f t="shared" si="1"/>
        <v>2.8349008635733579</v>
      </c>
      <c r="G59" s="83">
        <f t="shared" si="1"/>
        <v>3.0537435476877368</v>
      </c>
    </row>
    <row r="60" spans="1:7" hidden="1" x14ac:dyDescent="0.2">
      <c r="A60" t="str">
        <f t="shared" si="0"/>
        <v>2003q1</v>
      </c>
      <c r="B60" s="83">
        <f t="shared" si="2"/>
        <v>77.350554445691799</v>
      </c>
      <c r="C60" s="83">
        <f t="shared" si="1"/>
        <v>57.233512297785914</v>
      </c>
      <c r="D60" s="83">
        <f t="shared" si="1"/>
        <v>8.0312874696944938</v>
      </c>
      <c r="E60" s="83">
        <f t="shared" si="1"/>
        <v>6.1971102669503102</v>
      </c>
      <c r="F60" s="83">
        <f t="shared" si="1"/>
        <v>2.8349008635733579</v>
      </c>
      <c r="G60" s="83">
        <f t="shared" si="1"/>
        <v>3.0537435476877364</v>
      </c>
    </row>
    <row r="61" spans="1:7" hidden="1" x14ac:dyDescent="0.2">
      <c r="A61" t="str">
        <f t="shared" si="0"/>
        <v>2003q2</v>
      </c>
      <c r="B61" s="83">
        <f t="shared" si="2"/>
        <v>77.350554445691799</v>
      </c>
      <c r="C61" s="83">
        <f t="shared" si="1"/>
        <v>57.233512297785914</v>
      </c>
      <c r="D61" s="83">
        <f t="shared" si="1"/>
        <v>8.0312874696944938</v>
      </c>
      <c r="E61" s="83">
        <f t="shared" si="1"/>
        <v>6.1971102669503093</v>
      </c>
      <c r="F61" s="83">
        <f t="shared" si="1"/>
        <v>2.8349008635733579</v>
      </c>
      <c r="G61" s="83">
        <f t="shared" si="1"/>
        <v>3.0537435476877364</v>
      </c>
    </row>
    <row r="62" spans="1:7" hidden="1" x14ac:dyDescent="0.2">
      <c r="A62" t="str">
        <f t="shared" si="0"/>
        <v>2003q3</v>
      </c>
      <c r="B62" s="83">
        <f t="shared" si="2"/>
        <v>77.350554445691799</v>
      </c>
      <c r="C62" s="83">
        <f t="shared" si="1"/>
        <v>57.233512297785914</v>
      </c>
      <c r="D62" s="83">
        <f t="shared" si="1"/>
        <v>8.0312874696944938</v>
      </c>
      <c r="E62" s="83">
        <f t="shared" si="1"/>
        <v>6.1971102669503093</v>
      </c>
      <c r="F62" s="83">
        <f t="shared" si="1"/>
        <v>2.8349008635733579</v>
      </c>
      <c r="G62" s="83">
        <f t="shared" si="1"/>
        <v>3.0537435476877364</v>
      </c>
    </row>
    <row r="63" spans="1:7" hidden="1" x14ac:dyDescent="0.2">
      <c r="A63" t="str">
        <f t="shared" si="0"/>
        <v>2003q4</v>
      </c>
      <c r="B63" s="83">
        <f t="shared" si="2"/>
        <v>77.350554445691799</v>
      </c>
      <c r="C63" s="83">
        <f t="shared" si="1"/>
        <v>57.233512297785914</v>
      </c>
      <c r="D63" s="83">
        <f t="shared" si="1"/>
        <v>8.0312874696944938</v>
      </c>
      <c r="E63" s="83">
        <f t="shared" si="1"/>
        <v>6.1971102669503102</v>
      </c>
      <c r="F63" s="83">
        <f t="shared" si="1"/>
        <v>2.8349008635733575</v>
      </c>
      <c r="G63" s="83">
        <f t="shared" si="1"/>
        <v>3.0537435476877368</v>
      </c>
    </row>
    <row r="64" spans="1:7" hidden="1" x14ac:dyDescent="0.2">
      <c r="A64" t="str">
        <f t="shared" si="0"/>
        <v>2004q1</v>
      </c>
      <c r="B64" s="83">
        <f t="shared" si="2"/>
        <v>77.350554445691799</v>
      </c>
      <c r="C64" s="83">
        <f t="shared" si="1"/>
        <v>57.233512297785914</v>
      </c>
      <c r="D64" s="83">
        <f t="shared" si="1"/>
        <v>8.0312874696944938</v>
      </c>
      <c r="E64" s="83">
        <f t="shared" si="1"/>
        <v>6.1971102669503102</v>
      </c>
      <c r="F64" s="83">
        <f t="shared" si="1"/>
        <v>2.8349008635733579</v>
      </c>
      <c r="G64" s="83">
        <f t="shared" si="1"/>
        <v>3.0537435476877364</v>
      </c>
    </row>
    <row r="65" spans="1:7" hidden="1" x14ac:dyDescent="0.2">
      <c r="A65" t="str">
        <f t="shared" si="0"/>
        <v>2004q2</v>
      </c>
      <c r="B65" s="83">
        <f t="shared" si="2"/>
        <v>77.350554445691799</v>
      </c>
      <c r="C65" s="83">
        <f t="shared" si="1"/>
        <v>57.233512297785914</v>
      </c>
      <c r="D65" s="83">
        <f t="shared" si="1"/>
        <v>8.0312874696944938</v>
      </c>
      <c r="E65" s="83">
        <f t="shared" si="1"/>
        <v>6.1971102669503102</v>
      </c>
      <c r="F65" s="83">
        <f t="shared" si="1"/>
        <v>2.8349008635733579</v>
      </c>
      <c r="G65" s="83">
        <f t="shared" si="1"/>
        <v>3.0537435476877368</v>
      </c>
    </row>
    <row r="66" spans="1:7" hidden="1" x14ac:dyDescent="0.2">
      <c r="A66" t="str">
        <f t="shared" si="0"/>
        <v>2004q3</v>
      </c>
      <c r="B66" s="83">
        <f t="shared" si="2"/>
        <v>77.350554445691799</v>
      </c>
      <c r="C66" s="83">
        <f t="shared" ref="C66:G75" si="3">C13/$B13*100</f>
        <v>57.233512297785914</v>
      </c>
      <c r="D66" s="83">
        <f t="shared" si="3"/>
        <v>8.0312874696944938</v>
      </c>
      <c r="E66" s="83">
        <f t="shared" si="3"/>
        <v>6.1971102669503102</v>
      </c>
      <c r="F66" s="83">
        <f t="shared" si="3"/>
        <v>2.8349008635733579</v>
      </c>
      <c r="G66" s="83">
        <f t="shared" si="3"/>
        <v>3.0537435476877364</v>
      </c>
    </row>
    <row r="67" spans="1:7" hidden="1" x14ac:dyDescent="0.2">
      <c r="A67" t="str">
        <f t="shared" si="0"/>
        <v>2004q4</v>
      </c>
      <c r="B67" s="83">
        <f t="shared" si="2"/>
        <v>77.350554445691799</v>
      </c>
      <c r="C67" s="83">
        <f t="shared" si="3"/>
        <v>57.233512297785914</v>
      </c>
      <c r="D67" s="83">
        <f t="shared" si="3"/>
        <v>8.0312874696944938</v>
      </c>
      <c r="E67" s="83">
        <f t="shared" si="3"/>
        <v>6.1971102669503102</v>
      </c>
      <c r="F67" s="83">
        <f t="shared" si="3"/>
        <v>2.8349008635733579</v>
      </c>
      <c r="G67" s="83">
        <f t="shared" si="3"/>
        <v>3.0537435476877364</v>
      </c>
    </row>
    <row r="68" spans="1:7" hidden="1" x14ac:dyDescent="0.2">
      <c r="A68" t="str">
        <f t="shared" si="0"/>
        <v>2005q1</v>
      </c>
      <c r="B68" s="83">
        <f t="shared" si="2"/>
        <v>77.350554445691799</v>
      </c>
      <c r="C68" s="83">
        <f t="shared" si="3"/>
        <v>57.233512297785914</v>
      </c>
      <c r="D68" s="83">
        <f t="shared" si="3"/>
        <v>8.0312874696944938</v>
      </c>
      <c r="E68" s="83">
        <f t="shared" si="3"/>
        <v>6.1971102669503102</v>
      </c>
      <c r="F68" s="83">
        <f t="shared" si="3"/>
        <v>2.8349008635733579</v>
      </c>
      <c r="G68" s="83">
        <f t="shared" si="3"/>
        <v>3.0537435476877364</v>
      </c>
    </row>
    <row r="69" spans="1:7" hidden="1" x14ac:dyDescent="0.2">
      <c r="A69" t="str">
        <f t="shared" si="0"/>
        <v>2005q2</v>
      </c>
      <c r="B69" s="83">
        <f t="shared" si="2"/>
        <v>77.350554445691799</v>
      </c>
      <c r="C69" s="83">
        <f t="shared" si="3"/>
        <v>57.233512297785914</v>
      </c>
      <c r="D69" s="83">
        <f t="shared" si="3"/>
        <v>8.0312874696944938</v>
      </c>
      <c r="E69" s="83">
        <f t="shared" si="3"/>
        <v>6.1971102669503102</v>
      </c>
      <c r="F69" s="83">
        <f t="shared" si="3"/>
        <v>2.8349008635733584</v>
      </c>
      <c r="G69" s="83">
        <f t="shared" si="3"/>
        <v>3.0537435476877364</v>
      </c>
    </row>
    <row r="70" spans="1:7" hidden="1" x14ac:dyDescent="0.2">
      <c r="A70" t="str">
        <f t="shared" si="0"/>
        <v>2005q3</v>
      </c>
      <c r="B70" s="83">
        <f t="shared" si="2"/>
        <v>77.350554445691799</v>
      </c>
      <c r="C70" s="83">
        <f t="shared" si="3"/>
        <v>57.233512297785914</v>
      </c>
      <c r="D70" s="83">
        <f t="shared" si="3"/>
        <v>8.0312874696944938</v>
      </c>
      <c r="E70" s="83">
        <f t="shared" si="3"/>
        <v>6.1971102669503102</v>
      </c>
      <c r="F70" s="83">
        <f t="shared" si="3"/>
        <v>2.8349008635733579</v>
      </c>
      <c r="G70" s="83">
        <f t="shared" si="3"/>
        <v>3.0537435476877364</v>
      </c>
    </row>
    <row r="71" spans="1:7" hidden="1" x14ac:dyDescent="0.2">
      <c r="A71" t="str">
        <f t="shared" si="0"/>
        <v>2005q4</v>
      </c>
      <c r="B71" s="83">
        <f t="shared" si="2"/>
        <v>77.350554445691799</v>
      </c>
      <c r="C71" s="83">
        <f t="shared" si="3"/>
        <v>57.233512297785914</v>
      </c>
      <c r="D71" s="83">
        <f t="shared" si="3"/>
        <v>8.0312874696944938</v>
      </c>
      <c r="E71" s="83">
        <f t="shared" si="3"/>
        <v>6.1971102669503102</v>
      </c>
      <c r="F71" s="83">
        <f t="shared" si="3"/>
        <v>2.8349008635733579</v>
      </c>
      <c r="G71" s="83">
        <f t="shared" si="3"/>
        <v>3.0537435476877364</v>
      </c>
    </row>
    <row r="72" spans="1:7" hidden="1" x14ac:dyDescent="0.2">
      <c r="A72" t="str">
        <f t="shared" si="0"/>
        <v>2006q1</v>
      </c>
      <c r="B72" s="83">
        <f t="shared" si="2"/>
        <v>77.350554445691799</v>
      </c>
      <c r="C72" s="83">
        <f t="shared" si="3"/>
        <v>57.233512297785914</v>
      </c>
      <c r="D72" s="83">
        <f t="shared" si="3"/>
        <v>8.0312874696944938</v>
      </c>
      <c r="E72" s="83">
        <f t="shared" si="3"/>
        <v>6.1971102669503102</v>
      </c>
      <c r="F72" s="83">
        <f t="shared" si="3"/>
        <v>2.8349008635733575</v>
      </c>
      <c r="G72" s="83">
        <f t="shared" si="3"/>
        <v>3.0537435476877364</v>
      </c>
    </row>
    <row r="73" spans="1:7" hidden="1" x14ac:dyDescent="0.2">
      <c r="A73" t="str">
        <f t="shared" si="0"/>
        <v>2006q2</v>
      </c>
      <c r="B73" s="83">
        <f t="shared" si="2"/>
        <v>77.350554445691799</v>
      </c>
      <c r="C73" s="83">
        <f t="shared" si="3"/>
        <v>57.233512297785914</v>
      </c>
      <c r="D73" s="83">
        <f t="shared" si="3"/>
        <v>8.0312874696944938</v>
      </c>
      <c r="E73" s="83">
        <f t="shared" si="3"/>
        <v>6.1971102669503093</v>
      </c>
      <c r="F73" s="83">
        <f t="shared" si="3"/>
        <v>2.8349008635733579</v>
      </c>
      <c r="G73" s="83">
        <f t="shared" si="3"/>
        <v>3.0537435476877364</v>
      </c>
    </row>
    <row r="74" spans="1:7" hidden="1" x14ac:dyDescent="0.2">
      <c r="A74" t="str">
        <f t="shared" si="0"/>
        <v>2006q3</v>
      </c>
      <c r="B74" s="83">
        <f t="shared" si="2"/>
        <v>77.350554445691799</v>
      </c>
      <c r="C74" s="83">
        <f t="shared" si="3"/>
        <v>57.233512297785914</v>
      </c>
      <c r="D74" s="83">
        <f t="shared" si="3"/>
        <v>8.0312874696944938</v>
      </c>
      <c r="E74" s="83">
        <f t="shared" si="3"/>
        <v>6.1971102669503102</v>
      </c>
      <c r="F74" s="83">
        <f t="shared" si="3"/>
        <v>2.8349008635733579</v>
      </c>
      <c r="G74" s="83">
        <f t="shared" si="3"/>
        <v>3.0537435476877364</v>
      </c>
    </row>
    <row r="75" spans="1:7" hidden="1" x14ac:dyDescent="0.2">
      <c r="A75" t="str">
        <f t="shared" si="0"/>
        <v>2006q4</v>
      </c>
      <c r="B75" s="83">
        <f t="shared" si="2"/>
        <v>77.350554445691799</v>
      </c>
      <c r="C75" s="83">
        <f t="shared" si="3"/>
        <v>57.233512297785914</v>
      </c>
      <c r="D75" s="83">
        <f t="shared" si="3"/>
        <v>8.0312874696944938</v>
      </c>
      <c r="E75" s="83">
        <f t="shared" si="3"/>
        <v>6.1971102669503102</v>
      </c>
      <c r="F75" s="83">
        <f t="shared" si="3"/>
        <v>2.8349008635733579</v>
      </c>
      <c r="G75" s="83">
        <f t="shared" si="3"/>
        <v>3.0537435476877364</v>
      </c>
    </row>
    <row r="76" spans="1:7" hidden="1" x14ac:dyDescent="0.2">
      <c r="A76" t="str">
        <f t="shared" si="0"/>
        <v>2007q1</v>
      </c>
      <c r="B76" s="83">
        <f t="shared" si="2"/>
        <v>77.350554445691799</v>
      </c>
      <c r="C76" s="83">
        <f t="shared" ref="C76:G85" si="4">C23/$B23*100</f>
        <v>57.233512297785914</v>
      </c>
      <c r="D76" s="83">
        <f t="shared" si="4"/>
        <v>8.0312874696944938</v>
      </c>
      <c r="E76" s="83">
        <f t="shared" si="4"/>
        <v>6.1971102669503102</v>
      </c>
      <c r="F76" s="83">
        <f t="shared" si="4"/>
        <v>2.8349008635733579</v>
      </c>
      <c r="G76" s="83">
        <f t="shared" si="4"/>
        <v>3.0537435476877364</v>
      </c>
    </row>
    <row r="77" spans="1:7" hidden="1" x14ac:dyDescent="0.2">
      <c r="A77" t="str">
        <f t="shared" si="0"/>
        <v>2007q2</v>
      </c>
      <c r="B77" s="83">
        <f t="shared" si="2"/>
        <v>77.350554445691799</v>
      </c>
      <c r="C77" s="83">
        <f t="shared" si="4"/>
        <v>57.233512297785914</v>
      </c>
      <c r="D77" s="83">
        <f t="shared" si="4"/>
        <v>8.0312874696944938</v>
      </c>
      <c r="E77" s="83">
        <f t="shared" si="4"/>
        <v>6.1971102669503093</v>
      </c>
      <c r="F77" s="83">
        <f t="shared" si="4"/>
        <v>2.8349008635733584</v>
      </c>
      <c r="G77" s="83">
        <f t="shared" si="4"/>
        <v>3.0537435476877364</v>
      </c>
    </row>
    <row r="78" spans="1:7" hidden="1" x14ac:dyDescent="0.2">
      <c r="A78" t="str">
        <f t="shared" si="0"/>
        <v>2007q3</v>
      </c>
      <c r="B78" s="83">
        <f t="shared" si="2"/>
        <v>77.350554445691799</v>
      </c>
      <c r="C78" s="83">
        <f t="shared" si="4"/>
        <v>57.233512297785914</v>
      </c>
      <c r="D78" s="83">
        <f t="shared" si="4"/>
        <v>8.0312874696944938</v>
      </c>
      <c r="E78" s="83">
        <f t="shared" si="4"/>
        <v>6.1971102669503102</v>
      </c>
      <c r="F78" s="83">
        <f t="shared" si="4"/>
        <v>2.8349008635733579</v>
      </c>
      <c r="G78" s="83">
        <f t="shared" si="4"/>
        <v>3.0537435476877364</v>
      </c>
    </row>
    <row r="79" spans="1:7" hidden="1" x14ac:dyDescent="0.2">
      <c r="A79" t="str">
        <f t="shared" si="0"/>
        <v>2007q4</v>
      </c>
      <c r="B79" s="83">
        <f t="shared" si="2"/>
        <v>77.350554445691799</v>
      </c>
      <c r="C79" s="83">
        <f t="shared" si="4"/>
        <v>57.233512297785914</v>
      </c>
      <c r="D79" s="83">
        <f t="shared" si="4"/>
        <v>8.0312874696944938</v>
      </c>
      <c r="E79" s="83">
        <f t="shared" si="4"/>
        <v>6.1971102669503102</v>
      </c>
      <c r="F79" s="83">
        <f t="shared" si="4"/>
        <v>2.8349008635733579</v>
      </c>
      <c r="G79" s="83">
        <f t="shared" si="4"/>
        <v>3.0537435476877364</v>
      </c>
    </row>
    <row r="80" spans="1:7" x14ac:dyDescent="0.2">
      <c r="A80" t="str">
        <f t="shared" si="0"/>
        <v>2008q1</v>
      </c>
      <c r="B80" s="83">
        <f t="shared" si="2"/>
        <v>78.730496743905107</v>
      </c>
      <c r="C80" s="83">
        <f t="shared" si="4"/>
        <v>58.440941989797132</v>
      </c>
      <c r="D80" s="83">
        <f t="shared" si="4"/>
        <v>8.195427717308279</v>
      </c>
      <c r="E80" s="83">
        <f t="shared" si="4"/>
        <v>6.3044421173581151</v>
      </c>
      <c r="F80" s="83">
        <f t="shared" si="4"/>
        <v>2.8514810350969713</v>
      </c>
      <c r="G80" s="83">
        <f t="shared" si="4"/>
        <v>2.9382038843446088</v>
      </c>
    </row>
    <row r="81" spans="1:7" x14ac:dyDescent="0.2">
      <c r="A81" t="str">
        <f t="shared" si="0"/>
        <v>2008q2</v>
      </c>
      <c r="B81" s="83">
        <f t="shared" ref="B81:B88" si="5">SUM(C81:G81)</f>
        <v>78.529155415158897</v>
      </c>
      <c r="C81" s="83">
        <f t="shared" si="4"/>
        <v>58.543455033832629</v>
      </c>
      <c r="D81" s="83">
        <f t="shared" si="4"/>
        <v>7.5731591891401866</v>
      </c>
      <c r="E81" s="83">
        <f t="shared" si="4"/>
        <v>6.8349776586806383</v>
      </c>
      <c r="F81" s="83">
        <f t="shared" si="4"/>
        <v>2.756561460960206</v>
      </c>
      <c r="G81" s="83">
        <f t="shared" si="4"/>
        <v>2.8210020725452414</v>
      </c>
    </row>
    <row r="82" spans="1:7" x14ac:dyDescent="0.2">
      <c r="A82" t="str">
        <f t="shared" si="0"/>
        <v>2008q3</v>
      </c>
      <c r="B82" s="83">
        <f t="shared" si="5"/>
        <v>78.203568518421903</v>
      </c>
      <c r="C82" s="83">
        <f t="shared" si="4"/>
        <v>58.087081840123489</v>
      </c>
      <c r="D82" s="83">
        <f t="shared" si="4"/>
        <v>7.7303872407602352</v>
      </c>
      <c r="E82" s="83">
        <f t="shared" si="4"/>
        <v>6.774376217579074</v>
      </c>
      <c r="F82" s="83">
        <f t="shared" si="4"/>
        <v>2.7768238933294205</v>
      </c>
      <c r="G82" s="83">
        <f t="shared" si="4"/>
        <v>2.8348993266296838</v>
      </c>
    </row>
    <row r="83" spans="1:7" x14ac:dyDescent="0.2">
      <c r="A83" t="str">
        <f t="shared" si="0"/>
        <v>2008q4</v>
      </c>
      <c r="B83" s="83">
        <f t="shared" si="5"/>
        <v>76.90045288461134</v>
      </c>
      <c r="C83" s="83">
        <f t="shared" si="4"/>
        <v>56.311469509910431</v>
      </c>
      <c r="D83" s="83">
        <f t="shared" si="4"/>
        <v>8.1540819678682031</v>
      </c>
      <c r="E83" s="83">
        <f t="shared" si="4"/>
        <v>6.265975876990848</v>
      </c>
      <c r="F83" s="83">
        <f t="shared" si="4"/>
        <v>2.915598620997204</v>
      </c>
      <c r="G83" s="83">
        <f t="shared" si="4"/>
        <v>3.2533269088446581</v>
      </c>
    </row>
    <row r="84" spans="1:7" x14ac:dyDescent="0.2">
      <c r="A84" t="str">
        <f t="shared" si="0"/>
        <v>2009q1</v>
      </c>
      <c r="B84" s="83">
        <f t="shared" si="5"/>
        <v>76.12697616307895</v>
      </c>
      <c r="C84" s="83">
        <f t="shared" si="4"/>
        <v>56.498434357946657</v>
      </c>
      <c r="D84" s="83">
        <f t="shared" si="4"/>
        <v>8.0220365454144265</v>
      </c>
      <c r="E84" s="83">
        <f t="shared" si="4"/>
        <v>5.6239370116081693</v>
      </c>
      <c r="F84" s="83">
        <f t="shared" si="4"/>
        <v>2.7758558284033099</v>
      </c>
      <c r="G84" s="83">
        <f t="shared" si="4"/>
        <v>3.2067124197063888</v>
      </c>
    </row>
    <row r="85" spans="1:7" x14ac:dyDescent="0.2">
      <c r="A85" t="str">
        <f t="shared" si="0"/>
        <v>2009q2</v>
      </c>
      <c r="B85" s="83">
        <f t="shared" si="5"/>
        <v>76.45709596293274</v>
      </c>
      <c r="C85" s="83">
        <f t="shared" si="4"/>
        <v>56.386607347301741</v>
      </c>
      <c r="D85" s="83">
        <f t="shared" si="4"/>
        <v>8.300344540807977</v>
      </c>
      <c r="E85" s="83">
        <f t="shared" si="4"/>
        <v>5.6442926388302501</v>
      </c>
      <c r="F85" s="83">
        <f t="shared" si="4"/>
        <v>2.9520196931433671</v>
      </c>
      <c r="G85" s="83">
        <f t="shared" si="4"/>
        <v>3.1738317428494041</v>
      </c>
    </row>
    <row r="86" spans="1:7" x14ac:dyDescent="0.2">
      <c r="A86" t="str">
        <f t="shared" si="0"/>
        <v>2009q3</v>
      </c>
      <c r="B86" s="83">
        <f t="shared" si="5"/>
        <v>76.482386022679705</v>
      </c>
      <c r="C86" s="83">
        <f t="shared" ref="C86:G95" si="6">C33/$B33*100</f>
        <v>56.366596005589386</v>
      </c>
      <c r="D86" s="83">
        <f t="shared" si="6"/>
        <v>8.2435750865621475</v>
      </c>
      <c r="E86" s="83">
        <f t="shared" si="6"/>
        <v>5.9080209385509725</v>
      </c>
      <c r="F86" s="83">
        <f t="shared" si="6"/>
        <v>2.8159655130830252</v>
      </c>
      <c r="G86" s="83">
        <f t="shared" si="6"/>
        <v>3.1482284788941737</v>
      </c>
    </row>
    <row r="87" spans="1:7" x14ac:dyDescent="0.2">
      <c r="A87" t="str">
        <f t="shared" si="0"/>
        <v>2009q4</v>
      </c>
      <c r="B87" s="83">
        <f t="shared" si="5"/>
        <v>76.918300425084524</v>
      </c>
      <c r="C87" s="83">
        <f t="shared" si="6"/>
        <v>55.924959730134859</v>
      </c>
      <c r="D87" s="83">
        <f t="shared" si="6"/>
        <v>9.1578659388686514</v>
      </c>
      <c r="E87" s="83">
        <f t="shared" si="6"/>
        <v>5.9291222982792204</v>
      </c>
      <c r="F87" s="83">
        <f t="shared" si="6"/>
        <v>2.7922107672601761</v>
      </c>
      <c r="G87" s="83">
        <f t="shared" si="6"/>
        <v>3.1141416905416106</v>
      </c>
    </row>
    <row r="88" spans="1:7" x14ac:dyDescent="0.2">
      <c r="A88" t="str">
        <f t="shared" si="0"/>
        <v>2010q1</v>
      </c>
      <c r="B88" s="83">
        <f t="shared" si="5"/>
        <v>77.402675784225281</v>
      </c>
      <c r="C88" s="83">
        <f t="shared" si="6"/>
        <v>57.39096288184323</v>
      </c>
      <c r="D88" s="83">
        <f t="shared" si="6"/>
        <v>8.0829172441390664</v>
      </c>
      <c r="E88" s="83">
        <f t="shared" si="6"/>
        <v>6.0418297986388652</v>
      </c>
      <c r="F88" s="83">
        <f t="shared" si="6"/>
        <v>2.8207459090245464</v>
      </c>
      <c r="G88" s="83">
        <f t="shared" si="6"/>
        <v>3.066219950579578</v>
      </c>
    </row>
    <row r="89" spans="1:7" x14ac:dyDescent="0.2">
      <c r="A89" t="str">
        <f t="shared" si="0"/>
        <v>2010q2</v>
      </c>
      <c r="B89" s="83">
        <f t="shared" ref="B89:B92" si="7">SUM(C89:G89)</f>
        <v>77.445601941261145</v>
      </c>
      <c r="C89" s="83">
        <f t="shared" si="6"/>
        <v>57.387858226306761</v>
      </c>
      <c r="D89" s="83">
        <f t="shared" si="6"/>
        <v>7.9682637332142185</v>
      </c>
      <c r="E89" s="83">
        <f t="shared" si="6"/>
        <v>6.2254601881537335</v>
      </c>
      <c r="F89" s="83">
        <f t="shared" si="6"/>
        <v>2.8478273392256437</v>
      </c>
      <c r="G89" s="83">
        <f t="shared" si="6"/>
        <v>3.0161924543607945</v>
      </c>
    </row>
    <row r="90" spans="1:7" x14ac:dyDescent="0.2">
      <c r="A90" t="str">
        <f t="shared" si="0"/>
        <v>2010q3</v>
      </c>
      <c r="B90" s="83">
        <f t="shared" si="7"/>
        <v>77.345502995597784</v>
      </c>
      <c r="C90" s="83">
        <f t="shared" si="6"/>
        <v>57.229063381166256</v>
      </c>
      <c r="D90" s="83">
        <f t="shared" si="6"/>
        <v>8.0017499323389583</v>
      </c>
      <c r="E90" s="83">
        <f t="shared" si="6"/>
        <v>6.2931691410267856</v>
      </c>
      <c r="F90" s="83">
        <f t="shared" si="6"/>
        <v>2.809230089995268</v>
      </c>
      <c r="G90" s="83">
        <f t="shared" si="6"/>
        <v>3.0122904510705317</v>
      </c>
    </row>
    <row r="91" spans="1:7" x14ac:dyDescent="0.2">
      <c r="A91" t="str">
        <f t="shared" si="0"/>
        <v>2010q4</v>
      </c>
      <c r="B91" s="83">
        <f t="shared" si="7"/>
        <v>77.056435918462554</v>
      </c>
      <c r="C91" s="83">
        <f t="shared" si="6"/>
        <v>56.489980512610401</v>
      </c>
      <c r="D91" s="83">
        <f t="shared" si="6"/>
        <v>8.4477451254771179</v>
      </c>
      <c r="E91" s="83">
        <f t="shared" si="6"/>
        <v>6.1307361474067923</v>
      </c>
      <c r="F91" s="83">
        <f t="shared" si="6"/>
        <v>2.8475700839435794</v>
      </c>
      <c r="G91" s="83">
        <f t="shared" si="6"/>
        <v>3.1404040490246685</v>
      </c>
    </row>
    <row r="92" spans="1:7" x14ac:dyDescent="0.2">
      <c r="A92" t="str">
        <f t="shared" si="0"/>
        <v>2011q1</v>
      </c>
      <c r="B92" s="83">
        <f t="shared" si="7"/>
        <v>77.42004956373647</v>
      </c>
      <c r="C92" s="83">
        <f t="shared" si="6"/>
        <v>57.443446409862354</v>
      </c>
      <c r="D92" s="83">
        <f t="shared" si="6"/>
        <v>8.1001271689539251</v>
      </c>
      <c r="E92" s="83">
        <f t="shared" si="6"/>
        <v>5.9900696425350501</v>
      </c>
      <c r="F92" s="83">
        <f t="shared" si="6"/>
        <v>2.816027590841609</v>
      </c>
      <c r="G92" s="83">
        <f t="shared" si="6"/>
        <v>3.0703787515435246</v>
      </c>
    </row>
    <row r="93" spans="1:7" x14ac:dyDescent="0.2">
      <c r="A93" t="str">
        <f t="shared" si="0"/>
        <v>2011q2</v>
      </c>
      <c r="B93" s="83">
        <f t="shared" ref="B93:B96" si="8">SUM(C93:G93)</f>
        <v>77.477284439784256</v>
      </c>
      <c r="C93" s="83">
        <f t="shared" ref="C93:G93" si="9">C40/$B40*100</f>
        <v>57.439306869147046</v>
      </c>
      <c r="D93" s="83">
        <f t="shared" si="9"/>
        <v>7.947255821054128</v>
      </c>
      <c r="E93" s="83">
        <f t="shared" si="9"/>
        <v>6.234910161888207</v>
      </c>
      <c r="F93" s="83">
        <f t="shared" si="9"/>
        <v>2.8521361644430723</v>
      </c>
      <c r="G93" s="83">
        <f t="shared" si="9"/>
        <v>3.003675423251813</v>
      </c>
    </row>
    <row r="94" spans="1:7" x14ac:dyDescent="0.2">
      <c r="A94" t="str">
        <f t="shared" si="0"/>
        <v>2011q3</v>
      </c>
      <c r="B94" s="83">
        <f t="shared" si="8"/>
        <v>77.343819178899793</v>
      </c>
      <c r="C94" s="83">
        <f t="shared" ref="C94:G94" si="10">C41/$B41*100</f>
        <v>57.22758040895971</v>
      </c>
      <c r="D94" s="83">
        <f t="shared" si="10"/>
        <v>7.9919040865537809</v>
      </c>
      <c r="E94" s="83">
        <f t="shared" si="10"/>
        <v>6.3251887657189432</v>
      </c>
      <c r="F94" s="83">
        <f t="shared" si="10"/>
        <v>2.8006731654692381</v>
      </c>
      <c r="G94" s="83">
        <f t="shared" si="10"/>
        <v>2.9984727521981296</v>
      </c>
    </row>
    <row r="95" spans="1:7" x14ac:dyDescent="0.2">
      <c r="A95" t="str">
        <f t="shared" si="0"/>
        <v>2011q4</v>
      </c>
      <c r="B95" s="83">
        <f t="shared" si="8"/>
        <v>76.958396409386154</v>
      </c>
      <c r="C95" s="83">
        <f t="shared" ref="C95:G95" si="11">C42/$B42*100</f>
        <v>56.242136584218564</v>
      </c>
      <c r="D95" s="83">
        <f t="shared" si="11"/>
        <v>8.5865643440713217</v>
      </c>
      <c r="E95" s="83">
        <f t="shared" si="11"/>
        <v>6.1086114408922869</v>
      </c>
      <c r="F95" s="83">
        <f t="shared" si="11"/>
        <v>2.8517931574003197</v>
      </c>
      <c r="G95" s="83">
        <f t="shared" si="11"/>
        <v>3.1692908828036459</v>
      </c>
    </row>
    <row r="96" spans="1:7" x14ac:dyDescent="0.2">
      <c r="A96" t="str">
        <f t="shared" si="0"/>
        <v>2012q1</v>
      </c>
      <c r="B96" s="83">
        <f t="shared" si="8"/>
        <v>76.983233837013572</v>
      </c>
      <c r="C96" s="83">
        <f t="shared" ref="C96:G96" si="12">C43/$B43*100</f>
        <v>57.11094788321742</v>
      </c>
      <c r="D96" s="83">
        <f t="shared" si="12"/>
        <v>8.0683603195024727</v>
      </c>
      <c r="E96" s="83">
        <f t="shared" si="12"/>
        <v>5.8852788175940285</v>
      </c>
      <c r="F96" s="83">
        <f t="shared" si="12"/>
        <v>2.8042097760898219</v>
      </c>
      <c r="G96" s="83">
        <f t="shared" si="12"/>
        <v>3.1144370406098303</v>
      </c>
    </row>
    <row r="97" spans="1:7" x14ac:dyDescent="0.2">
      <c r="A97" t="str">
        <f t="shared" ref="A97:A107" si="13">A44</f>
        <v>2012q2</v>
      </c>
      <c r="B97" s="83">
        <f t="shared" ref="B97:B107" si="14">SUM(C97:G97)</f>
        <v>77.126660781326052</v>
      </c>
      <c r="C97" s="83">
        <f t="shared" ref="C97:G97" si="15">C44/$B44*100</f>
        <v>57.071257480918511</v>
      </c>
      <c r="D97" s="83">
        <f t="shared" si="15"/>
        <v>8.0719546983587733</v>
      </c>
      <c r="E97" s="83">
        <f t="shared" si="15"/>
        <v>6.0348876629573969</v>
      </c>
      <c r="F97" s="83">
        <f t="shared" si="15"/>
        <v>2.8839943989373613</v>
      </c>
      <c r="G97" s="83">
        <f t="shared" si="15"/>
        <v>3.0645665401540039</v>
      </c>
    </row>
    <row r="98" spans="1:7" x14ac:dyDescent="0.2">
      <c r="A98" t="str">
        <f t="shared" si="13"/>
        <v>2012q3</v>
      </c>
      <c r="B98" s="83">
        <f t="shared" si="14"/>
        <v>77.057236065725775</v>
      </c>
      <c r="C98" s="83">
        <f t="shared" ref="C98:G98" si="16">C45/$B45*100</f>
        <v>56.941079931905122</v>
      </c>
      <c r="D98" s="83">
        <f t="shared" si="16"/>
        <v>8.0790763684849605</v>
      </c>
      <c r="E98" s="83">
        <f t="shared" si="16"/>
        <v>6.1754596150989016</v>
      </c>
      <c r="F98" s="83">
        <f t="shared" si="16"/>
        <v>2.8086229228491773</v>
      </c>
      <c r="G98" s="83">
        <f t="shared" si="16"/>
        <v>3.0529972273876114</v>
      </c>
    </row>
    <row r="99" spans="1:7" x14ac:dyDescent="0.2">
      <c r="A99" t="str">
        <f t="shared" si="13"/>
        <v>2012q4</v>
      </c>
      <c r="B99" s="83">
        <f t="shared" si="14"/>
        <v>76.977710917644416</v>
      </c>
      <c r="C99" s="83">
        <f t="shared" ref="C99:G99" si="17">C46/$B46*100</f>
        <v>56.219025608987941</v>
      </c>
      <c r="D99" s="83">
        <f t="shared" si="17"/>
        <v>8.7307251361390303</v>
      </c>
      <c r="E99" s="83">
        <f t="shared" si="17"/>
        <v>6.0561566288594335</v>
      </c>
      <c r="F99" s="83">
        <f t="shared" si="17"/>
        <v>2.8305246695346913</v>
      </c>
      <c r="G99" s="83">
        <f t="shared" si="17"/>
        <v>3.1412788741233078</v>
      </c>
    </row>
    <row r="100" spans="1:7" x14ac:dyDescent="0.2">
      <c r="A100" t="str">
        <f t="shared" si="13"/>
        <v>2013q1</v>
      </c>
      <c r="B100" s="83">
        <f t="shared" si="14"/>
        <v>77.268653061658441</v>
      </c>
      <c r="C100" s="83">
        <f t="shared" ref="C100:G100" si="18">C47/$B47*100</f>
        <v>57.315119058307673</v>
      </c>
      <c r="D100" s="83">
        <f t="shared" si="18"/>
        <v>8.083801577531819</v>
      </c>
      <c r="E100" s="83">
        <f t="shared" si="18"/>
        <v>5.9723927529226479</v>
      </c>
      <c r="F100" s="83">
        <f t="shared" si="18"/>
        <v>2.8136610919853258</v>
      </c>
      <c r="G100" s="83">
        <f t="shared" si="18"/>
        <v>3.0836785809109775</v>
      </c>
    </row>
    <row r="101" spans="1:7" x14ac:dyDescent="0.2">
      <c r="A101" t="str">
        <f t="shared" si="13"/>
        <v>2013q2</v>
      </c>
      <c r="B101" s="83">
        <f t="shared" si="14"/>
        <v>77.349849054123823</v>
      </c>
      <c r="C101" s="83">
        <f t="shared" ref="C101:G101" si="19">C48/$B48*100</f>
        <v>57.299474192124102</v>
      </c>
      <c r="D101" s="83">
        <f t="shared" si="19"/>
        <v>7.9958247508757072</v>
      </c>
      <c r="E101" s="83">
        <f t="shared" si="19"/>
        <v>6.1650860043331122</v>
      </c>
      <c r="F101" s="83">
        <f t="shared" si="19"/>
        <v>2.8613193008686926</v>
      </c>
      <c r="G101" s="83">
        <f t="shared" si="19"/>
        <v>3.0281448059222038</v>
      </c>
    </row>
    <row r="102" spans="1:7" x14ac:dyDescent="0.2">
      <c r="A102" t="str">
        <f t="shared" si="13"/>
        <v>2013q3</v>
      </c>
      <c r="B102" s="83">
        <f t="shared" si="14"/>
        <v>77.248852746741122</v>
      </c>
      <c r="C102" s="83">
        <f t="shared" ref="C102:G102" si="20">C49/$B49*100</f>
        <v>57.132574574010363</v>
      </c>
      <c r="D102" s="83">
        <f t="shared" si="20"/>
        <v>8.0242434624592338</v>
      </c>
      <c r="E102" s="83">
        <f t="shared" si="20"/>
        <v>6.2646058406148768</v>
      </c>
      <c r="F102" s="83">
        <f t="shared" si="20"/>
        <v>2.8061753927712276</v>
      </c>
      <c r="G102" s="83">
        <f t="shared" si="20"/>
        <v>3.0212534768854242</v>
      </c>
    </row>
    <row r="103" spans="1:7" x14ac:dyDescent="0.2">
      <c r="A103" t="str">
        <f t="shared" si="13"/>
        <v>2013q4</v>
      </c>
      <c r="B103" s="83">
        <f t="shared" si="14"/>
        <v>76.997514415164346</v>
      </c>
      <c r="C103" s="83">
        <f t="shared" ref="C103:G103" si="21">C50/$B50*100</f>
        <v>56.317047568605631</v>
      </c>
      <c r="D103" s="83">
        <f t="shared" si="21"/>
        <v>8.5883448685624906</v>
      </c>
      <c r="E103" s="83">
        <f t="shared" si="21"/>
        <v>6.0985014057195039</v>
      </c>
      <c r="F103" s="83">
        <f t="shared" si="21"/>
        <v>2.8432959702928637</v>
      </c>
      <c r="G103" s="83">
        <f t="shared" si="21"/>
        <v>3.1503246019838733</v>
      </c>
    </row>
    <row r="104" spans="1:7" x14ac:dyDescent="0.2">
      <c r="A104" t="str">
        <f t="shared" si="13"/>
        <v>2014q1</v>
      </c>
      <c r="B104" s="83">
        <f t="shared" si="14"/>
        <v>77.223978820802827</v>
      </c>
      <c r="C104" s="83">
        <f t="shared" ref="C104:G104" si="22">C51/$B51*100</f>
        <v>57.289837783795818</v>
      </c>
      <c r="D104" s="83">
        <f t="shared" si="22"/>
        <v>8.0840963553294056</v>
      </c>
      <c r="E104" s="83">
        <f t="shared" si="22"/>
        <v>5.9492470710172416</v>
      </c>
      <c r="F104" s="83">
        <f t="shared" si="22"/>
        <v>2.8112994863055856</v>
      </c>
      <c r="G104" s="83">
        <f t="shared" si="22"/>
        <v>3.0894981243547779</v>
      </c>
    </row>
    <row r="105" spans="1:7" x14ac:dyDescent="0.2">
      <c r="A105" t="str">
        <f t="shared" si="13"/>
        <v>2014q2</v>
      </c>
      <c r="B105" s="83">
        <f t="shared" si="14"/>
        <v>77.317931425078029</v>
      </c>
      <c r="C105" s="83">
        <f t="shared" ref="C105:G105" si="23">C52/$B52*100</f>
        <v>57.270012847396544</v>
      </c>
      <c r="D105" s="83">
        <f t="shared" si="23"/>
        <v>8.0050117567628689</v>
      </c>
      <c r="E105" s="83">
        <f t="shared" si="23"/>
        <v>6.1449612763929053</v>
      </c>
      <c r="F105" s="83">
        <f t="shared" si="23"/>
        <v>2.8658166214163754</v>
      </c>
      <c r="G105" s="83">
        <f t="shared" si="23"/>
        <v>3.0321289231093398</v>
      </c>
    </row>
    <row r="106" spans="1:7" x14ac:dyDescent="0.2">
      <c r="A106" t="str">
        <f t="shared" si="13"/>
        <v>2014q3</v>
      </c>
      <c r="B106" s="83">
        <f t="shared" si="14"/>
        <v>77.216635997122239</v>
      </c>
      <c r="C106" s="83">
        <f t="shared" ref="C106:G106" si="24">C53/$B53*100</f>
        <v>57.100411638291739</v>
      </c>
      <c r="D106" s="83">
        <f t="shared" si="24"/>
        <v>8.031741305832659</v>
      </c>
      <c r="E106" s="83">
        <f t="shared" si="24"/>
        <v>6.2550847404775736</v>
      </c>
      <c r="F106" s="83">
        <f t="shared" si="24"/>
        <v>2.8051571603632142</v>
      </c>
      <c r="G106" s="83">
        <f t="shared" si="24"/>
        <v>3.0242411521570549</v>
      </c>
    </row>
    <row r="107" spans="1:7" x14ac:dyDescent="0.2">
      <c r="A107" t="str">
        <f t="shared" si="13"/>
        <v>2014q4</v>
      </c>
      <c r="B107" s="83">
        <f t="shared" si="14"/>
        <v>76.977873914064972</v>
      </c>
      <c r="C107" s="83">
        <f t="shared" ref="C107:G107" si="25">C54/$B54*100</f>
        <v>56.259403253937379</v>
      </c>
      <c r="D107" s="83">
        <f t="shared" si="25"/>
        <v>8.6352114495909476</v>
      </c>
      <c r="E107" s="83">
        <f t="shared" si="25"/>
        <v>6.0877564918237415</v>
      </c>
      <c r="F107" s="83">
        <f t="shared" si="25"/>
        <v>2.8418712657426251</v>
      </c>
      <c r="G107" s="83">
        <f t="shared" si="25"/>
        <v>3.1536314529702758</v>
      </c>
    </row>
    <row r="109" spans="1:7" x14ac:dyDescent="0.2">
      <c r="A109" s="340" t="s">
        <v>28</v>
      </c>
      <c r="B109" s="341">
        <f t="shared" ref="B109:G109" si="26">AVERAGE(B80:B107)</f>
        <v>77.23372605013185</v>
      </c>
      <c r="C109" s="341">
        <f t="shared" si="26"/>
        <v>57.026288318223166</v>
      </c>
      <c r="D109" s="341">
        <f t="shared" si="26"/>
        <v>8.1750642047129638</v>
      </c>
      <c r="E109" s="341">
        <f t="shared" si="26"/>
        <v>6.1330192268553327</v>
      </c>
      <c r="F109" s="341">
        <f t="shared" si="26"/>
        <v>2.8306595846347826</v>
      </c>
      <c r="G109" s="341">
        <f t="shared" si="26"/>
        <v>3.0686947157056119</v>
      </c>
    </row>
    <row r="110" spans="1:7" x14ac:dyDescent="0.2">
      <c r="A110" s="340" t="s">
        <v>405</v>
      </c>
      <c r="B110" s="341">
        <f t="shared" ref="B110:G110" si="27">MEDIAN(B80:B107)</f>
        <v>77.220307408962526</v>
      </c>
      <c r="C110" s="341">
        <f t="shared" si="27"/>
        <v>57.121761228613892</v>
      </c>
      <c r="D110" s="341">
        <f t="shared" si="27"/>
        <v>8.0809968063120134</v>
      </c>
      <c r="E110" s="341">
        <f t="shared" si="27"/>
        <v>6.1196737941495396</v>
      </c>
      <c r="F110" s="341">
        <f t="shared" si="27"/>
        <v>2.8183867499330777</v>
      </c>
      <c r="G110" s="341">
        <f t="shared" si="27"/>
        <v>3.0682993510615511</v>
      </c>
    </row>
    <row r="111" spans="1:7" x14ac:dyDescent="0.2">
      <c r="A111" s="340" t="s">
        <v>403</v>
      </c>
      <c r="B111" s="341">
        <f t="shared" ref="B111:G111" si="28">STDEV(B80:B107)</f>
        <v>0.54691302671944031</v>
      </c>
      <c r="C111" s="341">
        <f t="shared" si="28"/>
        <v>0.66473814065307502</v>
      </c>
      <c r="D111" s="341">
        <f t="shared" si="28"/>
        <v>0.32375651729792237</v>
      </c>
      <c r="E111" s="341">
        <f t="shared" si="28"/>
        <v>0.26013763343491009</v>
      </c>
      <c r="F111" s="341">
        <f t="shared" si="28"/>
        <v>4.1734233457275713E-2</v>
      </c>
      <c r="G111" s="341">
        <f t="shared" si="28"/>
        <v>9.913651306379867E-2</v>
      </c>
    </row>
    <row r="112" spans="1:7" x14ac:dyDescent="0.2">
      <c r="A112" s="340" t="s">
        <v>404</v>
      </c>
      <c r="B112" s="341">
        <f t="shared" ref="B112:G112" si="29">MAX(B80:B107)-MIN(B80:B107)</f>
        <v>2.6035205808261566</v>
      </c>
      <c r="C112" s="341">
        <f t="shared" si="29"/>
        <v>2.6184953036977703</v>
      </c>
      <c r="D112" s="341">
        <f t="shared" si="29"/>
        <v>1.5847067497284648</v>
      </c>
      <c r="E112" s="341">
        <f t="shared" si="29"/>
        <v>1.2110406470724691</v>
      </c>
      <c r="F112" s="341">
        <f t="shared" si="29"/>
        <v>0.19545823218316105</v>
      </c>
      <c r="G112" s="341">
        <f t="shared" si="29"/>
        <v>0.43232483629941676</v>
      </c>
    </row>
  </sheetData>
  <mergeCells count="1">
    <mergeCell ref="A1:G1"/>
  </mergeCells>
  <conditionalFormatting sqref="B80:G10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5"/>
  <sheetViews>
    <sheetView workbookViewId="0">
      <pane xSplit="2" topLeftCell="C1" activePane="topRight" state="frozen"/>
      <selection pane="topRight"/>
    </sheetView>
  </sheetViews>
  <sheetFormatPr defaultRowHeight="14.25" x14ac:dyDescent="0.2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 x14ac:dyDescent="0.25">
      <c r="B1" s="8" t="s">
        <v>23</v>
      </c>
      <c r="C1" s="207" t="s">
        <v>23</v>
      </c>
      <c r="D1" s="208" t="s">
        <v>24</v>
      </c>
      <c r="E1" s="208" t="s">
        <v>208</v>
      </c>
      <c r="F1" s="208" t="s">
        <v>31</v>
      </c>
      <c r="G1" s="208" t="s">
        <v>30</v>
      </c>
      <c r="H1" s="208" t="s">
        <v>25</v>
      </c>
      <c r="I1" s="208" t="s">
        <v>26</v>
      </c>
      <c r="J1" s="208" t="s">
        <v>27</v>
      </c>
      <c r="K1" s="208" t="s">
        <v>34</v>
      </c>
      <c r="L1" s="208" t="s">
        <v>35</v>
      </c>
      <c r="M1" s="208" t="s">
        <v>36</v>
      </c>
      <c r="N1" s="208" t="s">
        <v>37</v>
      </c>
      <c r="O1" s="209" t="s">
        <v>29</v>
      </c>
    </row>
    <row r="2" spans="1:18" x14ac:dyDescent="0.2">
      <c r="A2" s="8">
        <v>2000</v>
      </c>
      <c r="B2" s="10">
        <v>21799650</v>
      </c>
      <c r="C2" s="15">
        <f t="shared" ref="C2:C15" si="0">B2*1000</f>
        <v>21799650000</v>
      </c>
      <c r="D2" s="15">
        <f t="shared" ref="D2:D16" si="1">Q2*1000000</f>
        <v>300267914785.47595</v>
      </c>
      <c r="E2" s="267">
        <f>R2*1000000</f>
        <v>45237199106.020584</v>
      </c>
      <c r="F2" s="10">
        <v>8857615</v>
      </c>
      <c r="G2" s="10">
        <f>G3/F3*F2</f>
        <v>5179802.4874254027</v>
      </c>
      <c r="H2" s="11">
        <f t="shared" ref="H2" si="2">C2/D2</f>
        <v>7.2600664028904277E-2</v>
      </c>
      <c r="I2" s="11">
        <f t="shared" ref="I2" si="3">E2/C2</f>
        <v>2.0751341927976177</v>
      </c>
      <c r="J2" s="11">
        <f t="shared" ref="J2" si="4">E2/D2</f>
        <v>0.15065612034619133</v>
      </c>
      <c r="K2" s="9">
        <f t="shared" ref="K2" si="5">C2/F2</f>
        <v>2461.1196128980546</v>
      </c>
      <c r="L2" s="9">
        <f t="shared" ref="L2" si="6">C2/G2</f>
        <v>4208.5871136826718</v>
      </c>
      <c r="M2" s="9">
        <f t="shared" ref="M2" si="7">D2/F2</f>
        <v>33899.409128244559</v>
      </c>
      <c r="N2" s="9">
        <f t="shared" ref="N2" si="8">D2/G2</f>
        <v>57968.989264438685</v>
      </c>
      <c r="O2" s="12">
        <v>5.3250000000000002</v>
      </c>
      <c r="Q2" s="342">
        <v>300267.91478547594</v>
      </c>
      <c r="R2" s="342">
        <v>45237.199106020584</v>
      </c>
    </row>
    <row r="3" spans="1:18" x14ac:dyDescent="0.2">
      <c r="A3" s="8">
        <v>2001</v>
      </c>
      <c r="B3" s="10">
        <v>25061194</v>
      </c>
      <c r="C3" s="15">
        <f t="shared" si="0"/>
        <v>25061194000</v>
      </c>
      <c r="D3" s="15">
        <f t="shared" si="1"/>
        <v>313320157800.19409</v>
      </c>
      <c r="E3" s="267">
        <f t="shared" ref="E3:E16" si="9">R3*1000000</f>
        <v>45658178538.233971</v>
      </c>
      <c r="F3" s="10">
        <v>9557165</v>
      </c>
      <c r="G3" s="10">
        <v>5588889</v>
      </c>
      <c r="H3" s="11">
        <f t="shared" ref="H3:H16" si="10">C3/D3</f>
        <v>7.9985897415453408E-2</v>
      </c>
      <c r="I3" s="11">
        <f t="shared" ref="I3:I16" si="11">E3/C3</f>
        <v>1.8218676467782808</v>
      </c>
      <c r="J3" s="11">
        <f t="shared" ref="J3:J16" si="12">E3/D3</f>
        <v>0.14572371869974107</v>
      </c>
      <c r="K3" s="9">
        <f t="shared" ref="K3:K16" si="13">C3/F3</f>
        <v>2622.2414282896652</v>
      </c>
      <c r="L3" s="9">
        <f t="shared" ref="L3:L16" si="14">C3/G3</f>
        <v>4484.1101693019846</v>
      </c>
      <c r="M3" s="9">
        <f t="shared" ref="M3:M16" si="15">D3/F3</f>
        <v>32783.797056992749</v>
      </c>
      <c r="N3" s="9">
        <f t="shared" ref="N3:N16" si="16">D3/G3</f>
        <v>56061.259724462965</v>
      </c>
      <c r="O3" s="12">
        <v>5.7249999999999988</v>
      </c>
      <c r="Q3" s="342">
        <v>313320.15780019411</v>
      </c>
      <c r="R3" s="342">
        <v>45658.178538233973</v>
      </c>
    </row>
    <row r="4" spans="1:18" x14ac:dyDescent="0.2">
      <c r="A4" s="8">
        <v>2002</v>
      </c>
      <c r="B4" s="10">
        <v>22429241</v>
      </c>
      <c r="C4" s="15">
        <f t="shared" si="0"/>
        <v>22429241000</v>
      </c>
      <c r="D4" s="15">
        <f t="shared" si="1"/>
        <v>320424951197.39459</v>
      </c>
      <c r="E4" s="267">
        <f t="shared" si="9"/>
        <v>45848019036.619781</v>
      </c>
      <c r="F4" s="10">
        <v>9659485</v>
      </c>
      <c r="G4" s="10">
        <v>5699908</v>
      </c>
      <c r="H4" s="11">
        <f t="shared" si="10"/>
        <v>6.9998422145916755E-2</v>
      </c>
      <c r="I4" s="11">
        <f t="shared" si="11"/>
        <v>2.0441181686272745</v>
      </c>
      <c r="J4" s="11">
        <f t="shared" si="12"/>
        <v>0.1430850464837102</v>
      </c>
      <c r="K4" s="9">
        <f t="shared" si="13"/>
        <v>2321.9913898101195</v>
      </c>
      <c r="L4" s="9">
        <f t="shared" si="14"/>
        <v>3935.0180739759307</v>
      </c>
      <c r="M4" s="9">
        <f t="shared" si="15"/>
        <v>33172.053292426521</v>
      </c>
      <c r="N4" s="9">
        <f t="shared" si="16"/>
        <v>56215.81106175654</v>
      </c>
      <c r="O4" s="12">
        <v>9.15</v>
      </c>
      <c r="Q4" s="342">
        <v>320424.95119739458</v>
      </c>
      <c r="R4" s="342">
        <v>45848.019036619778</v>
      </c>
    </row>
    <row r="5" spans="1:18" x14ac:dyDescent="0.2">
      <c r="A5" s="8">
        <v>2003</v>
      </c>
      <c r="B5" s="364">
        <v>25476494</v>
      </c>
      <c r="C5" s="15">
        <f t="shared" si="0"/>
        <v>25476494000</v>
      </c>
      <c r="D5" s="15">
        <f t="shared" si="1"/>
        <v>330777283976.65417</v>
      </c>
      <c r="E5" s="267">
        <f t="shared" si="9"/>
        <v>46855527011.368095</v>
      </c>
      <c r="F5" s="10">
        <v>9752211</v>
      </c>
      <c r="G5" s="10">
        <v>5806228</v>
      </c>
      <c r="H5" s="11">
        <f t="shared" si="10"/>
        <v>7.7020083403907799E-2</v>
      </c>
      <c r="I5" s="11">
        <f t="shared" si="11"/>
        <v>1.8391669988565968</v>
      </c>
      <c r="J5" s="11">
        <f t="shared" si="12"/>
        <v>0.14165279564564989</v>
      </c>
      <c r="K5" s="9">
        <f t="shared" si="13"/>
        <v>2612.3813358837292</v>
      </c>
      <c r="L5" s="9">
        <f t="shared" si="14"/>
        <v>4387.7873896788069</v>
      </c>
      <c r="M5" s="9">
        <f t="shared" si="15"/>
        <v>33918.183679234811</v>
      </c>
      <c r="N5" s="9">
        <f t="shared" si="16"/>
        <v>56969.392861708868</v>
      </c>
      <c r="O5" s="12">
        <v>5.9666666666666659</v>
      </c>
      <c r="Q5" s="342">
        <v>330777.28397665417</v>
      </c>
      <c r="R5" s="342">
        <v>46855.527011368096</v>
      </c>
    </row>
    <row r="6" spans="1:18" x14ac:dyDescent="0.2">
      <c r="A6" s="8">
        <v>2004</v>
      </c>
      <c r="B6" s="364">
        <v>28014475</v>
      </c>
      <c r="C6" s="15">
        <f t="shared" si="0"/>
        <v>28014475000</v>
      </c>
      <c r="D6" s="15">
        <f t="shared" si="1"/>
        <v>345529530263.12177</v>
      </c>
      <c r="E6" s="267">
        <f t="shared" si="9"/>
        <v>47487822766.472427</v>
      </c>
      <c r="F6" s="10">
        <v>9835710</v>
      </c>
      <c r="G6" s="10">
        <v>5907719</v>
      </c>
      <c r="H6" s="11">
        <f t="shared" si="10"/>
        <v>8.1076934230966874E-2</v>
      </c>
      <c r="I6" s="11">
        <f t="shared" si="11"/>
        <v>1.6951173550984777</v>
      </c>
      <c r="J6" s="11">
        <f t="shared" si="12"/>
        <v>0.13743491831308979</v>
      </c>
      <c r="K6" s="9">
        <f t="shared" si="13"/>
        <v>2848.241255588056</v>
      </c>
      <c r="L6" s="9">
        <f t="shared" si="14"/>
        <v>4742.0121031484405</v>
      </c>
      <c r="M6" s="9">
        <f t="shared" si="15"/>
        <v>35130.105530065623</v>
      </c>
      <c r="N6" s="9">
        <f t="shared" si="16"/>
        <v>58487.807267597149</v>
      </c>
      <c r="O6" s="12">
        <v>1.3916666666666666</v>
      </c>
      <c r="Q6" s="342">
        <v>345529.53026312176</v>
      </c>
      <c r="R6" s="342">
        <v>47487.822766472425</v>
      </c>
    </row>
    <row r="7" spans="1:18" x14ac:dyDescent="0.2">
      <c r="A7" s="8">
        <f t="shared" ref="A7:A15" si="17">A6+1</f>
        <v>2005</v>
      </c>
      <c r="B7" s="364">
        <v>33307079</v>
      </c>
      <c r="C7" s="15">
        <f t="shared" si="0"/>
        <v>33307079000</v>
      </c>
      <c r="D7" s="15">
        <f t="shared" si="1"/>
        <v>365133410604.60132</v>
      </c>
      <c r="E7" s="267">
        <f t="shared" si="9"/>
        <v>49626640296.724648</v>
      </c>
      <c r="F7" s="10">
        <v>9910636</v>
      </c>
      <c r="G7" s="10">
        <v>5879200</v>
      </c>
      <c r="H7" s="11">
        <f t="shared" si="10"/>
        <v>9.1218929938098284E-2</v>
      </c>
      <c r="I7" s="11">
        <f t="shared" si="11"/>
        <v>1.4899727561436609</v>
      </c>
      <c r="J7" s="11">
        <f t="shared" si="12"/>
        <v>0.13591372045234379</v>
      </c>
      <c r="K7" s="9">
        <f t="shared" si="13"/>
        <v>3360.7408243022951</v>
      </c>
      <c r="L7" s="9">
        <f t="shared" si="14"/>
        <v>5665.2399986392702</v>
      </c>
      <c r="M7" s="9">
        <f t="shared" si="15"/>
        <v>36842.58110222203</v>
      </c>
      <c r="N7" s="9">
        <f t="shared" si="16"/>
        <v>62105.968601952874</v>
      </c>
      <c r="O7" s="12">
        <v>3.4</v>
      </c>
      <c r="Q7" s="342">
        <v>365133.41060460132</v>
      </c>
      <c r="R7" s="342">
        <v>49626.640296724647</v>
      </c>
    </row>
    <row r="8" spans="1:18" x14ac:dyDescent="0.2">
      <c r="A8" s="8">
        <f t="shared" si="17"/>
        <v>2006</v>
      </c>
      <c r="B8" s="364">
        <v>36881397</v>
      </c>
      <c r="C8" s="15">
        <f t="shared" si="0"/>
        <v>36881397000</v>
      </c>
      <c r="D8" s="15">
        <f t="shared" si="1"/>
        <v>384865027942.06287</v>
      </c>
      <c r="E8" s="267">
        <f t="shared" si="9"/>
        <v>51105541134.83918</v>
      </c>
      <c r="F8" s="10">
        <v>9974344</v>
      </c>
      <c r="G8" s="10">
        <v>5951100</v>
      </c>
      <c r="H8" s="11">
        <f t="shared" si="10"/>
        <v>9.5829431936725828E-2</v>
      </c>
      <c r="I8" s="11">
        <f t="shared" si="11"/>
        <v>1.3856725962641594</v>
      </c>
      <c r="J8" s="11">
        <f t="shared" si="12"/>
        <v>0.13278821775028243</v>
      </c>
      <c r="K8" s="9">
        <f t="shared" si="13"/>
        <v>3697.6263301125368</v>
      </c>
      <c r="L8" s="9">
        <f t="shared" si="14"/>
        <v>6197.4083782830066</v>
      </c>
      <c r="M8" s="9">
        <f t="shared" si="15"/>
        <v>38585.497747226575</v>
      </c>
      <c r="N8" s="9">
        <f t="shared" si="16"/>
        <v>64671.241945533242</v>
      </c>
      <c r="O8" s="12">
        <v>4.4333333333333327</v>
      </c>
      <c r="Q8" s="342">
        <v>384865.02794206288</v>
      </c>
      <c r="R8" s="342">
        <v>51105.541134839179</v>
      </c>
    </row>
    <row r="9" spans="1:18" x14ac:dyDescent="0.2">
      <c r="A9" s="8">
        <f t="shared" si="17"/>
        <v>2007</v>
      </c>
      <c r="B9" s="364">
        <v>44482953</v>
      </c>
      <c r="C9" s="15">
        <f t="shared" si="0"/>
        <v>44482953000</v>
      </c>
      <c r="D9" s="15">
        <f t="shared" si="1"/>
        <v>408681323166.62579</v>
      </c>
      <c r="E9" s="267">
        <f t="shared" si="9"/>
        <v>53635114916.197433</v>
      </c>
      <c r="F9" s="10">
        <v>10045594</v>
      </c>
      <c r="G9" s="10">
        <v>6127100</v>
      </c>
      <c r="H9" s="11">
        <f t="shared" si="10"/>
        <v>0.10884508412405135</v>
      </c>
      <c r="I9" s="11">
        <f t="shared" si="11"/>
        <v>1.2057453765759982</v>
      </c>
      <c r="J9" s="11">
        <f t="shared" si="12"/>
        <v>0.13123945694560052</v>
      </c>
      <c r="K9" s="9">
        <f t="shared" si="13"/>
        <v>4428.1057944408267</v>
      </c>
      <c r="L9" s="9">
        <f t="shared" si="14"/>
        <v>7260.0337843351663</v>
      </c>
      <c r="M9" s="9">
        <f t="shared" si="15"/>
        <v>40682.643870200787</v>
      </c>
      <c r="N9" s="9">
        <f t="shared" si="16"/>
        <v>66700.612551880302</v>
      </c>
      <c r="O9" s="12">
        <v>6.9</v>
      </c>
      <c r="Q9" s="342">
        <v>408681.32316662581</v>
      </c>
      <c r="R9" s="342">
        <v>53635.114916197432</v>
      </c>
    </row>
    <row r="10" spans="1:18" x14ac:dyDescent="0.2">
      <c r="A10" s="8">
        <f t="shared" si="17"/>
        <v>2008</v>
      </c>
      <c r="B10" s="364">
        <v>55533549</v>
      </c>
      <c r="C10" s="15">
        <f t="shared" si="0"/>
        <v>55533549000</v>
      </c>
      <c r="D10" s="15">
        <f t="shared" si="1"/>
        <v>425095601761.74194</v>
      </c>
      <c r="E10" s="267">
        <f t="shared" si="9"/>
        <v>56590887629.149574</v>
      </c>
      <c r="F10" s="10">
        <v>10105436</v>
      </c>
      <c r="G10" s="10">
        <v>6284500</v>
      </c>
      <c r="H10" s="11">
        <f t="shared" si="10"/>
        <v>0.13063778775844759</v>
      </c>
      <c r="I10" s="11">
        <f t="shared" si="11"/>
        <v>1.0190396372677275</v>
      </c>
      <c r="J10" s="11">
        <f t="shared" si="12"/>
        <v>0.1331250838508268</v>
      </c>
      <c r="K10" s="9">
        <f t="shared" si="13"/>
        <v>5495.4134586573009</v>
      </c>
      <c r="L10" s="9">
        <f t="shared" si="14"/>
        <v>8836.5898639509905</v>
      </c>
      <c r="M10" s="9">
        <f t="shared" si="15"/>
        <v>42066.032753237167</v>
      </c>
      <c r="N10" s="9">
        <f t="shared" si="16"/>
        <v>67641.912922546253</v>
      </c>
      <c r="O10" s="12">
        <v>11.483333333333334</v>
      </c>
      <c r="P10" s="11"/>
      <c r="Q10" s="342">
        <v>425095.60176174197</v>
      </c>
      <c r="R10" s="342">
        <v>56590.887629149576</v>
      </c>
    </row>
    <row r="11" spans="1:18" x14ac:dyDescent="0.2">
      <c r="A11" s="8">
        <f t="shared" si="17"/>
        <v>2009</v>
      </c>
      <c r="B11" s="364">
        <v>63809285</v>
      </c>
      <c r="C11" s="15">
        <f t="shared" si="0"/>
        <v>63809285000</v>
      </c>
      <c r="D11" s="15">
        <f t="shared" si="1"/>
        <v>419443659559.43756</v>
      </c>
      <c r="E11" s="267">
        <f t="shared" si="9"/>
        <v>58446708404.524048</v>
      </c>
      <c r="F11" s="10">
        <v>10449300</v>
      </c>
      <c r="G11" s="10">
        <v>6463900</v>
      </c>
      <c r="H11" s="11">
        <f t="shared" si="10"/>
        <v>0.15212838135882673</v>
      </c>
      <c r="I11" s="11">
        <f t="shared" si="11"/>
        <v>0.91595930599322728</v>
      </c>
      <c r="J11" s="11">
        <f t="shared" si="12"/>
        <v>0.13934340661130393</v>
      </c>
      <c r="K11" s="9">
        <f t="shared" si="13"/>
        <v>6106.5607265558456</v>
      </c>
      <c r="L11" s="9">
        <f t="shared" si="14"/>
        <v>9871.6386392116219</v>
      </c>
      <c r="M11" s="9">
        <f t="shared" si="15"/>
        <v>40140.838100105997</v>
      </c>
      <c r="N11" s="9">
        <f t="shared" si="16"/>
        <v>64890.183876519986</v>
      </c>
      <c r="O11" s="12">
        <v>7.4083333333333341</v>
      </c>
      <c r="Q11" s="342">
        <v>419443.65955943754</v>
      </c>
      <c r="R11" s="342">
        <v>58446.708404524048</v>
      </c>
    </row>
    <row r="12" spans="1:18" x14ac:dyDescent="0.2">
      <c r="A12" s="8">
        <f t="shared" si="17"/>
        <v>2010</v>
      </c>
      <c r="B12" s="364">
        <v>67662724</v>
      </c>
      <c r="C12" s="15">
        <f t="shared" si="0"/>
        <v>67662724000</v>
      </c>
      <c r="D12" s="15">
        <f t="shared" si="1"/>
        <v>433846189406.41522</v>
      </c>
      <c r="E12" s="267">
        <f t="shared" si="9"/>
        <v>60438666145.060394</v>
      </c>
      <c r="F12" s="10">
        <v>10645400</v>
      </c>
      <c r="G12" s="10">
        <v>6649600</v>
      </c>
      <c r="H12" s="11">
        <f t="shared" si="10"/>
        <v>0.15596016664932699</v>
      </c>
      <c r="I12" s="11">
        <f t="shared" si="11"/>
        <v>0.89323430350011324</v>
      </c>
      <c r="J12" s="11">
        <f t="shared" si="12"/>
        <v>0.13930897083077318</v>
      </c>
      <c r="K12" s="9">
        <f t="shared" si="13"/>
        <v>6356.0527551806417</v>
      </c>
      <c r="L12" s="9">
        <f t="shared" si="14"/>
        <v>10175.457771896054</v>
      </c>
      <c r="M12" s="9">
        <f t="shared" si="15"/>
        <v>40754.334210683977</v>
      </c>
      <c r="N12" s="9">
        <f t="shared" si="16"/>
        <v>65243.952930464271</v>
      </c>
      <c r="O12" s="12">
        <v>4.5250000000000004</v>
      </c>
      <c r="Q12" s="342">
        <v>433846.18940641521</v>
      </c>
      <c r="R12" s="342">
        <v>60438.666145060393</v>
      </c>
    </row>
    <row r="13" spans="1:18" x14ac:dyDescent="0.2">
      <c r="A13" s="8">
        <f t="shared" si="17"/>
        <v>2011</v>
      </c>
      <c r="B13" s="364">
        <v>78643854</v>
      </c>
      <c r="C13" s="15">
        <f t="shared" si="0"/>
        <v>78643854000</v>
      </c>
      <c r="D13" s="15">
        <f t="shared" si="1"/>
        <v>449202258069.46783</v>
      </c>
      <c r="E13" s="267">
        <f t="shared" si="9"/>
        <v>62663935572.449348</v>
      </c>
      <c r="F13" s="10">
        <v>10819130</v>
      </c>
      <c r="G13" s="10">
        <v>6514190</v>
      </c>
      <c r="H13" s="11">
        <f t="shared" si="10"/>
        <v>0.17507448501703202</v>
      </c>
      <c r="I13" s="11">
        <f t="shared" si="11"/>
        <v>0.79680651933016089</v>
      </c>
      <c r="J13" s="11">
        <f t="shared" si="12"/>
        <v>0.13950049102994169</v>
      </c>
      <c r="K13" s="9">
        <f t="shared" si="13"/>
        <v>7268.9628463656509</v>
      </c>
      <c r="L13" s="9">
        <f t="shared" si="14"/>
        <v>12072.698831320547</v>
      </c>
      <c r="M13" s="9">
        <f t="shared" si="15"/>
        <v>41519.258763825543</v>
      </c>
      <c r="N13" s="9">
        <f t="shared" si="16"/>
        <v>68957.50017568843</v>
      </c>
      <c r="O13" s="12">
        <v>4.7583333333333329</v>
      </c>
      <c r="Q13" s="342">
        <v>449202.25806946785</v>
      </c>
      <c r="R13" s="342">
        <v>62663.935572449351</v>
      </c>
    </row>
    <row r="14" spans="1:18" x14ac:dyDescent="0.2">
      <c r="A14" s="8">
        <f t="shared" si="17"/>
        <v>2012</v>
      </c>
      <c r="B14" s="364">
        <v>86467069</v>
      </c>
      <c r="C14" s="15">
        <f t="shared" si="0"/>
        <v>86467069000</v>
      </c>
      <c r="D14" s="15">
        <f t="shared" si="1"/>
        <v>460677018297.20123</v>
      </c>
      <c r="E14" s="267">
        <f t="shared" si="9"/>
        <v>65145312174.601189</v>
      </c>
      <c r="F14" s="10">
        <v>10267300</v>
      </c>
      <c r="G14" s="10">
        <v>6867250</v>
      </c>
      <c r="H14" s="11">
        <f t="shared" si="10"/>
        <v>0.18769564264266517</v>
      </c>
      <c r="I14" s="11">
        <f t="shared" si="11"/>
        <v>0.75341182403905915</v>
      </c>
      <c r="J14" s="11">
        <f t="shared" si="12"/>
        <v>0.14141211648759378</v>
      </c>
      <c r="K14" s="9">
        <f t="shared" si="13"/>
        <v>8421.5975962521788</v>
      </c>
      <c r="L14" s="9">
        <f t="shared" si="14"/>
        <v>12591.221959299573</v>
      </c>
      <c r="M14" s="9">
        <f t="shared" si="15"/>
        <v>44868.370291819781</v>
      </c>
      <c r="N14" s="9">
        <f t="shared" si="16"/>
        <v>67083.187345327635</v>
      </c>
      <c r="O14" s="12">
        <v>5.7</v>
      </c>
      <c r="Q14" s="342">
        <v>460677.01829720126</v>
      </c>
      <c r="R14" s="342">
        <v>65145.312174601189</v>
      </c>
    </row>
    <row r="15" spans="1:18" x14ac:dyDescent="0.2">
      <c r="A15" s="8">
        <f t="shared" si="17"/>
        <v>2013</v>
      </c>
      <c r="B15" s="364">
        <v>91847746</v>
      </c>
      <c r="C15" s="15">
        <f t="shared" si="0"/>
        <v>91847746000</v>
      </c>
      <c r="D15" s="15">
        <f t="shared" si="1"/>
        <v>470341073734.63019</v>
      </c>
      <c r="E15" s="267">
        <f t="shared" si="9"/>
        <v>67152423350.976624</v>
      </c>
      <c r="F15" s="10">
        <v>10456900</v>
      </c>
      <c r="G15" s="10">
        <v>6514189.6249047294</v>
      </c>
      <c r="H15" s="11">
        <f t="shared" si="10"/>
        <v>0.19527902436992173</v>
      </c>
      <c r="I15" s="11">
        <f t="shared" si="11"/>
        <v>0.73112761363764578</v>
      </c>
      <c r="J15" s="11">
        <f t="shared" si="12"/>
        <v>0.14277388708106853</v>
      </c>
      <c r="K15" s="9">
        <f t="shared" si="13"/>
        <v>8783.4583863286443</v>
      </c>
      <c r="L15" s="9">
        <f t="shared" si="14"/>
        <v>14099.642670648122</v>
      </c>
      <c r="M15" s="9">
        <f t="shared" si="15"/>
        <v>44979.016126636976</v>
      </c>
      <c r="N15" s="9">
        <f t="shared" si="16"/>
        <v>72202.545645347098</v>
      </c>
      <c r="O15" s="12">
        <v>5.62</v>
      </c>
      <c r="Q15" s="342">
        <v>470341.07373463019</v>
      </c>
      <c r="R15" s="342">
        <v>67152.42335097662</v>
      </c>
    </row>
    <row r="16" spans="1:18" x14ac:dyDescent="0.2">
      <c r="A16" s="8">
        <v>2014</v>
      </c>
      <c r="B16" s="364"/>
      <c r="C16" s="15">
        <v>96863569000</v>
      </c>
      <c r="D16" s="15">
        <f t="shared" si="1"/>
        <v>478918870318.83569</v>
      </c>
      <c r="E16" s="267">
        <f t="shared" si="9"/>
        <v>69191887858.002792</v>
      </c>
      <c r="F16" s="10">
        <v>10694400</v>
      </c>
      <c r="G16" s="10">
        <v>6607500</v>
      </c>
      <c r="H16" s="11">
        <f t="shared" si="10"/>
        <v>0.20225465105501897</v>
      </c>
      <c r="I16" s="11">
        <f t="shared" si="11"/>
        <v>0.71432313069119713</v>
      </c>
      <c r="J16" s="11">
        <f t="shared" si="12"/>
        <v>0.1444751755384768</v>
      </c>
      <c r="K16" s="9">
        <f t="shared" si="13"/>
        <v>9057.4103269000607</v>
      </c>
      <c r="L16" s="9">
        <f t="shared" si="14"/>
        <v>14659.639651910707</v>
      </c>
      <c r="M16" s="9">
        <f t="shared" si="15"/>
        <v>44782.210345492567</v>
      </c>
      <c r="N16" s="9">
        <f t="shared" si="16"/>
        <v>72481.100313104151</v>
      </c>
      <c r="O16" s="12">
        <v>6.36</v>
      </c>
      <c r="Q16" s="342">
        <v>478918.87031883572</v>
      </c>
      <c r="R16" s="342">
        <v>69191.887858002796</v>
      </c>
    </row>
    <row r="17" spans="1:16" ht="15" thickBot="1" x14ac:dyDescent="0.25">
      <c r="L17" s="9"/>
    </row>
    <row r="18" spans="1:16" ht="15" thickBot="1" x14ac:dyDescent="0.25">
      <c r="C18" s="439" t="s">
        <v>207</v>
      </c>
      <c r="D18" s="440"/>
      <c r="E18" s="440"/>
      <c r="F18" s="440"/>
      <c r="G18" s="440"/>
      <c r="H18" s="440"/>
      <c r="I18" s="440"/>
      <c r="J18" s="440"/>
      <c r="K18" s="440"/>
      <c r="L18" s="440"/>
      <c r="M18" s="440"/>
      <c r="N18" s="440"/>
      <c r="O18" s="441"/>
    </row>
    <row r="19" spans="1:16" x14ac:dyDescent="0.2">
      <c r="A19" s="8">
        <f>A3</f>
        <v>2001</v>
      </c>
      <c r="C19" s="12">
        <f>(C3-C2)/C2*100</f>
        <v>14.96145121595989</v>
      </c>
      <c r="D19" s="12">
        <f>(D3-D2)/D2*100</f>
        <v>4.3468657062620935</v>
      </c>
      <c r="E19" s="12">
        <f>(E3-E2)/E2*100</f>
        <v>0.93060454787829405</v>
      </c>
      <c r="F19" s="12">
        <f>(F3-F2)/F2*100</f>
        <v>7.8977241616394478</v>
      </c>
      <c r="G19" s="12">
        <f>(G3-G2)/G2*100</f>
        <v>7.8977241616394496</v>
      </c>
      <c r="H19" s="12">
        <f>(H3-H2)/H2*100</f>
        <v>10.172404736696169</v>
      </c>
      <c r="I19" s="12">
        <f>(I3-I2)/I2*100</f>
        <v>-12.204827374459693</v>
      </c>
      <c r="J19" s="12">
        <f>(J3-J2)/J2*100</f>
        <v>-3.2739470757086644</v>
      </c>
      <c r="K19" s="12">
        <f>(K3-K2)/K2*100</f>
        <v>6.5466877167292203</v>
      </c>
      <c r="L19" s="12">
        <f>(L3-L2)/L2*100</f>
        <v>6.5466877167292328</v>
      </c>
      <c r="M19" s="12">
        <f>(M3-M2)/M2*100</f>
        <v>-3.2909484263614961</v>
      </c>
      <c r="N19" s="12">
        <f>(N3-N2)/N2*100</f>
        <v>-3.2909484263615147</v>
      </c>
      <c r="O19" s="12">
        <f>O3</f>
        <v>5.7249999999999988</v>
      </c>
      <c r="P19" s="12"/>
    </row>
    <row r="20" spans="1:16" x14ac:dyDescent="0.2">
      <c r="A20" s="8">
        <f>A4</f>
        <v>2002</v>
      </c>
      <c r="C20" s="12">
        <f>(C4-C3)/C3*100</f>
        <v>-10.50210536656793</v>
      </c>
      <c r="D20" s="12">
        <f>(D4-D3)/D3*100</f>
        <v>2.2675826053079113</v>
      </c>
      <c r="E20" s="12">
        <f>(E4-E3)/E3*100</f>
        <v>0.41578640336438122</v>
      </c>
      <c r="F20" s="12">
        <f>(F4-F3)/F3*100</f>
        <v>1.070610374520059</v>
      </c>
      <c r="G20" s="12">
        <f>(G4-G3)/G3*100</f>
        <v>1.9864234197530135</v>
      </c>
      <c r="H20" s="12">
        <f>(H4-H3)/H3*100</f>
        <v>-12.486545243920782</v>
      </c>
      <c r="I20" s="12">
        <f>(I4-I3)/I3*100</f>
        <v>12.19904872025214</v>
      </c>
      <c r="J20" s="12">
        <f>(J4-J3)/J3*100</f>
        <v>-1.8107362614508664</v>
      </c>
      <c r="K20" s="12">
        <f>(K4-K3)/K3*100</f>
        <v>-11.450129467117042</v>
      </c>
      <c r="L20" s="12">
        <f>(L4-L3)/L3*100</f>
        <v>-12.245285566021849</v>
      </c>
      <c r="M20" s="12">
        <f>(M4-M3)/M3*100</f>
        <v>1.1842930663547311</v>
      </c>
      <c r="N20" s="12">
        <f>(N4-N3)/N3*100</f>
        <v>0.27568295477694116</v>
      </c>
      <c r="O20" s="12">
        <f>O4</f>
        <v>9.15</v>
      </c>
      <c r="P20" s="12"/>
    </row>
    <row r="21" spans="1:16" x14ac:dyDescent="0.2">
      <c r="A21" s="8">
        <f>A5</f>
        <v>2003</v>
      </c>
      <c r="C21" s="12">
        <f>(C5-C4)/C4*100</f>
        <v>13.586072752082872</v>
      </c>
      <c r="D21" s="12">
        <f>(D5-D4)/D4*100</f>
        <v>3.2308135619819858</v>
      </c>
      <c r="E21" s="12">
        <f>(E5-E4)/E4*100</f>
        <v>2.1974951064812549</v>
      </c>
      <c r="F21" s="12">
        <f>(F5-F4)/F4*100</f>
        <v>0.95994765766497892</v>
      </c>
      <c r="G21" s="12">
        <f>(G5-G4)/G4*100</f>
        <v>1.8652932643825129</v>
      </c>
      <c r="H21" s="12">
        <f>(H5-H4)/H4*100</f>
        <v>10.031170764612215</v>
      </c>
      <c r="I21" s="12">
        <f>(I5-I4)/I4*100</f>
        <v>-10.026385603152892</v>
      </c>
      <c r="J21" s="12">
        <f>(J5-J4)/J4*100</f>
        <v>-1.0009786999114327</v>
      </c>
      <c r="K21" s="12">
        <f>(K5-K4)/K4*100</f>
        <v>12.506073336359631</v>
      </c>
      <c r="L21" s="12">
        <f>(L5-L4)/L4*100</f>
        <v>11.50615593603613</v>
      </c>
      <c r="M21" s="12">
        <f>(M5-M4)/M4*100</f>
        <v>2.2492740507523505</v>
      </c>
      <c r="N21" s="12">
        <f>(N5-N4)/N4*100</f>
        <v>1.3405157476505529</v>
      </c>
      <c r="O21" s="12">
        <f>O5</f>
        <v>5.9666666666666659</v>
      </c>
      <c r="P21" s="12"/>
    </row>
    <row r="22" spans="1:16" x14ac:dyDescent="0.2">
      <c r="A22" s="8">
        <f>A6</f>
        <v>2004</v>
      </c>
      <c r="C22" s="12">
        <f>(C6-C5)/C5*100</f>
        <v>9.9620497231683451</v>
      </c>
      <c r="D22" s="12">
        <f>(D6-D5)/D5*100</f>
        <v>4.4598728513378756</v>
      </c>
      <c r="E22" s="12">
        <f>(E6-E5)/E5*100</f>
        <v>1.3494582078885258</v>
      </c>
      <c r="F22" s="12">
        <f>(F6-F5)/F5*100</f>
        <v>0.85620583886054147</v>
      </c>
      <c r="G22" s="12">
        <f>(G6-G5)/G5*100</f>
        <v>1.747967871740483</v>
      </c>
      <c r="H22" s="12">
        <f>(H6-H5)/H5*100</f>
        <v>5.267263611990896</v>
      </c>
      <c r="I22" s="12">
        <f>(I6-I5)/I5*100</f>
        <v>-7.8323308240999454</v>
      </c>
      <c r="J22" s="12">
        <f>(J6-J5)/J5*100</f>
        <v>-2.9776167235776181</v>
      </c>
      <c r="K22" s="12">
        <f>(K6-K5)/K5*100</f>
        <v>9.0285409891944024</v>
      </c>
      <c r="L22" s="12">
        <f>(L6-L5)/L5*100</f>
        <v>8.0729689479225968</v>
      </c>
      <c r="M22" s="12">
        <f>(M6-M5)/M5*100</f>
        <v>3.5730741430378155</v>
      </c>
      <c r="N22" s="12">
        <f>(N6-N5)/N5*100</f>
        <v>2.6653161103088756</v>
      </c>
      <c r="O22" s="12">
        <f>O6</f>
        <v>1.3916666666666666</v>
      </c>
      <c r="P22" s="12"/>
    </row>
    <row r="23" spans="1:16" x14ac:dyDescent="0.2">
      <c r="A23" s="8">
        <f>A7</f>
        <v>2005</v>
      </c>
      <c r="C23" s="12">
        <f>(C7-C6)/C6*100</f>
        <v>18.892390451721834</v>
      </c>
      <c r="D23" s="12">
        <f>(D7-D6)/D6*100</f>
        <v>5.6735759535664405</v>
      </c>
      <c r="E23" s="12">
        <f>(E7-E6)/E6*100</f>
        <v>4.5039283876418903</v>
      </c>
      <c r="F23" s="12">
        <f>(F7-F6)/F6*100</f>
        <v>0.76177520484032168</v>
      </c>
      <c r="G23" s="12">
        <f>(G7-G6)/G6*100</f>
        <v>-0.48274130844747354</v>
      </c>
      <c r="H23" s="12">
        <f>(H7-H6)/H6*100</f>
        <v>12.509101143661317</v>
      </c>
      <c r="I23" s="12">
        <f>(I7-I6)/I6*100</f>
        <v>-12.102088291279337</v>
      </c>
      <c r="J23" s="12">
        <f>(J7-J6)/J6*100</f>
        <v>-1.1068496124693514</v>
      </c>
      <c r="K23" s="12">
        <f>(K7-K6)/K6*100</f>
        <v>17.993544883487299</v>
      </c>
      <c r="L23" s="12">
        <f>(L7-L6)/L6*100</f>
        <v>19.469117231435497</v>
      </c>
      <c r="M23" s="12">
        <f>(M7-M6)/M6*100</f>
        <v>4.8746667461354711</v>
      </c>
      <c r="N23" s="12">
        <f>(N7-N6)/N6*100</f>
        <v>6.1861805107544603</v>
      </c>
      <c r="O23" s="12">
        <f>O7</f>
        <v>3.4</v>
      </c>
      <c r="P23" s="12"/>
    </row>
    <row r="24" spans="1:16" x14ac:dyDescent="0.2">
      <c r="A24" s="8">
        <f>A8</f>
        <v>2006</v>
      </c>
      <c r="C24" s="12">
        <f>(C8-C7)/C7*100</f>
        <v>10.731406377605193</v>
      </c>
      <c r="D24" s="12">
        <f>(D8-D7)/D7*100</f>
        <v>5.4039473694804352</v>
      </c>
      <c r="E24" s="12">
        <f>(E8-E7)/E7*100</f>
        <v>2.9800543201634784</v>
      </c>
      <c r="F24" s="12">
        <f>(F8-F7)/F7*100</f>
        <v>0.64282453719418209</v>
      </c>
      <c r="G24" s="12">
        <f>(G8-G7)/G7*100</f>
        <v>1.2229555041502245</v>
      </c>
      <c r="H24" s="12">
        <f>(H8-H7)/H7*100</f>
        <v>5.0543258967806999</v>
      </c>
      <c r="I24" s="12">
        <f>(I8-I7)/I7*100</f>
        <v>-7.0001387239757698</v>
      </c>
      <c r="J24" s="12">
        <f>(J8-J7)/J7*100</f>
        <v>-2.2996226515315419</v>
      </c>
      <c r="K24" s="12">
        <f>(K8-K7)/K7*100</f>
        <v>10.024144181965616</v>
      </c>
      <c r="L24" s="12">
        <f>(L8-L7)/L7*100</f>
        <v>9.3935716716601174</v>
      </c>
      <c r="M24" s="12">
        <f>(M8-M7)/M7*100</f>
        <v>4.730712650584155</v>
      </c>
      <c r="N24" s="12">
        <f>(N8-N7)/N7*100</f>
        <v>4.1304779577976092</v>
      </c>
      <c r="O24" s="12">
        <f>O8</f>
        <v>4.4333333333333327</v>
      </c>
      <c r="P24" s="12"/>
    </row>
    <row r="25" spans="1:16" x14ac:dyDescent="0.2">
      <c r="A25" s="8">
        <f>A9</f>
        <v>2007</v>
      </c>
      <c r="C25" s="12">
        <f>(C9-C8)/C8*100</f>
        <v>20.610813630514048</v>
      </c>
      <c r="D25" s="12">
        <f>(D9-D8)/D8*100</f>
        <v>6.188220153936201</v>
      </c>
      <c r="E25" s="12">
        <f>(E9-E8)/E8*100</f>
        <v>4.9497055019613452</v>
      </c>
      <c r="F25" s="12">
        <f>(F9-F8)/F8*100</f>
        <v>0.71433269195447846</v>
      </c>
      <c r="G25" s="12">
        <f>(G9-G8)/G8*100</f>
        <v>2.9574364403219571</v>
      </c>
      <c r="H25" s="12">
        <f>(H9-H8)/H8*100</f>
        <v>13.582103038990653</v>
      </c>
      <c r="I25" s="12">
        <f>(I9-I8)/I8*100</f>
        <v>-12.984829184993171</v>
      </c>
      <c r="J25" s="12">
        <f>(J9-J8)/J8*100</f>
        <v>-1.1663390253452064</v>
      </c>
      <c r="K25" s="12">
        <f>(K9-K8)/K8*100</f>
        <v>19.755361929880507</v>
      </c>
      <c r="L25" s="12">
        <f>(L9-L8)/L8*100</f>
        <v>17.146286660337207</v>
      </c>
      <c r="M25" s="12">
        <f>(M9-M8)/M8*100</f>
        <v>5.4350630299305909</v>
      </c>
      <c r="N25" s="12">
        <f>(N9-N8)/N8*100</f>
        <v>3.1379799510518382</v>
      </c>
      <c r="O25" s="12">
        <f>O9</f>
        <v>6.9</v>
      </c>
      <c r="P25" s="12"/>
    </row>
    <row r="26" spans="1:16" x14ac:dyDescent="0.2">
      <c r="A26" s="8">
        <f>A10</f>
        <v>2008</v>
      </c>
      <c r="C26" s="12">
        <f>(C10-C9)/C9*100</f>
        <v>24.842316561132979</v>
      </c>
      <c r="D26" s="12">
        <f>(D10-D9)/D9*100</f>
        <v>4.016400472605838</v>
      </c>
      <c r="E26" s="12">
        <f t="shared" ref="E26:N26" si="18">(E10-E9)/E9*100</f>
        <v>5.5108909854493815</v>
      </c>
      <c r="F26" s="12">
        <f t="shared" si="18"/>
        <v>0.59570394742212363</v>
      </c>
      <c r="G26" s="12">
        <f t="shared" si="18"/>
        <v>2.5689151474596463</v>
      </c>
      <c r="H26" s="12">
        <f t="shared" si="18"/>
        <v>20.021761947061361</v>
      </c>
      <c r="I26" s="12">
        <f t="shared" si="18"/>
        <v>-15.48467387355581</v>
      </c>
      <c r="J26" s="12">
        <f t="shared" si="18"/>
        <v>1.4367835322633855</v>
      </c>
      <c r="K26" s="12">
        <f t="shared" si="18"/>
        <v>24.103029913070355</v>
      </c>
      <c r="L26" s="12">
        <f t="shared" si="18"/>
        <v>21.715547426480697</v>
      </c>
      <c r="M26" s="12">
        <f t="shared" si="18"/>
        <v>3.4004399700523984</v>
      </c>
      <c r="N26" s="12">
        <f t="shared" si="18"/>
        <v>1.4112319732203353</v>
      </c>
      <c r="O26" s="12">
        <f>O10</f>
        <v>11.483333333333334</v>
      </c>
      <c r="P26" s="12"/>
    </row>
    <row r="27" spans="1:16" x14ac:dyDescent="0.2">
      <c r="A27" s="8">
        <f>A11</f>
        <v>2009</v>
      </c>
      <c r="C27" s="12">
        <f t="shared" ref="C27:N27" si="19">(C11-C10)/C10*100</f>
        <v>14.902227840687798</v>
      </c>
      <c r="D27" s="12">
        <f t="shared" si="19"/>
        <v>-1.3295696730055064</v>
      </c>
      <c r="E27" s="12">
        <f t="shared" si="19"/>
        <v>3.2793632563885655</v>
      </c>
      <c r="F27" s="12">
        <f t="shared" si="19"/>
        <v>3.4027626319141495</v>
      </c>
      <c r="G27" s="12">
        <f t="shared" si="19"/>
        <v>2.8546423740949955</v>
      </c>
      <c r="H27" s="12">
        <f t="shared" si="19"/>
        <v>16.450518620321223</v>
      </c>
      <c r="I27" s="12">
        <f t="shared" si="19"/>
        <v>-10.115438841111379</v>
      </c>
      <c r="J27" s="12">
        <f t="shared" si="19"/>
        <v>4.6710376291255979</v>
      </c>
      <c r="K27" s="12">
        <f t="shared" si="19"/>
        <v>11.1210425293071</v>
      </c>
      <c r="L27" s="12">
        <f t="shared" si="19"/>
        <v>11.713215065951282</v>
      </c>
      <c r="M27" s="12">
        <f t="shared" si="19"/>
        <v>-4.5766014219228159</v>
      </c>
      <c r="N27" s="12">
        <f t="shared" si="19"/>
        <v>-4.0680828307992254</v>
      </c>
      <c r="O27" s="12">
        <f>O11</f>
        <v>7.4083333333333341</v>
      </c>
      <c r="P27" s="12"/>
    </row>
    <row r="28" spans="1:16" x14ac:dyDescent="0.2">
      <c r="A28" s="8">
        <f>A12</f>
        <v>2010</v>
      </c>
      <c r="C28" s="12">
        <f t="shared" ref="C28:N28" si="20">(C12-C11)/C11*100</f>
        <v>6.0389941683251891</v>
      </c>
      <c r="D28" s="12">
        <f t="shared" si="20"/>
        <v>3.4337221504564766</v>
      </c>
      <c r="E28" s="12">
        <f t="shared" si="20"/>
        <v>3.4081606901615684</v>
      </c>
      <c r="F28" s="12">
        <f t="shared" si="20"/>
        <v>1.8766807345946619</v>
      </c>
      <c r="G28" s="12">
        <f t="shared" si="20"/>
        <v>2.8728786027011557</v>
      </c>
      <c r="H28" s="12">
        <f t="shared" si="20"/>
        <v>2.5187839746103635</v>
      </c>
      <c r="I28" s="12">
        <f t="shared" si="20"/>
        <v>-2.4810056892726275</v>
      </c>
      <c r="J28" s="12">
        <f t="shared" si="20"/>
        <v>-2.4712888372830224E-2</v>
      </c>
      <c r="K28" s="12">
        <f t="shared" si="20"/>
        <v>4.0856390331110628</v>
      </c>
      <c r="L28" s="12">
        <f t="shared" si="20"/>
        <v>3.0776970651824382</v>
      </c>
      <c r="M28" s="12">
        <f t="shared" si="20"/>
        <v>1.5283589970094826</v>
      </c>
      <c r="N28" s="12">
        <f t="shared" si="20"/>
        <v>0.5451811550071648</v>
      </c>
      <c r="O28" s="12">
        <f>O12</f>
        <v>4.5250000000000004</v>
      </c>
      <c r="P28" s="12"/>
    </row>
    <row r="29" spans="1:16" x14ac:dyDescent="0.2">
      <c r="A29" s="8">
        <f>A13</f>
        <v>2011</v>
      </c>
      <c r="C29" s="12">
        <f t="shared" ref="C29:N29" si="21">(C13-C12)/C12*100</f>
        <v>16.229216547651852</v>
      </c>
      <c r="D29" s="12">
        <f t="shared" si="21"/>
        <v>3.5395190825722498</v>
      </c>
      <c r="E29" s="12">
        <f t="shared" si="21"/>
        <v>3.6818638949576217</v>
      </c>
      <c r="F29" s="12">
        <f t="shared" si="21"/>
        <v>1.6319724951622296</v>
      </c>
      <c r="G29" s="12">
        <f t="shared" si="21"/>
        <v>-2.0363630895091434</v>
      </c>
      <c r="H29" s="12">
        <f t="shared" si="21"/>
        <v>12.255897629734616</v>
      </c>
      <c r="I29" s="12">
        <f t="shared" si="21"/>
        <v>-10.795351655450625</v>
      </c>
      <c r="J29" s="12">
        <f t="shared" si="21"/>
        <v>0.13747872662211141</v>
      </c>
      <c r="K29" s="12">
        <f t="shared" si="21"/>
        <v>14.362846350526615</v>
      </c>
      <c r="L29" s="12">
        <f t="shared" si="21"/>
        <v>18.645264930139547</v>
      </c>
      <c r="M29" s="12">
        <f t="shared" si="21"/>
        <v>1.8769158371897441</v>
      </c>
      <c r="N29" s="12">
        <f t="shared" si="21"/>
        <v>5.6917876346057463</v>
      </c>
      <c r="O29" s="12">
        <f>O13</f>
        <v>4.7583333333333329</v>
      </c>
      <c r="P29" s="12"/>
    </row>
    <row r="30" spans="1:16" x14ac:dyDescent="0.2">
      <c r="A30" s="8">
        <f>A14</f>
        <v>2012</v>
      </c>
      <c r="C30" s="12">
        <f t="shared" ref="C30:N30" si="22">(C14-C13)/C13*100</f>
        <v>9.9476495645800878</v>
      </c>
      <c r="D30" s="12">
        <f t="shared" si="22"/>
        <v>2.5544751883145831</v>
      </c>
      <c r="E30" s="12">
        <f t="shared" si="22"/>
        <v>3.9598160879681412</v>
      </c>
      <c r="F30" s="12">
        <f t="shared" si="22"/>
        <v>-5.1005025357861493</v>
      </c>
      <c r="G30" s="12">
        <f t="shared" si="22"/>
        <v>5.419860335667213</v>
      </c>
      <c r="H30" s="12">
        <f t="shared" si="22"/>
        <v>7.2090217054788477</v>
      </c>
      <c r="I30" s="12">
        <f t="shared" si="22"/>
        <v>-5.4460768377725737</v>
      </c>
      <c r="J30" s="12">
        <f t="shared" si="22"/>
        <v>1.3703360063741863</v>
      </c>
      <c r="K30" s="12">
        <f t="shared" si="22"/>
        <v>15.856935497514948</v>
      </c>
      <c r="L30" s="12">
        <f t="shared" si="22"/>
        <v>4.2950059073270888</v>
      </c>
      <c r="M30" s="12">
        <f t="shared" si="22"/>
        <v>8.0664049111402178</v>
      </c>
      <c r="N30" s="12">
        <f t="shared" si="22"/>
        <v>-2.7180695726867441</v>
      </c>
      <c r="O30" s="12">
        <f>O14</f>
        <v>5.7</v>
      </c>
      <c r="P30" s="12"/>
    </row>
    <row r="31" spans="1:16" x14ac:dyDescent="0.2">
      <c r="A31" s="8">
        <f>A15</f>
        <v>2013</v>
      </c>
      <c r="C31" s="12">
        <f t="shared" ref="C31:N32" si="23">(C15-C14)/C14*100</f>
        <v>6.2228048923457786</v>
      </c>
      <c r="D31" s="12">
        <f t="shared" si="23"/>
        <v>2.0977941276841134</v>
      </c>
      <c r="E31" s="12">
        <f t="shared" si="23"/>
        <v>3.0809756057289506</v>
      </c>
      <c r="F31" s="12">
        <f t="shared" si="23"/>
        <v>1.8466393306906395</v>
      </c>
      <c r="G31" s="12">
        <f t="shared" si="23"/>
        <v>-5.141219193931641</v>
      </c>
      <c r="H31" s="12">
        <f t="shared" si="23"/>
        <v>4.0402545421332965</v>
      </c>
      <c r="I31" s="12">
        <f t="shared" si="23"/>
        <v>-2.9577728528266491</v>
      </c>
      <c r="J31" s="12">
        <f t="shared" si="23"/>
        <v>0.9629801372743213</v>
      </c>
      <c r="K31" s="12">
        <f t="shared" si="23"/>
        <v>4.2968188154407017</v>
      </c>
      <c r="L31" s="12">
        <f t="shared" si="23"/>
        <v>11.979939010085236</v>
      </c>
      <c r="M31" s="12">
        <f t="shared" si="23"/>
        <v>0.24660096655520169</v>
      </c>
      <c r="N31" s="12">
        <f t="shared" si="23"/>
        <v>7.6313581727509074</v>
      </c>
      <c r="O31" s="12">
        <f>O15</f>
        <v>5.62</v>
      </c>
      <c r="P31" s="12"/>
    </row>
    <row r="32" spans="1:16" x14ac:dyDescent="0.2">
      <c r="A32" s="8">
        <f>A16</f>
        <v>2014</v>
      </c>
      <c r="C32" s="12">
        <f t="shared" si="23"/>
        <v>5.4610191522827352</v>
      </c>
      <c r="D32" s="12">
        <f t="shared" si="23"/>
        <v>1.8237396356000923</v>
      </c>
      <c r="E32" s="12">
        <f t="shared" si="23"/>
        <v>3.0370676220674442</v>
      </c>
      <c r="F32" s="12">
        <f t="shared" si="23"/>
        <v>2.2712276104772928</v>
      </c>
      <c r="G32" s="12">
        <f t="shared" si="23"/>
        <v>1.4324172378791513</v>
      </c>
      <c r="H32" s="12">
        <f t="shared" si="23"/>
        <v>3.5721331093313666</v>
      </c>
      <c r="I32" s="12">
        <f t="shared" si="23"/>
        <v>-2.2984336295054946</v>
      </c>
      <c r="J32" s="12">
        <f t="shared" si="23"/>
        <v>1.1915963711503235</v>
      </c>
      <c r="K32" s="12">
        <f t="shared" si="23"/>
        <v>3.1189530196650046</v>
      </c>
      <c r="L32" s="12">
        <f t="shared" si="23"/>
        <v>3.9717104492893109</v>
      </c>
      <c r="M32" s="12">
        <f t="shared" si="23"/>
        <v>-0.43755021361585217</v>
      </c>
      <c r="N32" s="12">
        <f t="shared" si="23"/>
        <v>0.38579618664041315</v>
      </c>
      <c r="O32" s="12">
        <f>O16</f>
        <v>6.36</v>
      </c>
      <c r="P32" s="12"/>
    </row>
    <row r="33" spans="1:16" x14ac:dyDescent="0.2">
      <c r="C33" s="12"/>
    </row>
    <row r="34" spans="1:16" x14ac:dyDescent="0.2">
      <c r="A34" s="343" t="s">
        <v>28</v>
      </c>
      <c r="B34" s="344" t="e">
        <f>AVERAGE(B17:B28)</f>
        <v>#DIV/0!</v>
      </c>
      <c r="C34" s="344">
        <f>AVERAGE(C19:C32)</f>
        <v>11.563307679392191</v>
      </c>
      <c r="D34" s="344">
        <f t="shared" ref="D34:O34" si="24">AVERAGE(D19:D32)</f>
        <v>3.4076399418643417</v>
      </c>
      <c r="E34" s="344">
        <f t="shared" si="24"/>
        <v>3.0917979012929178</v>
      </c>
      <c r="F34" s="344">
        <f t="shared" si="24"/>
        <v>1.3877074772249254</v>
      </c>
      <c r="G34" s="344">
        <f t="shared" si="24"/>
        <v>1.7975850548501104</v>
      </c>
      <c r="H34" s="344">
        <f t="shared" si="24"/>
        <v>7.8712996769630168</v>
      </c>
      <c r="I34" s="344">
        <f t="shared" si="24"/>
        <v>-7.1093074758002741</v>
      </c>
      <c r="J34" s="344">
        <f t="shared" si="24"/>
        <v>-0.27789932396839895</v>
      </c>
      <c r="K34" s="344">
        <f t="shared" si="24"/>
        <v>10.096392052081102</v>
      </c>
      <c r="L34" s="344">
        <f t="shared" si="24"/>
        <v>9.6634201751824662</v>
      </c>
      <c r="M34" s="344">
        <f t="shared" si="24"/>
        <v>2.0614788790601426</v>
      </c>
      <c r="N34" s="344">
        <f t="shared" si="24"/>
        <v>1.6660291089083827</v>
      </c>
      <c r="O34" s="344">
        <f t="shared" si="24"/>
        <v>5.9158333333333326</v>
      </c>
      <c r="P34" s="12"/>
    </row>
    <row r="35" spans="1:16" x14ac:dyDescent="0.2">
      <c r="A35" s="343" t="s">
        <v>405</v>
      </c>
      <c r="B35" s="344" t="e">
        <f>MEDIAN(B17:B28)</f>
        <v>#NUM!</v>
      </c>
      <c r="C35" s="344">
        <f>MEDIAN(C19:C32)</f>
        <v>12.158739564844034</v>
      </c>
      <c r="D35" s="344">
        <f t="shared" ref="D35:O35" si="25">MEDIAN(D19:D32)</f>
        <v>3.4866206165143634</v>
      </c>
      <c r="E35" s="344">
        <f t="shared" si="25"/>
        <v>3.1801694310587578</v>
      </c>
      <c r="F35" s="344">
        <f t="shared" si="25"/>
        <v>1.0152790160925189</v>
      </c>
      <c r="G35" s="344">
        <f t="shared" si="25"/>
        <v>1.9258583420677633</v>
      </c>
      <c r="H35" s="344">
        <f t="shared" si="25"/>
        <v>8.6200962350455317</v>
      </c>
      <c r="I35" s="344">
        <f t="shared" si="25"/>
        <v>-8.9293582136264185</v>
      </c>
      <c r="J35" s="344">
        <f t="shared" si="25"/>
        <v>-0.51284579414213149</v>
      </c>
      <c r="K35" s="344">
        <f t="shared" si="25"/>
        <v>10.572593355636357</v>
      </c>
      <c r="L35" s="344">
        <f t="shared" si="25"/>
        <v>10.449863803848125</v>
      </c>
      <c r="M35" s="344">
        <f t="shared" si="25"/>
        <v>2.0630949439710475</v>
      </c>
      <c r="N35" s="344">
        <f t="shared" si="25"/>
        <v>1.3758738604354441</v>
      </c>
      <c r="O35" s="344">
        <f t="shared" si="25"/>
        <v>5.7124999999999995</v>
      </c>
      <c r="P35" s="12"/>
    </row>
    <row r="36" spans="1:16" x14ac:dyDescent="0.2">
      <c r="A36" s="343" t="s">
        <v>403</v>
      </c>
      <c r="B36" s="344" t="e">
        <f>STDEV(B17:B28)</f>
        <v>#DIV/0!</v>
      </c>
      <c r="C36" s="344">
        <f>STDEV(C19:C32)</f>
        <v>8.5462037116424678</v>
      </c>
      <c r="D36" s="344">
        <f t="shared" ref="D36:O36" si="26">STDEV(D19:D32)</f>
        <v>1.9206132062476469</v>
      </c>
      <c r="E36" s="344">
        <f t="shared" si="26"/>
        <v>1.4732946500480157</v>
      </c>
      <c r="F36" s="344">
        <f t="shared" si="26"/>
        <v>2.6663283343046857</v>
      </c>
      <c r="G36" s="344">
        <f t="shared" si="26"/>
        <v>3.0771954141581568</v>
      </c>
      <c r="H36" s="344">
        <f t="shared" si="26"/>
        <v>7.8247634849658292</v>
      </c>
      <c r="I36" s="344">
        <f t="shared" si="26"/>
        <v>6.9315796472886309</v>
      </c>
      <c r="J36" s="344">
        <f t="shared" si="26"/>
        <v>2.126493929616021</v>
      </c>
      <c r="K36" s="344">
        <f t="shared" si="26"/>
        <v>8.7991999846038613</v>
      </c>
      <c r="L36" s="344">
        <f t="shared" si="26"/>
        <v>8.7174927049822166</v>
      </c>
      <c r="M36" s="344">
        <f t="shared" si="26"/>
        <v>3.396053108542977</v>
      </c>
      <c r="N36" s="344">
        <f t="shared" si="26"/>
        <v>3.5424198581096222</v>
      </c>
      <c r="O36" s="344">
        <f t="shared" si="26"/>
        <v>2.4383624487807274</v>
      </c>
      <c r="P36" s="12"/>
    </row>
    <row r="37" spans="1:16" x14ac:dyDescent="0.2">
      <c r="A37" s="343" t="s">
        <v>404</v>
      </c>
      <c r="B37" s="344">
        <f>MAX(B17:B28)-MIN(B17:B28)</f>
        <v>0</v>
      </c>
      <c r="C37" s="344">
        <f>MAX(C19:C32)-MIN(C19:C32)</f>
        <v>35.344421927700907</v>
      </c>
      <c r="D37" s="344">
        <f t="shared" ref="D37:O37" si="27">MAX(D19:D32)-MIN(D19:D32)</f>
        <v>7.5177898269417076</v>
      </c>
      <c r="E37" s="344">
        <f t="shared" si="27"/>
        <v>5.0951045820849998</v>
      </c>
      <c r="F37" s="344">
        <f t="shared" si="27"/>
        <v>12.998226697425597</v>
      </c>
      <c r="G37" s="344">
        <f t="shared" si="27"/>
        <v>13.038943355571091</v>
      </c>
      <c r="H37" s="344">
        <f t="shared" si="27"/>
        <v>32.508307190982144</v>
      </c>
      <c r="I37" s="344">
        <f t="shared" si="27"/>
        <v>27.68372259380795</v>
      </c>
      <c r="J37" s="344">
        <f t="shared" si="27"/>
        <v>7.9449847048342619</v>
      </c>
      <c r="K37" s="344">
        <f t="shared" si="27"/>
        <v>35.553159380187395</v>
      </c>
      <c r="L37" s="344">
        <f t="shared" si="27"/>
        <v>33.960832992502546</v>
      </c>
      <c r="M37" s="344">
        <f t="shared" si="27"/>
        <v>12.643006333063035</v>
      </c>
      <c r="N37" s="344">
        <f t="shared" si="27"/>
        <v>11.699441003550133</v>
      </c>
      <c r="O37" s="344">
        <f t="shared" si="27"/>
        <v>10.091666666666669</v>
      </c>
      <c r="P37" s="12"/>
    </row>
    <row r="38" spans="1:16" x14ac:dyDescent="0.2">
      <c r="C38" s="12"/>
      <c r="K38" s="12"/>
      <c r="L38" s="12"/>
    </row>
    <row r="39" spans="1:16" hidden="1" x14ac:dyDescent="0.2">
      <c r="A39" s="8">
        <v>1996</v>
      </c>
    </row>
    <row r="40" spans="1:16" hidden="1" x14ac:dyDescent="0.2">
      <c r="A40" s="8">
        <v>2001</v>
      </c>
      <c r="C40" s="10">
        <f>SocioEcon!D105</f>
        <v>88388164800</v>
      </c>
      <c r="D40" s="11">
        <f>C40/D3</f>
        <v>0.28210174991794046</v>
      </c>
    </row>
    <row r="41" spans="1:16" hidden="1" x14ac:dyDescent="0.2">
      <c r="A41" s="8">
        <v>2007</v>
      </c>
      <c r="C41" s="10">
        <v>129071323200</v>
      </c>
      <c r="D41" s="11">
        <f>C41/D10</f>
        <v>0.30362893115121442</v>
      </c>
    </row>
    <row r="42" spans="1:16" hidden="1" x14ac:dyDescent="0.2">
      <c r="D42" s="11">
        <f>((C41-C40)/C40)/7</f>
        <v>6.5754049590003152E-2</v>
      </c>
      <c r="E42" s="11">
        <f>D42-P10</f>
        <v>6.5754049590003152E-2</v>
      </c>
    </row>
    <row r="43" spans="1:16" hidden="1" x14ac:dyDescent="0.2"/>
    <row r="44" spans="1:16" ht="27" hidden="1" customHeight="1" x14ac:dyDescent="0.2">
      <c r="E44" s="16" t="str">
        <f>D1</f>
        <v>KZN GDP</v>
      </c>
      <c r="F44" s="16" t="str">
        <f>C1</f>
        <v>KZN Budget</v>
      </c>
      <c r="G44" s="16" t="str">
        <f>F1</f>
        <v>KZN Population (All Ages)</v>
      </c>
      <c r="H44" s="16" t="str">
        <f>G1</f>
        <v>KZN Population (15-65)</v>
      </c>
      <c r="K44" s="16" t="str">
        <f>M1</f>
        <v>KZN GDP Per Capita (All Ages)</v>
      </c>
      <c r="L44" s="16" t="str">
        <f>N1</f>
        <v>KZN GDP Per Capita (15-65)</v>
      </c>
      <c r="M44" s="16" t="str">
        <f>K1</f>
        <v>KZN Budget per Capita (All Ages)</v>
      </c>
      <c r="N44" s="16" t="str">
        <f>L1</f>
        <v>KZN Budget per Capita (15-65)</v>
      </c>
    </row>
    <row r="45" spans="1:16" hidden="1" x14ac:dyDescent="0.2">
      <c r="D45" s="8">
        <f>A2</f>
        <v>2000</v>
      </c>
      <c r="E45" s="15">
        <f>D2</f>
        <v>300267914785.47595</v>
      </c>
      <c r="F45" s="15">
        <f>C2</f>
        <v>21799650000</v>
      </c>
      <c r="G45" s="10">
        <f>F2</f>
        <v>8857615</v>
      </c>
      <c r="H45" s="10">
        <f>G2</f>
        <v>5179802.4874254027</v>
      </c>
      <c r="J45" s="8">
        <f>D45</f>
        <v>2000</v>
      </c>
      <c r="K45" s="9">
        <f>M2</f>
        <v>33899.409128244559</v>
      </c>
      <c r="L45" s="9">
        <f>N2</f>
        <v>57968.989264438685</v>
      </c>
      <c r="M45" s="9">
        <f>K2</f>
        <v>2461.1196128980546</v>
      </c>
      <c r="N45" s="9">
        <f>L2</f>
        <v>4208.5871136826718</v>
      </c>
    </row>
    <row r="46" spans="1:16" hidden="1" x14ac:dyDescent="0.2">
      <c r="D46" s="8">
        <f>A3</f>
        <v>2001</v>
      </c>
      <c r="E46" s="15">
        <f>D3</f>
        <v>313320157800.19409</v>
      </c>
      <c r="F46" s="15">
        <f>C3</f>
        <v>25061194000</v>
      </c>
      <c r="G46" s="10">
        <f>F3</f>
        <v>9557165</v>
      </c>
      <c r="H46" s="10">
        <f>G3</f>
        <v>5588889</v>
      </c>
      <c r="J46" s="8">
        <f t="shared" ref="J46:J53" si="28">D46</f>
        <v>2001</v>
      </c>
      <c r="K46" s="9">
        <f>M3</f>
        <v>32783.797056992749</v>
      </c>
      <c r="L46" s="9">
        <f>N3</f>
        <v>56061.259724462965</v>
      </c>
      <c r="M46" s="9">
        <f>K3</f>
        <v>2622.2414282896652</v>
      </c>
      <c r="N46" s="9">
        <f>L3</f>
        <v>4484.1101693019846</v>
      </c>
    </row>
    <row r="47" spans="1:16" hidden="1" x14ac:dyDescent="0.2">
      <c r="D47" s="8">
        <f>A4</f>
        <v>2002</v>
      </c>
      <c r="E47" s="15">
        <f>D4</f>
        <v>320424951197.39459</v>
      </c>
      <c r="F47" s="15">
        <f>C4</f>
        <v>22429241000</v>
      </c>
      <c r="G47" s="10">
        <f>F4</f>
        <v>9659485</v>
      </c>
      <c r="H47" s="10">
        <f>G4</f>
        <v>5699908</v>
      </c>
      <c r="J47" s="8">
        <f t="shared" si="28"/>
        <v>2002</v>
      </c>
      <c r="K47" s="9">
        <f>M4</f>
        <v>33172.053292426521</v>
      </c>
      <c r="L47" s="9">
        <f>N4</f>
        <v>56215.81106175654</v>
      </c>
      <c r="M47" s="9">
        <f>K4</f>
        <v>2321.9913898101195</v>
      </c>
      <c r="N47" s="9">
        <f>L4</f>
        <v>3935.0180739759307</v>
      </c>
    </row>
    <row r="48" spans="1:16" hidden="1" x14ac:dyDescent="0.2">
      <c r="D48" s="8">
        <f>A5</f>
        <v>2003</v>
      </c>
      <c r="E48" s="15">
        <f>D5</f>
        <v>330777283976.65417</v>
      </c>
      <c r="F48" s="15">
        <f>C5</f>
        <v>25476494000</v>
      </c>
      <c r="G48" s="10">
        <f>F5</f>
        <v>9752211</v>
      </c>
      <c r="H48" s="10">
        <f>G5</f>
        <v>5806228</v>
      </c>
      <c r="J48" s="8">
        <f t="shared" si="28"/>
        <v>2003</v>
      </c>
      <c r="K48" s="9">
        <f>M5</f>
        <v>33918.183679234811</v>
      </c>
      <c r="L48" s="9">
        <f>N5</f>
        <v>56969.392861708868</v>
      </c>
      <c r="M48" s="9">
        <f>K5</f>
        <v>2612.3813358837292</v>
      </c>
      <c r="N48" s="9">
        <f>L5</f>
        <v>4387.7873896788069</v>
      </c>
    </row>
    <row r="49" spans="4:14" hidden="1" x14ac:dyDescent="0.2">
      <c r="D49" s="8">
        <f>A6</f>
        <v>2004</v>
      </c>
      <c r="E49" s="15">
        <f>D6</f>
        <v>345529530263.12177</v>
      </c>
      <c r="F49" s="15">
        <f>C6</f>
        <v>28014475000</v>
      </c>
      <c r="G49" s="10">
        <f>F6</f>
        <v>9835710</v>
      </c>
      <c r="H49" s="10">
        <f>G6</f>
        <v>5907719</v>
      </c>
      <c r="J49" s="8">
        <f t="shared" si="28"/>
        <v>2004</v>
      </c>
      <c r="K49" s="9">
        <f>M6</f>
        <v>35130.105530065623</v>
      </c>
      <c r="L49" s="9">
        <f>N6</f>
        <v>58487.807267597149</v>
      </c>
      <c r="M49" s="9">
        <f>K6</f>
        <v>2848.241255588056</v>
      </c>
      <c r="N49" s="9">
        <f>L6</f>
        <v>4742.0121031484405</v>
      </c>
    </row>
    <row r="50" spans="4:14" hidden="1" x14ac:dyDescent="0.2">
      <c r="D50" s="8">
        <f>A7</f>
        <v>2005</v>
      </c>
      <c r="E50" s="15">
        <f>D7</f>
        <v>365133410604.60132</v>
      </c>
      <c r="F50" s="15">
        <f>C7</f>
        <v>33307079000</v>
      </c>
      <c r="G50" s="10">
        <f>F7</f>
        <v>9910636</v>
      </c>
      <c r="H50" s="10">
        <f>G7</f>
        <v>5879200</v>
      </c>
      <c r="J50" s="8">
        <f t="shared" si="28"/>
        <v>2005</v>
      </c>
      <c r="K50" s="9">
        <f>M7</f>
        <v>36842.58110222203</v>
      </c>
      <c r="L50" s="9">
        <f>N7</f>
        <v>62105.968601952874</v>
      </c>
      <c r="M50" s="9">
        <f>K7</f>
        <v>3360.7408243022951</v>
      </c>
      <c r="N50" s="9">
        <f>L7</f>
        <v>5665.2399986392702</v>
      </c>
    </row>
    <row r="51" spans="4:14" hidden="1" x14ac:dyDescent="0.2">
      <c r="D51" s="8">
        <f>A8</f>
        <v>2006</v>
      </c>
      <c r="E51" s="15">
        <f>D8</f>
        <v>384865027942.06287</v>
      </c>
      <c r="F51" s="15">
        <f>C8</f>
        <v>36881397000</v>
      </c>
      <c r="G51" s="10">
        <f>F8</f>
        <v>9974344</v>
      </c>
      <c r="H51" s="10">
        <f>G8</f>
        <v>5951100</v>
      </c>
      <c r="I51" s="15"/>
      <c r="J51" s="8">
        <f t="shared" si="28"/>
        <v>2006</v>
      </c>
      <c r="K51" s="9">
        <f>M8</f>
        <v>38585.497747226575</v>
      </c>
      <c r="L51" s="9">
        <f>N8</f>
        <v>64671.241945533242</v>
      </c>
      <c r="M51" s="9">
        <f>K8</f>
        <v>3697.6263301125368</v>
      </c>
      <c r="N51" s="9">
        <f>L8</f>
        <v>6197.4083782830066</v>
      </c>
    </row>
    <row r="52" spans="4:14" hidden="1" x14ac:dyDescent="0.2">
      <c r="D52" s="8">
        <f>A9</f>
        <v>2007</v>
      </c>
      <c r="E52" s="15">
        <f>D9</f>
        <v>408681323166.62579</v>
      </c>
      <c r="F52" s="15">
        <f>C9</f>
        <v>44482953000</v>
      </c>
      <c r="G52" s="10">
        <f>F9</f>
        <v>10045594</v>
      </c>
      <c r="H52" s="10">
        <f>G9</f>
        <v>6127100</v>
      </c>
      <c r="J52" s="8">
        <f t="shared" si="28"/>
        <v>2007</v>
      </c>
      <c r="K52" s="9">
        <f>M9</f>
        <v>40682.643870200787</v>
      </c>
      <c r="L52" s="9">
        <f>N9</f>
        <v>66700.612551880302</v>
      </c>
      <c r="M52" s="9">
        <f>K9</f>
        <v>4428.1057944408267</v>
      </c>
      <c r="N52" s="9">
        <f>L9</f>
        <v>7260.0337843351663</v>
      </c>
    </row>
    <row r="53" spans="4:14" hidden="1" x14ac:dyDescent="0.2">
      <c r="D53" s="8">
        <f>A10</f>
        <v>2008</v>
      </c>
      <c r="E53" s="15">
        <f>D10</f>
        <v>425095601761.74194</v>
      </c>
      <c r="F53" s="15">
        <f>C10</f>
        <v>55533549000</v>
      </c>
      <c r="G53" s="10">
        <f>F10</f>
        <v>10105436</v>
      </c>
      <c r="H53" s="10">
        <f>G10</f>
        <v>6284500</v>
      </c>
      <c r="J53" s="8">
        <f t="shared" si="28"/>
        <v>2008</v>
      </c>
      <c r="K53" s="9">
        <f>M10</f>
        <v>42066.032753237167</v>
      </c>
      <c r="L53" s="9">
        <f>N10</f>
        <v>67641.912922546253</v>
      </c>
      <c r="M53" s="9">
        <f>K10</f>
        <v>5495.4134586573009</v>
      </c>
      <c r="N53" s="9">
        <f>L10</f>
        <v>8836.5898639509905</v>
      </c>
    </row>
    <row r="54" spans="4:14" hidden="1" x14ac:dyDescent="0.2">
      <c r="E54" s="12"/>
      <c r="F54" s="12"/>
      <c r="G54" s="12"/>
      <c r="H54" s="12"/>
    </row>
    <row r="55" spans="4:14" ht="19.5" hidden="1" customHeight="1" x14ac:dyDescent="0.2">
      <c r="D55" s="8" t="s">
        <v>32</v>
      </c>
      <c r="E55" s="15">
        <f>AVERAGE(E45:E53)</f>
        <v>354899466833.09698</v>
      </c>
      <c r="F55" s="15">
        <f>AVERAGE(F45:F53)</f>
        <v>32554003555.555557</v>
      </c>
      <c r="G55" s="10">
        <f>AVERAGE(G45:G53)</f>
        <v>9744244</v>
      </c>
      <c r="H55" s="10">
        <f>AVERAGE(H45:H53)</f>
        <v>5824938.4986028224</v>
      </c>
      <c r="I55" s="10"/>
      <c r="J55" s="16" t="str">
        <f>D55</f>
        <v>Average Real Value</v>
      </c>
      <c r="K55" s="9">
        <f>AVERAGE(K45:K53)</f>
        <v>36342.256017761203</v>
      </c>
      <c r="L55" s="9">
        <f>AVERAGE(L45:L53)</f>
        <v>60758.110689097433</v>
      </c>
      <c r="M55" s="9">
        <f>AVERAGE(M45:M53)</f>
        <v>3316.4290477758427</v>
      </c>
      <c r="N55" s="9">
        <f>AVERAGE(N45:N53)</f>
        <v>5524.0874305551415</v>
      </c>
    </row>
    <row r="56" spans="4:14" ht="42.75" hidden="1" x14ac:dyDescent="0.2">
      <c r="D56" s="16" t="s">
        <v>33</v>
      </c>
      <c r="E56" s="12">
        <f>D34</f>
        <v>3.4076399418643417</v>
      </c>
      <c r="F56" s="12">
        <f>C34-P10</f>
        <v>11.563307679392191</v>
      </c>
      <c r="G56" s="12">
        <f>F34</f>
        <v>1.3877074772249254</v>
      </c>
      <c r="H56" s="12">
        <f>G34</f>
        <v>1.7975850548501104</v>
      </c>
      <c r="I56" s="12"/>
      <c r="J56" s="16" t="str">
        <f>D56</f>
        <v>Average Year-on-Year Percentage Change</v>
      </c>
      <c r="K56" s="12">
        <f>M34</f>
        <v>2.0614788790601426</v>
      </c>
      <c r="L56" s="12">
        <f>N34</f>
        <v>1.6660291089083827</v>
      </c>
      <c r="M56" s="12">
        <f>O34</f>
        <v>5.9158333333333326</v>
      </c>
      <c r="N56" s="12">
        <f>P34</f>
        <v>0</v>
      </c>
    </row>
    <row r="57" spans="4:14" x14ac:dyDescent="0.2">
      <c r="H57" s="14"/>
    </row>
    <row r="58" spans="4:14" x14ac:dyDescent="0.2">
      <c r="H58" s="14"/>
    </row>
    <row r="59" spans="4:14" x14ac:dyDescent="0.2">
      <c r="H59" s="14"/>
    </row>
    <row r="78" spans="3:5" ht="15" thickBot="1" x14ac:dyDescent="0.25"/>
    <row r="79" spans="3:5" ht="15.75" thickBot="1" x14ac:dyDescent="0.3">
      <c r="C79" s="210"/>
      <c r="D79" s="214" t="s">
        <v>209</v>
      </c>
      <c r="E79" s="215" t="s">
        <v>210</v>
      </c>
    </row>
    <row r="80" spans="3:5" x14ac:dyDescent="0.2">
      <c r="C80" s="210">
        <f>A19</f>
        <v>2001</v>
      </c>
      <c r="D80" s="367">
        <f>C19-O3</f>
        <v>9.2364512159598924</v>
      </c>
      <c r="E80" s="368">
        <f>D19</f>
        <v>4.3468657062620935</v>
      </c>
    </row>
    <row r="81" spans="3:5" x14ac:dyDescent="0.2">
      <c r="C81" s="211">
        <f>A20</f>
        <v>2002</v>
      </c>
      <c r="D81" s="212">
        <f>C20-O4+10</f>
        <v>-9.6521053665679304</v>
      </c>
      <c r="E81" s="213">
        <f>D20</f>
        <v>2.2675826053079113</v>
      </c>
    </row>
    <row r="82" spans="3:5" x14ac:dyDescent="0.2">
      <c r="C82" s="211">
        <f>A21</f>
        <v>2003</v>
      </c>
      <c r="D82" s="212">
        <f>C21-O5</f>
        <v>7.6194060854162062</v>
      </c>
      <c r="E82" s="213">
        <f>D21</f>
        <v>3.2308135619819858</v>
      </c>
    </row>
    <row r="83" spans="3:5" x14ac:dyDescent="0.2">
      <c r="C83" s="211">
        <f>A22</f>
        <v>2004</v>
      </c>
      <c r="D83" s="212">
        <f>C22-O6</f>
        <v>8.5703830565016794</v>
      </c>
      <c r="E83" s="213">
        <f>D22</f>
        <v>4.4598728513378756</v>
      </c>
    </row>
    <row r="84" spans="3:5" x14ac:dyDescent="0.2">
      <c r="C84" s="211">
        <f>A23</f>
        <v>2005</v>
      </c>
      <c r="D84" s="212">
        <f>C23-O7</f>
        <v>15.492390451721834</v>
      </c>
      <c r="E84" s="213">
        <f>D23</f>
        <v>5.6735759535664405</v>
      </c>
    </row>
    <row r="85" spans="3:5" x14ac:dyDescent="0.2">
      <c r="C85" s="211">
        <f>A24</f>
        <v>2006</v>
      </c>
      <c r="D85" s="212">
        <f>C24-O8</f>
        <v>6.2980730442718604</v>
      </c>
      <c r="E85" s="213">
        <f>D24</f>
        <v>5.4039473694804352</v>
      </c>
    </row>
    <row r="86" spans="3:5" x14ac:dyDescent="0.2">
      <c r="C86" s="211">
        <f>A25</f>
        <v>2007</v>
      </c>
      <c r="D86" s="212">
        <f>C25-O9</f>
        <v>13.710813630514048</v>
      </c>
      <c r="E86" s="213">
        <f>D25</f>
        <v>6.188220153936201</v>
      </c>
    </row>
    <row r="87" spans="3:5" x14ac:dyDescent="0.2">
      <c r="C87" s="211">
        <f>A26</f>
        <v>2008</v>
      </c>
      <c r="D87" s="212">
        <f>C26-O10</f>
        <v>13.358983227799644</v>
      </c>
      <c r="E87" s="213">
        <f>D26</f>
        <v>4.016400472605838</v>
      </c>
    </row>
    <row r="88" spans="3:5" x14ac:dyDescent="0.2">
      <c r="C88" s="211">
        <f>A27</f>
        <v>2009</v>
      </c>
      <c r="D88" s="212">
        <f>C27-O11</f>
        <v>7.4938945073544643</v>
      </c>
      <c r="E88" s="213">
        <f>D27-P11</f>
        <v>-1.3295696730055064</v>
      </c>
    </row>
    <row r="89" spans="3:5" x14ac:dyDescent="0.2">
      <c r="C89" s="211">
        <f>A28</f>
        <v>2010</v>
      </c>
      <c r="D89" s="212">
        <f t="shared" ref="D89:E89" si="29">C28-O12</f>
        <v>1.5139941683251887</v>
      </c>
      <c r="E89" s="213">
        <f t="shared" si="29"/>
        <v>3.4337221504564766</v>
      </c>
    </row>
    <row r="90" spans="3:5" x14ac:dyDescent="0.2">
      <c r="C90" s="211">
        <f>A29</f>
        <v>2011</v>
      </c>
      <c r="D90" s="212">
        <f t="shared" ref="D90:D93" si="30">C29-O13</f>
        <v>11.470883214318519</v>
      </c>
      <c r="E90" s="213">
        <f t="shared" ref="E90:E93" si="31">D29-P13</f>
        <v>3.5395190825722498</v>
      </c>
    </row>
    <row r="91" spans="3:5" x14ac:dyDescent="0.2">
      <c r="C91" s="211">
        <f>A30</f>
        <v>2012</v>
      </c>
      <c r="D91" s="212">
        <f t="shared" si="30"/>
        <v>4.2476495645800876</v>
      </c>
      <c r="E91" s="213">
        <f t="shared" si="31"/>
        <v>2.5544751883145831</v>
      </c>
    </row>
    <row r="92" spans="3:5" x14ac:dyDescent="0.2">
      <c r="C92" s="211">
        <f t="shared" ref="C92:C93" si="32">A31</f>
        <v>2013</v>
      </c>
      <c r="D92" s="212">
        <f t="shared" si="30"/>
        <v>0.6028048923457785</v>
      </c>
      <c r="E92" s="213">
        <f t="shared" si="31"/>
        <v>2.0977941276841134</v>
      </c>
    </row>
    <row r="93" spans="3:5" x14ac:dyDescent="0.2">
      <c r="C93" s="211">
        <f t="shared" si="32"/>
        <v>2014</v>
      </c>
      <c r="D93" s="212">
        <f>C32-O16</f>
        <v>-0.89898084771726516</v>
      </c>
      <c r="E93" s="213">
        <f t="shared" si="31"/>
        <v>1.8237396356000923</v>
      </c>
    </row>
    <row r="132" spans="8:10" ht="15" thickBot="1" x14ac:dyDescent="0.25"/>
    <row r="133" spans="8:10" ht="38.25" customHeight="1" thickBot="1" x14ac:dyDescent="0.25">
      <c r="I133" s="442" t="s">
        <v>38</v>
      </c>
      <c r="J133" s="443"/>
    </row>
    <row r="134" spans="8:10" x14ac:dyDescent="0.2">
      <c r="H134" s="216">
        <v>2000</v>
      </c>
      <c r="I134" s="345">
        <v>22.28</v>
      </c>
      <c r="J134" s="217">
        <f>I134/100</f>
        <v>0.2228</v>
      </c>
    </row>
    <row r="135" spans="8:10" x14ac:dyDescent="0.2">
      <c r="H135" s="216">
        <v>2001</v>
      </c>
      <c r="I135" s="345">
        <v>22</v>
      </c>
      <c r="J135" s="217">
        <f t="shared" ref="J135:J148" si="33">I135/100</f>
        <v>0.22</v>
      </c>
    </row>
    <row r="136" spans="8:10" x14ac:dyDescent="0.2">
      <c r="H136" s="216">
        <v>2002</v>
      </c>
      <c r="I136" s="345">
        <v>22.6</v>
      </c>
      <c r="J136" s="217">
        <f t="shared" si="33"/>
        <v>0.22600000000000001</v>
      </c>
    </row>
    <row r="137" spans="8:10" x14ac:dyDescent="0.2">
      <c r="H137" s="216">
        <v>2003</v>
      </c>
      <c r="I137" s="345">
        <v>23.6</v>
      </c>
      <c r="J137" s="217">
        <f t="shared" si="33"/>
        <v>0.23600000000000002</v>
      </c>
    </row>
    <row r="138" spans="8:10" x14ac:dyDescent="0.2">
      <c r="H138" s="216">
        <v>2004</v>
      </c>
      <c r="I138" s="345">
        <v>23.7</v>
      </c>
      <c r="J138" s="217">
        <f t="shared" si="33"/>
        <v>0.23699999999999999</v>
      </c>
    </row>
    <row r="139" spans="8:10" x14ac:dyDescent="0.2">
      <c r="H139" s="216">
        <v>2005</v>
      </c>
      <c r="I139" s="345">
        <v>24.1</v>
      </c>
      <c r="J139" s="217">
        <f t="shared" si="33"/>
        <v>0.24100000000000002</v>
      </c>
    </row>
    <row r="140" spans="8:10" x14ac:dyDescent="0.2">
      <c r="H140" s="216">
        <v>2006</v>
      </c>
      <c r="I140" s="345">
        <v>24.6</v>
      </c>
      <c r="J140" s="217">
        <f t="shared" si="33"/>
        <v>0.24600000000000002</v>
      </c>
    </row>
    <row r="141" spans="8:10" x14ac:dyDescent="0.2">
      <c r="H141" s="216">
        <v>2007</v>
      </c>
      <c r="I141" s="345">
        <v>24.9</v>
      </c>
      <c r="J141" s="217">
        <f t="shared" si="33"/>
        <v>0.249</v>
      </c>
    </row>
    <row r="142" spans="8:10" x14ac:dyDescent="0.2">
      <c r="H142" s="216">
        <v>2008</v>
      </c>
      <c r="I142" s="345">
        <v>26.9</v>
      </c>
      <c r="J142" s="217">
        <f t="shared" si="33"/>
        <v>0.26899999999999996</v>
      </c>
    </row>
    <row r="143" spans="8:10" x14ac:dyDescent="0.2">
      <c r="H143" s="216">
        <v>2009</v>
      </c>
      <c r="I143" s="345">
        <v>29.1</v>
      </c>
      <c r="J143" s="217">
        <f t="shared" si="33"/>
        <v>0.29100000000000004</v>
      </c>
    </row>
    <row r="144" spans="8:10" x14ac:dyDescent="0.2">
      <c r="H144" s="216">
        <v>2010</v>
      </c>
      <c r="I144" s="345">
        <v>29.2</v>
      </c>
      <c r="J144" s="217">
        <f t="shared" si="33"/>
        <v>0.29199999999999998</v>
      </c>
    </row>
    <row r="145" spans="5:10" x14ac:dyDescent="0.2">
      <c r="H145" s="216">
        <v>2011</v>
      </c>
      <c r="I145" s="345">
        <v>32</v>
      </c>
      <c r="J145" s="217">
        <f t="shared" si="33"/>
        <v>0.32</v>
      </c>
    </row>
    <row r="146" spans="5:10" x14ac:dyDescent="0.2">
      <c r="H146" s="216">
        <v>2012</v>
      </c>
      <c r="I146" s="345">
        <v>34</v>
      </c>
      <c r="J146" s="217">
        <f t="shared" si="33"/>
        <v>0.34</v>
      </c>
    </row>
    <row r="147" spans="5:10" x14ac:dyDescent="0.2">
      <c r="H147" s="216">
        <v>2013</v>
      </c>
      <c r="I147" s="345">
        <v>40</v>
      </c>
      <c r="J147" s="217">
        <f t="shared" si="33"/>
        <v>0.4</v>
      </c>
    </row>
    <row r="148" spans="5:10" x14ac:dyDescent="0.2">
      <c r="H148" s="216">
        <v>2014</v>
      </c>
      <c r="I148" s="8">
        <v>42</v>
      </c>
      <c r="J148" s="217">
        <f>I148/100</f>
        <v>0.42</v>
      </c>
    </row>
    <row r="156" spans="5:10" x14ac:dyDescent="0.2">
      <c r="E156" s="13"/>
    </row>
    <row r="157" spans="5:10" x14ac:dyDescent="0.2">
      <c r="E157" s="13"/>
    </row>
    <row r="158" spans="5:10" x14ac:dyDescent="0.2">
      <c r="E158" s="13"/>
    </row>
    <row r="159" spans="5:10" x14ac:dyDescent="0.2">
      <c r="E159" s="13"/>
    </row>
    <row r="160" spans="5:10" x14ac:dyDescent="0.2">
      <c r="E160" s="13"/>
    </row>
    <row r="161" spans="5:5" x14ac:dyDescent="0.2">
      <c r="E161" s="13"/>
    </row>
    <row r="162" spans="5:5" x14ac:dyDescent="0.2">
      <c r="E162" s="13"/>
    </row>
    <row r="163" spans="5:5" x14ac:dyDescent="0.2">
      <c r="E163" s="13"/>
    </row>
    <row r="164" spans="5:5" x14ac:dyDescent="0.2">
      <c r="E164" s="13"/>
    </row>
    <row r="165" spans="5:5" x14ac:dyDescent="0.2">
      <c r="E165" s="13"/>
    </row>
  </sheetData>
  <mergeCells count="2">
    <mergeCell ref="C18:O18"/>
    <mergeCell ref="I133:J133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3"/>
  <sheetViews>
    <sheetView zoomScale="90" zoomScaleNormal="90" workbookViewId="0">
      <selection sqref="A1:Q1"/>
    </sheetView>
  </sheetViews>
  <sheetFormatPr defaultRowHeight="12.75" x14ac:dyDescent="0.2"/>
  <cols>
    <col min="1" max="1" width="25.375" style="17" customWidth="1"/>
    <col min="2" max="2" width="15.375" style="17" customWidth="1"/>
    <col min="3" max="3" width="15.5" style="17" bestFit="1" customWidth="1"/>
    <col min="4" max="4" width="14.875" style="17" customWidth="1"/>
    <col min="5" max="5" width="13.75" style="17" bestFit="1" customWidth="1"/>
    <col min="6" max="8" width="13.75" style="23" hidden="1" customWidth="1"/>
    <col min="9" max="9" width="8.875" style="17" customWidth="1"/>
    <col min="10" max="10" width="12.875" style="17" bestFit="1" customWidth="1"/>
    <col min="11" max="11" width="12.875" style="17" customWidth="1"/>
    <col min="12" max="12" width="12.625" style="17" customWidth="1"/>
    <col min="13" max="13" width="12.75" style="17" customWidth="1"/>
    <col min="14" max="14" width="12.75" style="17" hidden="1" customWidth="1"/>
    <col min="15" max="16" width="12" style="17" customWidth="1"/>
    <col min="17" max="17" width="12.125" style="17" customWidth="1"/>
    <col min="18" max="18" width="3.75" style="17" customWidth="1"/>
    <col min="19" max="20" width="10.75" style="17" customWidth="1"/>
    <col min="21" max="16384" width="9" style="17"/>
  </cols>
  <sheetData>
    <row r="1" spans="1:18" ht="53.25" customHeight="1" thickBot="1" x14ac:dyDescent="0.25">
      <c r="A1" s="445" t="s">
        <v>144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7"/>
      <c r="R1" s="31"/>
    </row>
    <row r="2" spans="1:18" ht="18" customHeight="1" thickBo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8" ht="13.5" thickBot="1" x14ac:dyDescent="0.25">
      <c r="A3" s="19" t="s">
        <v>143</v>
      </c>
      <c r="B3" s="20">
        <f>B105/B9</f>
        <v>21807.910954255465</v>
      </c>
      <c r="C3" s="21">
        <f>C105/C9</f>
        <v>15375.940377591691</v>
      </c>
      <c r="D3" s="22">
        <f>D105/D9</f>
        <v>9222.3471532989588</v>
      </c>
      <c r="E3" s="80"/>
      <c r="F3" s="20">
        <f>E3</f>
        <v>0</v>
      </c>
      <c r="G3" s="21">
        <f>D3</f>
        <v>9222.3471532989588</v>
      </c>
      <c r="H3" s="22">
        <f>C3</f>
        <v>15375.940377591691</v>
      </c>
      <c r="I3" s="24">
        <f>(C3-D3)/D3/7</f>
        <v>9.5321151081704025E-2</v>
      </c>
    </row>
    <row r="4" spans="1:18" ht="39" customHeight="1" x14ac:dyDescent="0.2">
      <c r="A4" s="25" t="s">
        <v>39</v>
      </c>
      <c r="B4" s="26">
        <v>2011</v>
      </c>
      <c r="C4" s="26">
        <v>2007</v>
      </c>
      <c r="D4" s="27">
        <v>2001</v>
      </c>
      <c r="E4" s="28">
        <v>1996</v>
      </c>
      <c r="F4" s="29">
        <f>E4</f>
        <v>1996</v>
      </c>
      <c r="G4" s="29">
        <f>D4</f>
        <v>2001</v>
      </c>
      <c r="H4" s="29">
        <f>C4</f>
        <v>2007</v>
      </c>
      <c r="I4" s="30"/>
      <c r="J4" s="31" t="s">
        <v>97</v>
      </c>
      <c r="K4" s="31" t="s">
        <v>115</v>
      </c>
      <c r="L4" s="31" t="s">
        <v>98</v>
      </c>
      <c r="M4" s="31" t="s">
        <v>112</v>
      </c>
      <c r="N4" s="31"/>
      <c r="O4" s="31" t="s">
        <v>114</v>
      </c>
      <c r="P4" s="31" t="s">
        <v>430</v>
      </c>
      <c r="Q4" s="31" t="s">
        <v>429</v>
      </c>
      <c r="R4" s="31"/>
    </row>
    <row r="5" spans="1:18" x14ac:dyDescent="0.2">
      <c r="A5" s="32" t="s">
        <v>40</v>
      </c>
      <c r="B5" s="33">
        <v>8912921</v>
      </c>
      <c r="C5" s="33">
        <v>8825222</v>
      </c>
      <c r="D5" s="33">
        <v>8163564</v>
      </c>
      <c r="E5" s="33">
        <v>6880653</v>
      </c>
      <c r="F5" s="34">
        <f t="shared" ref="F5:F68" si="0">E5</f>
        <v>6880653</v>
      </c>
      <c r="G5" s="34">
        <f t="shared" ref="G5:G71" si="1">D5</f>
        <v>8163564</v>
      </c>
      <c r="H5" s="34">
        <f t="shared" ref="H5:H71" si="2">C5</f>
        <v>8825222</v>
      </c>
      <c r="I5" s="35"/>
      <c r="J5" s="36">
        <f>(D5-E5)/E5*100</f>
        <v>18.645192542045063</v>
      </c>
      <c r="K5" s="36">
        <f>(C5-D5)/D5*100</f>
        <v>8.1050139375400256</v>
      </c>
      <c r="L5" s="36">
        <f>E5/$E$9*100</f>
        <v>82.426721452872684</v>
      </c>
      <c r="M5" s="36">
        <f>D5/$D$9*100</f>
        <v>85.177943660816752</v>
      </c>
      <c r="N5" s="36"/>
      <c r="O5" s="36">
        <f>C5/$C$9*100</f>
        <v>86.022264828841926</v>
      </c>
      <c r="P5" s="36">
        <f>(B5-E5)/E5*100</f>
        <v>29.535975727885127</v>
      </c>
      <c r="Q5" s="36">
        <f>B5/$B$9*100</f>
        <v>87.039139151553741</v>
      </c>
      <c r="R5" s="36"/>
    </row>
    <row r="6" spans="1:18" x14ac:dyDescent="0.2">
      <c r="A6" s="32" t="s">
        <v>41</v>
      </c>
      <c r="B6" s="33">
        <v>141376</v>
      </c>
      <c r="C6" s="33">
        <v>145904</v>
      </c>
      <c r="D6" s="33">
        <v>140286</v>
      </c>
      <c r="E6" s="33">
        <v>117950</v>
      </c>
      <c r="F6" s="34">
        <f t="shared" si="0"/>
        <v>117950</v>
      </c>
      <c r="G6" s="34">
        <f t="shared" si="1"/>
        <v>140286</v>
      </c>
      <c r="H6" s="34">
        <f t="shared" si="2"/>
        <v>145904</v>
      </c>
      <c r="I6" s="35"/>
      <c r="J6" s="36">
        <f>(D6-E6)/E6*100</f>
        <v>18.936837643069097</v>
      </c>
      <c r="K6" s="36">
        <f>(C6-D6)/D6*100</f>
        <v>4.004676161555679</v>
      </c>
      <c r="L6" s="36">
        <f>E6/$E$9*100</f>
        <v>1.4129809765681154</v>
      </c>
      <c r="M6" s="36">
        <f>D6/$D$9*100</f>
        <v>1.4637323850711943</v>
      </c>
      <c r="N6" s="36"/>
      <c r="O6" s="36">
        <f>C6/$C$9*100</f>
        <v>1.4221730090854772</v>
      </c>
      <c r="P6" s="36">
        <f t="shared" ref="P6:P9" si="3">(B6-E6)/E6*100</f>
        <v>19.860958033064858</v>
      </c>
      <c r="Q6" s="36">
        <f t="shared" ref="Q6:Q8" si="4">B6/$B$9*100</f>
        <v>1.3806074727566935</v>
      </c>
      <c r="R6" s="36"/>
    </row>
    <row r="7" spans="1:18" x14ac:dyDescent="0.2">
      <c r="A7" s="32" t="s">
        <v>42</v>
      </c>
      <c r="B7" s="33">
        <v>756991</v>
      </c>
      <c r="C7" s="33">
        <v>835880</v>
      </c>
      <c r="D7" s="33">
        <v>798164</v>
      </c>
      <c r="E7" s="33">
        <v>790812</v>
      </c>
      <c r="F7" s="34">
        <f t="shared" si="0"/>
        <v>790812</v>
      </c>
      <c r="G7" s="34">
        <f t="shared" si="1"/>
        <v>798164</v>
      </c>
      <c r="H7" s="34">
        <f t="shared" si="2"/>
        <v>835880</v>
      </c>
      <c r="I7" s="35"/>
      <c r="J7" s="36">
        <f>(D7-E7)/E7*100</f>
        <v>0.92967734429927718</v>
      </c>
      <c r="K7" s="36">
        <f>(C7-D7)/D7*100</f>
        <v>4.725344666008489</v>
      </c>
      <c r="L7" s="36">
        <f>E7/$E$9*100</f>
        <v>9.4735253246442088</v>
      </c>
      <c r="M7" s="36">
        <f>D7/$D$9*100</f>
        <v>8.3279763867952958</v>
      </c>
      <c r="N7" s="36"/>
      <c r="O7" s="36">
        <f>C7/$C$9*100</f>
        <v>8.1475900238127039</v>
      </c>
      <c r="P7" s="36">
        <f t="shared" si="3"/>
        <v>-4.2767433979251708</v>
      </c>
      <c r="Q7" s="36">
        <f t="shared" si="4"/>
        <v>7.3923963855927619</v>
      </c>
      <c r="R7" s="36"/>
    </row>
    <row r="8" spans="1:18" x14ac:dyDescent="0.2">
      <c r="A8" s="32" t="s">
        <v>43</v>
      </c>
      <c r="B8" s="33">
        <v>428842</v>
      </c>
      <c r="C8" s="33">
        <v>452224</v>
      </c>
      <c r="D8" s="33">
        <v>482115</v>
      </c>
      <c r="E8" s="33">
        <v>558185</v>
      </c>
      <c r="F8" s="34">
        <f t="shared" si="0"/>
        <v>558185</v>
      </c>
      <c r="G8" s="34">
        <f t="shared" si="1"/>
        <v>482115</v>
      </c>
      <c r="H8" s="34">
        <f t="shared" si="2"/>
        <v>452224</v>
      </c>
      <c r="I8" s="35"/>
      <c r="J8" s="36">
        <f>(D8-E8)/E8*100</f>
        <v>-13.628098211166547</v>
      </c>
      <c r="K8" s="36">
        <f>(C8-D8)/D8*100</f>
        <v>-6.1999730354790863</v>
      </c>
      <c r="L8" s="36">
        <f>E8/$E$9*100</f>
        <v>6.6867722459149928</v>
      </c>
      <c r="M8" s="36">
        <f>D8/$D$9*100</f>
        <v>5.0303475673167588</v>
      </c>
      <c r="N8" s="36"/>
      <c r="O8" s="36">
        <f>C8/$C$9*100</f>
        <v>4.4079721382598889</v>
      </c>
      <c r="P8" s="36">
        <f t="shared" si="3"/>
        <v>-23.172066608740831</v>
      </c>
      <c r="Q8" s="36">
        <f t="shared" si="4"/>
        <v>4.1878569900968055</v>
      </c>
      <c r="R8" s="36"/>
    </row>
    <row r="9" spans="1:18" ht="13.5" thickBot="1" x14ac:dyDescent="0.25">
      <c r="A9" s="37" t="s">
        <v>44</v>
      </c>
      <c r="B9" s="38">
        <f>SUM(B5:B8)</f>
        <v>10240130</v>
      </c>
      <c r="C9" s="38">
        <f>SUM(C5:C8)</f>
        <v>10259230</v>
      </c>
      <c r="D9" s="38">
        <f>SUM(D5:D8)</f>
        <v>9584129</v>
      </c>
      <c r="E9" s="38">
        <f>SUM(E5:E8)</f>
        <v>8347600</v>
      </c>
      <c r="F9" s="34">
        <f t="shared" si="0"/>
        <v>8347600</v>
      </c>
      <c r="G9" s="34">
        <f t="shared" si="1"/>
        <v>9584129</v>
      </c>
      <c r="H9" s="34">
        <f t="shared" si="2"/>
        <v>10259230</v>
      </c>
      <c r="I9" s="39"/>
      <c r="J9" s="36">
        <f>(D9-E9)/E9*100/7</f>
        <v>2.116141166323255</v>
      </c>
      <c r="K9" s="36">
        <f>(C9-D9)/D9*100/7</f>
        <v>1.0062781917897807</v>
      </c>
      <c r="L9" s="40">
        <f>E9/$E$9*100</f>
        <v>100</v>
      </c>
      <c r="M9" s="40">
        <f>D9/$D$9*100</f>
        <v>100</v>
      </c>
      <c r="N9" s="40"/>
      <c r="O9" s="40">
        <f>C9/$C$9*100</f>
        <v>100</v>
      </c>
      <c r="P9" s="36">
        <f t="shared" si="3"/>
        <v>22.671546312712636</v>
      </c>
      <c r="Q9" s="40"/>
      <c r="R9" s="40"/>
    </row>
    <row r="10" spans="1:18" x14ac:dyDescent="0.2">
      <c r="A10" s="41"/>
      <c r="B10" s="41"/>
      <c r="C10" s="41"/>
      <c r="D10" s="41"/>
      <c r="E10" s="35"/>
      <c r="F10" s="34">
        <f t="shared" si="0"/>
        <v>0</v>
      </c>
      <c r="G10" s="34">
        <f t="shared" si="1"/>
        <v>0</v>
      </c>
      <c r="H10" s="34">
        <f t="shared" si="2"/>
        <v>0</v>
      </c>
      <c r="I10" s="35"/>
      <c r="J10" s="40">
        <f>J9/5</f>
        <v>0.42322823326465098</v>
      </c>
      <c r="K10" s="40">
        <f>K9/6</f>
        <v>0.16771303196496345</v>
      </c>
      <c r="L10" s="36"/>
      <c r="M10" s="36"/>
      <c r="N10" s="36"/>
    </row>
    <row r="11" spans="1:18" ht="25.5" x14ac:dyDescent="0.2">
      <c r="A11" s="41" t="s">
        <v>99</v>
      </c>
      <c r="B11" s="31" t="s">
        <v>427</v>
      </c>
      <c r="C11" s="31" t="s">
        <v>113</v>
      </c>
      <c r="D11" s="31" t="s">
        <v>100</v>
      </c>
      <c r="E11" s="31" t="s">
        <v>101</v>
      </c>
      <c r="F11" s="34"/>
      <c r="G11" s="34"/>
      <c r="H11" s="34"/>
      <c r="I11" s="31"/>
      <c r="J11" s="36"/>
      <c r="K11" s="36"/>
      <c r="L11" s="36"/>
      <c r="M11" s="36"/>
      <c r="N11" s="36"/>
    </row>
    <row r="12" spans="1:18" x14ac:dyDescent="0.2">
      <c r="A12" s="41">
        <v>92304</v>
      </c>
      <c r="B12" s="42">
        <f>B9/A12</f>
        <v>110.93917923383601</v>
      </c>
      <c r="C12" s="42">
        <f>C9/A12</f>
        <v>111.14610417750043</v>
      </c>
      <c r="D12" s="42">
        <f>D9/A12</f>
        <v>103.83221745536488</v>
      </c>
      <c r="E12" s="39">
        <f>E9/A12</f>
        <v>90.43595077136419</v>
      </c>
      <c r="F12" s="34">
        <f t="shared" si="0"/>
        <v>90.43595077136419</v>
      </c>
      <c r="G12" s="34">
        <f t="shared" si="1"/>
        <v>103.83221745536488</v>
      </c>
      <c r="H12" s="34">
        <f t="shared" si="2"/>
        <v>111.14610417750043</v>
      </c>
      <c r="I12" s="39"/>
      <c r="J12" s="36"/>
      <c r="K12" s="40">
        <f>(C9-E9)/E9*100/11</f>
        <v>2.0818504175397177</v>
      </c>
      <c r="L12" s="40">
        <f>(C5-E5)/E5*100</f>
        <v>28.261401933799018</v>
      </c>
      <c r="M12" s="36"/>
      <c r="N12" s="36"/>
    </row>
    <row r="13" spans="1:18" x14ac:dyDescent="0.2">
      <c r="A13" s="41"/>
      <c r="B13" s="41"/>
      <c r="C13" s="41"/>
      <c r="D13" s="41"/>
      <c r="E13" s="35"/>
      <c r="F13" s="34">
        <f t="shared" si="0"/>
        <v>0</v>
      </c>
      <c r="G13" s="34">
        <f t="shared" si="1"/>
        <v>0</v>
      </c>
      <c r="H13" s="34">
        <f t="shared" si="2"/>
        <v>0</v>
      </c>
      <c r="I13" s="35"/>
      <c r="J13" s="36"/>
      <c r="K13" s="40"/>
      <c r="L13" s="40">
        <f>(C6-E6)/E6*100</f>
        <v>23.699872827469267</v>
      </c>
      <c r="M13" s="36"/>
      <c r="N13" s="36"/>
    </row>
    <row r="14" spans="1:18" ht="26.25" customHeight="1" thickBot="1" x14ac:dyDescent="0.25">
      <c r="A14" s="19" t="s">
        <v>45</v>
      </c>
      <c r="B14" s="19"/>
      <c r="C14" s="19"/>
      <c r="F14" s="34">
        <f t="shared" si="0"/>
        <v>0</v>
      </c>
      <c r="G14" s="34">
        <f t="shared" si="1"/>
        <v>0</v>
      </c>
      <c r="H14" s="34">
        <f t="shared" si="2"/>
        <v>0</v>
      </c>
      <c r="K14" s="43"/>
      <c r="L14" s="40">
        <f>(C7-E7)/E7*100</f>
        <v>5.6989524691077023</v>
      </c>
    </row>
    <row r="15" spans="1:18" ht="38.25" x14ac:dyDescent="0.2">
      <c r="A15" s="25" t="s">
        <v>39</v>
      </c>
      <c r="B15" s="44">
        <f>B4</f>
        <v>2011</v>
      </c>
      <c r="C15" s="44">
        <f>C4</f>
        <v>2007</v>
      </c>
      <c r="D15" s="45">
        <v>2001</v>
      </c>
      <c r="E15" s="29">
        <v>1996</v>
      </c>
      <c r="F15" s="29">
        <f t="shared" si="0"/>
        <v>1996</v>
      </c>
      <c r="G15" s="29">
        <f t="shared" si="1"/>
        <v>2001</v>
      </c>
      <c r="H15" s="29">
        <f t="shared" si="2"/>
        <v>2007</v>
      </c>
      <c r="I15" s="30"/>
      <c r="J15" s="31" t="str">
        <f>J4</f>
        <v>% change 1996 - 2001</v>
      </c>
      <c r="K15" s="31" t="s">
        <v>115</v>
      </c>
      <c r="L15" s="31" t="s">
        <v>98</v>
      </c>
      <c r="M15" s="31" t="str">
        <f>M4</f>
        <v>% of population 2001</v>
      </c>
      <c r="N15" s="31"/>
      <c r="O15" s="31" t="str">
        <f>O4</f>
        <v>% of population 2007</v>
      </c>
      <c r="P15" s="31" t="s">
        <v>430</v>
      </c>
      <c r="Q15" s="31" t="s">
        <v>429</v>
      </c>
      <c r="R15" s="31"/>
    </row>
    <row r="16" spans="1:18" x14ac:dyDescent="0.2">
      <c r="A16" s="32" t="s">
        <v>46</v>
      </c>
      <c r="B16" s="46">
        <v>602780</v>
      </c>
      <c r="C16" s="46">
        <v>542207</v>
      </c>
      <c r="D16" s="47">
        <v>516037</v>
      </c>
      <c r="E16" s="48">
        <v>480693</v>
      </c>
      <c r="F16" s="34">
        <f t="shared" si="0"/>
        <v>480693</v>
      </c>
      <c r="G16" s="34">
        <f t="shared" si="1"/>
        <v>516037</v>
      </c>
      <c r="H16" s="34">
        <f t="shared" si="2"/>
        <v>542207</v>
      </c>
      <c r="I16" s="49">
        <f t="shared" ref="I16:I25" si="5">(C16-E16)/E16*100/11</f>
        <v>1.1633582802707378</v>
      </c>
      <c r="J16" s="36">
        <f>(D16-E16)/E16*100</f>
        <v>7.3527178469418111</v>
      </c>
      <c r="K16" s="36">
        <f t="shared" ref="K16:K25" si="6">(C16-D16)/D16*100</f>
        <v>5.0713417836317936</v>
      </c>
      <c r="L16" s="36">
        <f>E16/$E$9*100</f>
        <v>5.7584575207245203</v>
      </c>
      <c r="M16" s="36">
        <f>D16/D$9*100</f>
        <v>5.3842868767730483</v>
      </c>
      <c r="N16" s="36"/>
      <c r="O16" s="36">
        <f>C16/C$9*100</f>
        <v>5.2850652534351994</v>
      </c>
      <c r="P16" s="36">
        <f>(B16-E16)/E16*100</f>
        <v>25.398123126402922</v>
      </c>
      <c r="Q16" s="36">
        <f>B16/$B$9*100</f>
        <v>5.8864487071941465</v>
      </c>
      <c r="R16" s="36"/>
    </row>
    <row r="17" spans="1:18" x14ac:dyDescent="0.2">
      <c r="A17" s="32" t="s">
        <v>47</v>
      </c>
      <c r="B17" s="46">
        <v>1055266</v>
      </c>
      <c r="C17" s="46">
        <v>1180183</v>
      </c>
      <c r="D17" s="47">
        <v>1153667</v>
      </c>
      <c r="E17" s="48">
        <v>1008320</v>
      </c>
      <c r="F17" s="34">
        <f t="shared" si="0"/>
        <v>1008320</v>
      </c>
      <c r="G17" s="34">
        <f t="shared" si="1"/>
        <v>1153667</v>
      </c>
      <c r="H17" s="34">
        <f t="shared" si="2"/>
        <v>1180183</v>
      </c>
      <c r="I17" s="49">
        <f t="shared" si="5"/>
        <v>1.5494990767721648</v>
      </c>
      <c r="J17" s="36">
        <f t="shared" ref="J17:J28" si="7">(D17-E17)/E17*100</f>
        <v>14.414769120913995</v>
      </c>
      <c r="K17" s="36">
        <f t="shared" si="6"/>
        <v>2.2984101998236928</v>
      </c>
      <c r="L17" s="36">
        <f t="shared" ref="L17:L28" si="8">E17/$E$9*100</f>
        <v>12.079160477262926</v>
      </c>
      <c r="M17" s="36">
        <f t="shared" ref="M17:M28" si="9">D17/D$9*100</f>
        <v>12.037264940820391</v>
      </c>
      <c r="N17" s="36"/>
      <c r="O17" s="36">
        <f t="shared" ref="O17:O28" si="10">C17/C$9*100</f>
        <v>11.503621616826994</v>
      </c>
      <c r="P17" s="36">
        <f t="shared" ref="P17:P25" si="11">(B17-E17)/E17*100</f>
        <v>4.6558632180260231</v>
      </c>
      <c r="Q17" s="36">
        <f t="shared" ref="Q17:Q25" si="12">B17/$B$9*100</f>
        <v>10.305201203500346</v>
      </c>
      <c r="R17" s="36"/>
    </row>
    <row r="18" spans="1:18" x14ac:dyDescent="0.2">
      <c r="A18" s="32" t="s">
        <v>48</v>
      </c>
      <c r="B18" s="46">
        <v>1921354</v>
      </c>
      <c r="C18" s="46">
        <v>1924855</v>
      </c>
      <c r="D18" s="47">
        <v>1661762</v>
      </c>
      <c r="E18" s="48">
        <v>1421379</v>
      </c>
      <c r="F18" s="34">
        <f t="shared" si="0"/>
        <v>1421379</v>
      </c>
      <c r="G18" s="34">
        <f t="shared" si="1"/>
        <v>1661762</v>
      </c>
      <c r="H18" s="34">
        <f t="shared" si="2"/>
        <v>1924855</v>
      </c>
      <c r="I18" s="49">
        <f t="shared" si="5"/>
        <v>3.2201506744186772</v>
      </c>
      <c r="J18" s="36">
        <f t="shared" si="7"/>
        <v>16.911956628035167</v>
      </c>
      <c r="K18" s="36">
        <f t="shared" si="6"/>
        <v>15.832170912561486</v>
      </c>
      <c r="L18" s="36">
        <f t="shared" si="8"/>
        <v>17.027397096171352</v>
      </c>
      <c r="M18" s="36">
        <f t="shared" si="9"/>
        <v>17.338685654168469</v>
      </c>
      <c r="N18" s="36"/>
      <c r="O18" s="36">
        <f t="shared" si="10"/>
        <v>18.76217805819735</v>
      </c>
      <c r="P18" s="36">
        <f t="shared" si="11"/>
        <v>35.175347321157837</v>
      </c>
      <c r="Q18" s="36">
        <f t="shared" si="12"/>
        <v>18.76298445429892</v>
      </c>
      <c r="R18" s="36"/>
    </row>
    <row r="19" spans="1:18" x14ac:dyDescent="0.2">
      <c r="A19" s="32" t="s">
        <v>49</v>
      </c>
      <c r="B19" s="46">
        <v>1125102</v>
      </c>
      <c r="C19" s="46">
        <v>1063818</v>
      </c>
      <c r="D19" s="47">
        <v>998089</v>
      </c>
      <c r="E19" s="48">
        <v>843719</v>
      </c>
      <c r="F19" s="34">
        <f t="shared" si="0"/>
        <v>843719</v>
      </c>
      <c r="G19" s="34">
        <f t="shared" si="1"/>
        <v>998089</v>
      </c>
      <c r="H19" s="34">
        <f t="shared" si="2"/>
        <v>1063818</v>
      </c>
      <c r="I19" s="49">
        <f t="shared" si="5"/>
        <v>2.3715241685916757</v>
      </c>
      <c r="J19" s="36">
        <f t="shared" si="7"/>
        <v>18.296375926108098</v>
      </c>
      <c r="K19" s="36">
        <f t="shared" si="6"/>
        <v>6.5854848615704604</v>
      </c>
      <c r="L19" s="36">
        <f t="shared" si="8"/>
        <v>10.107324260865399</v>
      </c>
      <c r="M19" s="36">
        <f t="shared" si="9"/>
        <v>10.413977107361557</v>
      </c>
      <c r="N19" s="36"/>
      <c r="O19" s="36">
        <f t="shared" si="10"/>
        <v>10.369374699660696</v>
      </c>
      <c r="P19" s="36">
        <f t="shared" si="11"/>
        <v>33.350321611816256</v>
      </c>
      <c r="Q19" s="36">
        <f t="shared" si="12"/>
        <v>10.98718473300632</v>
      </c>
      <c r="R19" s="36"/>
    </row>
    <row r="20" spans="1:18" x14ac:dyDescent="0.2">
      <c r="A20" s="32" t="s">
        <v>50</v>
      </c>
      <c r="B20" s="46">
        <v>174172</v>
      </c>
      <c r="C20" s="46">
        <v>162219</v>
      </c>
      <c r="D20" s="47">
        <v>148527</v>
      </c>
      <c r="E20" s="48">
        <v>137502</v>
      </c>
      <c r="F20" s="34">
        <f t="shared" si="0"/>
        <v>137502</v>
      </c>
      <c r="G20" s="34">
        <f t="shared" si="1"/>
        <v>148527</v>
      </c>
      <c r="H20" s="34">
        <f t="shared" si="2"/>
        <v>162219</v>
      </c>
      <c r="I20" s="49">
        <f t="shared" si="5"/>
        <v>1.6341580486102019</v>
      </c>
      <c r="J20" s="36">
        <f t="shared" si="7"/>
        <v>8.0180651917790282</v>
      </c>
      <c r="K20" s="36">
        <f t="shared" si="6"/>
        <v>9.2185259245793691</v>
      </c>
      <c r="L20" s="36">
        <f t="shared" si="8"/>
        <v>1.6472039867746417</v>
      </c>
      <c r="M20" s="36">
        <f t="shared" si="9"/>
        <v>1.5497182894762789</v>
      </c>
      <c r="N20" s="36"/>
      <c r="O20" s="36">
        <f t="shared" si="10"/>
        <v>1.5812005384419687</v>
      </c>
      <c r="P20" s="36">
        <f t="shared" si="11"/>
        <v>26.668703000683625</v>
      </c>
      <c r="Q20" s="36">
        <f t="shared" si="12"/>
        <v>1.7008768443369373</v>
      </c>
      <c r="R20" s="36"/>
    </row>
    <row r="21" spans="1:18" x14ac:dyDescent="0.2">
      <c r="A21" s="32" t="s">
        <v>51</v>
      </c>
      <c r="B21" s="46">
        <v>595354</v>
      </c>
      <c r="C21" s="46">
        <v>539022</v>
      </c>
      <c r="D21" s="47">
        <v>517451</v>
      </c>
      <c r="E21" s="48">
        <v>483853</v>
      </c>
      <c r="F21" s="34">
        <f t="shared" si="0"/>
        <v>483853</v>
      </c>
      <c r="G21" s="34">
        <f t="shared" si="1"/>
        <v>517451</v>
      </c>
      <c r="H21" s="34">
        <f t="shared" si="2"/>
        <v>539022</v>
      </c>
      <c r="I21" s="49">
        <f t="shared" si="5"/>
        <v>1.036546975292834</v>
      </c>
      <c r="J21" s="36">
        <f t="shared" si="7"/>
        <v>6.9438445147596477</v>
      </c>
      <c r="K21" s="36">
        <f t="shared" si="6"/>
        <v>4.168703896600837</v>
      </c>
      <c r="L21" s="36">
        <f t="shared" si="8"/>
        <v>5.7963127126359666</v>
      </c>
      <c r="M21" s="36">
        <f t="shared" si="9"/>
        <v>5.3990404344515808</v>
      </c>
      <c r="N21" s="36"/>
      <c r="O21" s="36">
        <f t="shared" si="10"/>
        <v>5.2540200385409044</v>
      </c>
      <c r="P21" s="36">
        <f t="shared" si="11"/>
        <v>23.044395715227559</v>
      </c>
      <c r="Q21" s="36">
        <f t="shared" si="12"/>
        <v>5.8139300965905711</v>
      </c>
      <c r="R21" s="36"/>
    </row>
    <row r="22" spans="1:18" x14ac:dyDescent="0.2">
      <c r="A22" s="32" t="s">
        <v>52</v>
      </c>
      <c r="B22" s="46">
        <v>1026119</v>
      </c>
      <c r="C22" s="46">
        <v>1173843</v>
      </c>
      <c r="D22" s="47">
        <v>1157653</v>
      </c>
      <c r="E22" s="48">
        <v>1015842</v>
      </c>
      <c r="F22" s="34">
        <f t="shared" si="0"/>
        <v>1015842</v>
      </c>
      <c r="G22" s="34">
        <f t="shared" si="1"/>
        <v>1157653</v>
      </c>
      <c r="H22" s="34">
        <f t="shared" si="2"/>
        <v>1173843</v>
      </c>
      <c r="I22" s="49">
        <f t="shared" si="5"/>
        <v>1.4139725737592335</v>
      </c>
      <c r="J22" s="36">
        <f t="shared" si="7"/>
        <v>13.959946527117406</v>
      </c>
      <c r="K22" s="36">
        <f t="shared" si="6"/>
        <v>1.3985192454042792</v>
      </c>
      <c r="L22" s="36">
        <f t="shared" si="8"/>
        <v>12.169270209401505</v>
      </c>
      <c r="M22" s="36">
        <f t="shared" si="9"/>
        <v>12.078854531277699</v>
      </c>
      <c r="N22" s="36"/>
      <c r="O22" s="36">
        <f t="shared" si="10"/>
        <v>11.441823606644943</v>
      </c>
      <c r="P22" s="36">
        <f t="shared" si="11"/>
        <v>1.0116730751435754</v>
      </c>
      <c r="Q22" s="36">
        <f t="shared" si="12"/>
        <v>10.02056614515636</v>
      </c>
      <c r="R22" s="36"/>
    </row>
    <row r="23" spans="1:18" x14ac:dyDescent="0.2">
      <c r="A23" s="32" t="s">
        <v>53</v>
      </c>
      <c r="B23" s="46">
        <v>2010728</v>
      </c>
      <c r="C23" s="46">
        <v>1941531</v>
      </c>
      <c r="D23" s="47">
        <v>1841198</v>
      </c>
      <c r="E23" s="48">
        <v>1620137</v>
      </c>
      <c r="F23" s="34">
        <f t="shared" si="0"/>
        <v>1620137</v>
      </c>
      <c r="G23" s="34">
        <f t="shared" si="1"/>
        <v>1841198</v>
      </c>
      <c r="H23" s="34">
        <f t="shared" si="2"/>
        <v>1941531</v>
      </c>
      <c r="I23" s="49">
        <f t="shared" si="5"/>
        <v>1.8034052900240143</v>
      </c>
      <c r="J23" s="36">
        <f t="shared" si="7"/>
        <v>13.644586846667906</v>
      </c>
      <c r="K23" s="36">
        <f t="shared" si="6"/>
        <v>5.4493324455055889</v>
      </c>
      <c r="L23" s="36">
        <f t="shared" si="8"/>
        <v>19.408416790454741</v>
      </c>
      <c r="M23" s="36">
        <f t="shared" si="9"/>
        <v>19.210905863224504</v>
      </c>
      <c r="N23" s="36"/>
      <c r="O23" s="36">
        <f t="shared" si="10"/>
        <v>18.924724370152536</v>
      </c>
      <c r="P23" s="36">
        <f t="shared" si="11"/>
        <v>24.108516748892221</v>
      </c>
      <c r="Q23" s="36">
        <f t="shared" si="12"/>
        <v>19.635766342810101</v>
      </c>
      <c r="R23" s="36"/>
    </row>
    <row r="24" spans="1:18" x14ac:dyDescent="0.2">
      <c r="A24" s="32" t="s">
        <v>54</v>
      </c>
      <c r="B24" s="46">
        <v>1422546</v>
      </c>
      <c r="C24" s="46">
        <v>1397046</v>
      </c>
      <c r="D24" s="47">
        <v>1292324</v>
      </c>
      <c r="E24" s="48">
        <v>1047994</v>
      </c>
      <c r="F24" s="34">
        <f t="shared" si="0"/>
        <v>1047994</v>
      </c>
      <c r="G24" s="34">
        <f t="shared" si="1"/>
        <v>1292324</v>
      </c>
      <c r="H24" s="34">
        <f t="shared" si="2"/>
        <v>1397046</v>
      </c>
      <c r="I24" s="49">
        <f t="shared" si="5"/>
        <v>3.0278799306102897</v>
      </c>
      <c r="J24" s="36">
        <f t="shared" si="7"/>
        <v>23.314064775180011</v>
      </c>
      <c r="K24" s="36">
        <f t="shared" si="6"/>
        <v>8.1033858382263269</v>
      </c>
      <c r="L24" s="36">
        <f t="shared" si="8"/>
        <v>12.554434807609372</v>
      </c>
      <c r="M24" s="36">
        <f t="shared" si="9"/>
        <v>13.484000476203942</v>
      </c>
      <c r="N24" s="36"/>
      <c r="O24" s="36">
        <f t="shared" si="10"/>
        <v>13.617454721260758</v>
      </c>
      <c r="P24" s="36">
        <f t="shared" si="11"/>
        <v>35.739899274232485</v>
      </c>
      <c r="Q24" s="36">
        <f t="shared" si="12"/>
        <v>13.891874419563033</v>
      </c>
      <c r="R24" s="36"/>
    </row>
    <row r="25" spans="1:18" x14ac:dyDescent="0.2">
      <c r="A25" s="32" t="s">
        <v>55</v>
      </c>
      <c r="B25" s="46">
        <v>333879</v>
      </c>
      <c r="C25" s="46">
        <v>334506</v>
      </c>
      <c r="D25" s="47">
        <v>297421</v>
      </c>
      <c r="E25" s="48">
        <v>239070</v>
      </c>
      <c r="F25" s="34">
        <f t="shared" si="0"/>
        <v>239070</v>
      </c>
      <c r="G25" s="34">
        <f t="shared" si="1"/>
        <v>297421</v>
      </c>
      <c r="H25" s="34">
        <f t="shared" si="2"/>
        <v>334506</v>
      </c>
      <c r="I25" s="49">
        <f t="shared" si="5"/>
        <v>3.6290626176433678</v>
      </c>
      <c r="J25" s="36">
        <f t="shared" si="7"/>
        <v>24.407495712552809</v>
      </c>
      <c r="K25" s="36">
        <f t="shared" si="6"/>
        <v>12.468857276385998</v>
      </c>
      <c r="L25" s="36">
        <f t="shared" si="8"/>
        <v>2.8639369399587906</v>
      </c>
      <c r="M25" s="36">
        <f t="shared" si="9"/>
        <v>3.1032658262425308</v>
      </c>
      <c r="N25" s="36"/>
      <c r="O25" s="36">
        <f t="shared" si="10"/>
        <v>3.260537096838652</v>
      </c>
      <c r="P25" s="36">
        <f t="shared" si="11"/>
        <v>39.657422512234909</v>
      </c>
      <c r="Q25" s="36">
        <f t="shared" si="12"/>
        <v>3.2604957163629757</v>
      </c>
      <c r="R25" s="36"/>
    </row>
    <row r="26" spans="1:18" x14ac:dyDescent="0.2">
      <c r="A26" s="32"/>
      <c r="B26" s="46"/>
      <c r="C26" s="46"/>
      <c r="D26" s="46"/>
      <c r="E26" s="34"/>
      <c r="F26" s="34"/>
      <c r="G26" s="34"/>
      <c r="H26" s="34"/>
      <c r="I26" s="49"/>
      <c r="J26" s="36"/>
      <c r="K26" s="36"/>
      <c r="L26" s="36"/>
      <c r="M26" s="36"/>
      <c r="N26" s="36"/>
      <c r="O26" s="36"/>
      <c r="P26" s="36"/>
      <c r="Q26" s="36"/>
      <c r="R26" s="36"/>
    </row>
    <row r="27" spans="1:18" x14ac:dyDescent="0.2">
      <c r="A27" s="32" t="s">
        <v>56</v>
      </c>
      <c r="B27" s="46">
        <f>SUM(B16:B20)</f>
        <v>4878674</v>
      </c>
      <c r="C27" s="46">
        <f>SUM(C16:C20)</f>
        <v>4873282</v>
      </c>
      <c r="D27" s="46">
        <f>SUM(D16:D20)</f>
        <v>4478082</v>
      </c>
      <c r="E27" s="46">
        <f>SUM(E16:E20)</f>
        <v>3891613</v>
      </c>
      <c r="F27" s="34">
        <f t="shared" si="0"/>
        <v>3891613</v>
      </c>
      <c r="G27" s="34">
        <f t="shared" si="1"/>
        <v>4478082</v>
      </c>
      <c r="H27" s="34">
        <f t="shared" si="2"/>
        <v>4873282</v>
      </c>
      <c r="I27" s="49">
        <f>(C27-E27)/E27*100/11</f>
        <v>2.2932042925038121</v>
      </c>
      <c r="J27" s="36">
        <f t="shared" si="7"/>
        <v>15.07007505628129</v>
      </c>
      <c r="K27" s="36">
        <f>(C27-D27)/D27*100</f>
        <v>8.8252068631168434</v>
      </c>
      <c r="L27" s="36">
        <f t="shared" si="8"/>
        <v>46.619543341798838</v>
      </c>
      <c r="M27" s="36">
        <f t="shared" si="9"/>
        <v>46.723932868599746</v>
      </c>
      <c r="N27" s="36"/>
      <c r="O27" s="36">
        <f t="shared" si="10"/>
        <v>47.501440166562212</v>
      </c>
      <c r="P27" s="36">
        <f t="shared" ref="P27:P28" si="13">(B27-E27)/E27*100</f>
        <v>25.363801590754271</v>
      </c>
      <c r="Q27" s="36"/>
      <c r="R27" s="36"/>
    </row>
    <row r="28" spans="1:18" ht="13.5" thickBot="1" x14ac:dyDescent="0.25">
      <c r="A28" s="50" t="s">
        <v>57</v>
      </c>
      <c r="B28" s="46">
        <f>SUM(B21:B25)</f>
        <v>5388626</v>
      </c>
      <c r="C28" s="46">
        <f>SUM(C21:C25)</f>
        <v>5385948</v>
      </c>
      <c r="D28" s="46">
        <f>SUM(D21:D25)</f>
        <v>5106047</v>
      </c>
      <c r="E28" s="46">
        <f>SUM(E21:E25)</f>
        <v>4406896</v>
      </c>
      <c r="F28" s="34">
        <f t="shared" si="0"/>
        <v>4406896</v>
      </c>
      <c r="G28" s="34">
        <f t="shared" si="1"/>
        <v>5106047</v>
      </c>
      <c r="H28" s="34">
        <f t="shared" si="2"/>
        <v>5385948</v>
      </c>
      <c r="I28" s="49">
        <f>(C28-E28)/E28*100/11</f>
        <v>2.0196693380721324</v>
      </c>
      <c r="J28" s="36">
        <f t="shared" si="7"/>
        <v>15.864930781211992</v>
      </c>
      <c r="K28" s="36">
        <f>(C28-D28)/D28*100</f>
        <v>5.4817552599887938</v>
      </c>
      <c r="L28" s="36">
        <f t="shared" si="8"/>
        <v>52.792371460060373</v>
      </c>
      <c r="M28" s="36">
        <f t="shared" si="9"/>
        <v>53.276067131400254</v>
      </c>
      <c r="N28" s="36"/>
      <c r="O28" s="36">
        <f t="shared" si="10"/>
        <v>52.498559833437795</v>
      </c>
      <c r="P28" s="36">
        <f t="shared" si="13"/>
        <v>22.27713111450781</v>
      </c>
      <c r="Q28" s="36"/>
      <c r="R28" s="36"/>
    </row>
    <row r="29" spans="1:18" x14ac:dyDescent="0.2">
      <c r="A29" s="41"/>
      <c r="B29" s="46"/>
      <c r="C29" s="46"/>
      <c r="D29" s="46"/>
      <c r="E29" s="46"/>
      <c r="F29" s="34"/>
      <c r="G29" s="34"/>
      <c r="H29" s="34"/>
      <c r="I29" s="49"/>
      <c r="J29" s="36"/>
      <c r="K29" s="36"/>
      <c r="L29" s="36"/>
      <c r="M29" s="36"/>
      <c r="N29" s="36"/>
      <c r="O29" s="36"/>
      <c r="P29" s="36"/>
      <c r="Q29" s="36"/>
      <c r="R29" s="36"/>
    </row>
    <row r="30" spans="1:18" x14ac:dyDescent="0.2">
      <c r="A30" s="51" t="s">
        <v>116</v>
      </c>
      <c r="B30" s="46">
        <f>B18+B19+B23+B24</f>
        <v>6479730</v>
      </c>
      <c r="C30" s="46">
        <f>C18+C19+C23+C24</f>
        <v>6327250</v>
      </c>
      <c r="D30" s="46">
        <f>D18+D19+D23+D24</f>
        <v>5793373</v>
      </c>
      <c r="E30" s="46">
        <f>E18+E19+E23+E24</f>
        <v>4933229</v>
      </c>
      <c r="F30" s="34">
        <f t="shared" si="0"/>
        <v>4933229</v>
      </c>
      <c r="G30" s="34">
        <f t="shared" si="1"/>
        <v>5793373</v>
      </c>
      <c r="H30" s="34">
        <f t="shared" si="2"/>
        <v>6327250</v>
      </c>
      <c r="I30" s="49">
        <f>(C30-E30)/E30*100/11</f>
        <v>2.5688890951176564</v>
      </c>
      <c r="J30" s="36"/>
      <c r="K30" s="36"/>
      <c r="L30" s="36"/>
      <c r="M30" s="36"/>
      <c r="N30" s="36"/>
    </row>
    <row r="31" spans="1:18" ht="13.5" thickBot="1" x14ac:dyDescent="0.25">
      <c r="A31" s="51"/>
      <c r="B31" s="52">
        <f>B27/B9*100</f>
        <v>47.642695942336672</v>
      </c>
      <c r="C31" s="52">
        <f>C27/C9*100</f>
        <v>47.501440166562212</v>
      </c>
      <c r="D31" s="52">
        <f>D27/D9*100</f>
        <v>46.723932868599746</v>
      </c>
      <c r="E31" s="52">
        <f>E27/E9*100</f>
        <v>46.619543341798838</v>
      </c>
      <c r="F31" s="34">
        <f t="shared" si="0"/>
        <v>46.619543341798838</v>
      </c>
      <c r="G31" s="34">
        <f t="shared" si="1"/>
        <v>46.723932868599746</v>
      </c>
      <c r="H31" s="34">
        <f t="shared" si="2"/>
        <v>47.501440166562212</v>
      </c>
      <c r="I31" s="42"/>
      <c r="J31" s="36"/>
      <c r="K31" s="36"/>
      <c r="L31" s="36"/>
      <c r="M31" s="36"/>
      <c r="N31" s="36"/>
    </row>
    <row r="32" spans="1:18" ht="42" customHeight="1" x14ac:dyDescent="0.2">
      <c r="A32" s="51" t="str">
        <f>A14</f>
        <v>Gender By Age</v>
      </c>
      <c r="B32" s="44">
        <f>B15</f>
        <v>2011</v>
      </c>
      <c r="C32" s="44">
        <f>C15</f>
        <v>2007</v>
      </c>
      <c r="D32" s="44">
        <f>D15</f>
        <v>2001</v>
      </c>
      <c r="E32" s="44">
        <f>E15</f>
        <v>1996</v>
      </c>
      <c r="F32" s="34">
        <f t="shared" si="0"/>
        <v>1996</v>
      </c>
      <c r="G32" s="34">
        <f t="shared" si="1"/>
        <v>2001</v>
      </c>
      <c r="H32" s="34">
        <f t="shared" si="2"/>
        <v>2007</v>
      </c>
      <c r="I32" s="42"/>
      <c r="J32" s="31" t="str">
        <f t="shared" ref="J32:O32" si="14">J15</f>
        <v>% change 1996 - 2001</v>
      </c>
      <c r="K32" s="31" t="str">
        <f t="shared" si="14"/>
        <v>% change 2001 - 2007</v>
      </c>
      <c r="L32" s="31" t="str">
        <f t="shared" si="14"/>
        <v>% of population 1996</v>
      </c>
      <c r="M32" s="31" t="str">
        <f t="shared" si="14"/>
        <v>% of population 2001</v>
      </c>
      <c r="N32" s="31">
        <f t="shared" si="14"/>
        <v>0</v>
      </c>
      <c r="O32" s="31" t="str">
        <f t="shared" si="14"/>
        <v>% of population 2007</v>
      </c>
      <c r="P32" s="31"/>
      <c r="Q32" s="31"/>
      <c r="R32" s="31"/>
    </row>
    <row r="33" spans="1:18" x14ac:dyDescent="0.2">
      <c r="A33" s="41" t="s">
        <v>135</v>
      </c>
      <c r="B33" s="46">
        <f t="shared" ref="B33" si="15">B16+B21</f>
        <v>1198134</v>
      </c>
      <c r="C33" s="46">
        <f t="shared" ref="C33:E37" si="16">C16+C21</f>
        <v>1081229</v>
      </c>
      <c r="D33" s="46">
        <f t="shared" si="16"/>
        <v>1033488</v>
      </c>
      <c r="E33" s="46">
        <f t="shared" si="16"/>
        <v>964546</v>
      </c>
      <c r="F33" s="34">
        <f t="shared" si="0"/>
        <v>964546</v>
      </c>
      <c r="G33" s="34">
        <f t="shared" si="1"/>
        <v>1033488</v>
      </c>
      <c r="H33" s="34">
        <f t="shared" si="2"/>
        <v>1081229</v>
      </c>
      <c r="I33" s="42"/>
      <c r="J33" s="36">
        <f>(D33-E33)/E33*100</f>
        <v>7.147611415111359</v>
      </c>
      <c r="K33" s="36">
        <f>(C33-D33)/D33*100</f>
        <v>4.6194053535212793</v>
      </c>
      <c r="L33" s="36">
        <f>E33/$E$9*100</f>
        <v>11.554770233360486</v>
      </c>
      <c r="M33" s="36">
        <f>D33/D$9*100</f>
        <v>10.78332731122463</v>
      </c>
      <c r="N33" s="36"/>
      <c r="O33" s="36">
        <f>C33/C$9*100</f>
        <v>10.539085291976104</v>
      </c>
      <c r="P33" s="36"/>
      <c r="Q33" s="36"/>
      <c r="R33" s="36"/>
    </row>
    <row r="34" spans="1:18" x14ac:dyDescent="0.2">
      <c r="A34" s="53" t="s">
        <v>139</v>
      </c>
      <c r="B34" s="46">
        <f t="shared" ref="B34" si="17">B17+B22</f>
        <v>2081385</v>
      </c>
      <c r="C34" s="46">
        <f t="shared" si="16"/>
        <v>2354026</v>
      </c>
      <c r="D34" s="46">
        <f t="shared" si="16"/>
        <v>2311320</v>
      </c>
      <c r="E34" s="46">
        <f t="shared" si="16"/>
        <v>2024162</v>
      </c>
      <c r="F34" s="34">
        <f t="shared" si="0"/>
        <v>2024162</v>
      </c>
      <c r="G34" s="34">
        <f t="shared" si="1"/>
        <v>2311320</v>
      </c>
      <c r="H34" s="34">
        <f t="shared" si="2"/>
        <v>2354026</v>
      </c>
      <c r="I34" s="42"/>
      <c r="J34" s="36">
        <f>(D34-E34)/E34*100</f>
        <v>14.186512739592978</v>
      </c>
      <c r="K34" s="36">
        <f>(C34-D34)/D34*100</f>
        <v>1.8476887665922501</v>
      </c>
      <c r="L34" s="36">
        <f>E34/$E$9*100</f>
        <v>24.248430686664431</v>
      </c>
      <c r="M34" s="36">
        <f>D34/D$9*100</f>
        <v>24.116119472098092</v>
      </c>
      <c r="N34" s="36"/>
      <c r="O34" s="36">
        <f>C34/C$9*100</f>
        <v>22.945445223471935</v>
      </c>
      <c r="P34" s="36"/>
      <c r="Q34" s="36"/>
      <c r="R34" s="36"/>
    </row>
    <row r="35" spans="1:18" x14ac:dyDescent="0.2">
      <c r="A35" s="41" t="s">
        <v>136</v>
      </c>
      <c r="B35" s="46">
        <f t="shared" ref="B35" si="18">B18+B23</f>
        <v>3932082</v>
      </c>
      <c r="C35" s="46">
        <f t="shared" si="16"/>
        <v>3866386</v>
      </c>
      <c r="D35" s="46">
        <f t="shared" si="16"/>
        <v>3502960</v>
      </c>
      <c r="E35" s="46">
        <f t="shared" si="16"/>
        <v>3041516</v>
      </c>
      <c r="F35" s="34">
        <f t="shared" si="0"/>
        <v>3041516</v>
      </c>
      <c r="G35" s="34">
        <f t="shared" si="1"/>
        <v>3502960</v>
      </c>
      <c r="H35" s="34">
        <f t="shared" si="2"/>
        <v>3866386</v>
      </c>
      <c r="I35" s="42"/>
      <c r="J35" s="36">
        <f>(D35-E35)/E35*100</f>
        <v>15.171513153309075</v>
      </c>
      <c r="K35" s="36">
        <f>(C35-D35)/D35*100</f>
        <v>10.374825861557083</v>
      </c>
      <c r="L35" s="36">
        <f>E35/$E$9*100</f>
        <v>36.435813886626093</v>
      </c>
      <c r="M35" s="36">
        <f>D35/D$9*100</f>
        <v>36.549591517392969</v>
      </c>
      <c r="N35" s="36"/>
      <c r="O35" s="36">
        <f>C35/C$9*100</f>
        <v>37.686902428349882</v>
      </c>
      <c r="P35" s="36"/>
      <c r="Q35" s="36"/>
      <c r="R35" s="36"/>
    </row>
    <row r="36" spans="1:18" x14ac:dyDescent="0.2">
      <c r="A36" s="41" t="s">
        <v>137</v>
      </c>
      <c r="B36" s="46">
        <f t="shared" ref="B36" si="19">B19+B24</f>
        <v>2547648</v>
      </c>
      <c r="C36" s="46">
        <f t="shared" si="16"/>
        <v>2460864</v>
      </c>
      <c r="D36" s="46">
        <f t="shared" si="16"/>
        <v>2290413</v>
      </c>
      <c r="E36" s="46">
        <f t="shared" si="16"/>
        <v>1891713</v>
      </c>
      <c r="F36" s="34">
        <f t="shared" si="0"/>
        <v>1891713</v>
      </c>
      <c r="G36" s="34">
        <f t="shared" si="1"/>
        <v>2290413</v>
      </c>
      <c r="H36" s="34">
        <f t="shared" si="2"/>
        <v>2460864</v>
      </c>
      <c r="I36" s="42"/>
      <c r="J36" s="36">
        <f>(D36-E36)/E36*100</f>
        <v>21.076135756322444</v>
      </c>
      <c r="K36" s="36">
        <f>(C36-D36)/D36*100</f>
        <v>7.4419329614353398</v>
      </c>
      <c r="L36" s="36">
        <f>E36/$E$9*100</f>
        <v>22.661759068474773</v>
      </c>
      <c r="M36" s="36">
        <f>D36/D$9*100</f>
        <v>23.897977583565496</v>
      </c>
      <c r="N36" s="36"/>
      <c r="O36" s="36">
        <f>C36/C$9*100</f>
        <v>23.986829420921456</v>
      </c>
      <c r="P36" s="36"/>
      <c r="Q36" s="36"/>
      <c r="R36" s="36"/>
    </row>
    <row r="37" spans="1:18" x14ac:dyDescent="0.2">
      <c r="A37" s="41" t="s">
        <v>138</v>
      </c>
      <c r="B37" s="46">
        <f>B20+B25</f>
        <v>508051</v>
      </c>
      <c r="C37" s="46">
        <f t="shared" si="16"/>
        <v>496725</v>
      </c>
      <c r="D37" s="46">
        <f t="shared" si="16"/>
        <v>445948</v>
      </c>
      <c r="E37" s="46">
        <f t="shared" si="16"/>
        <v>376572</v>
      </c>
      <c r="F37" s="34">
        <f t="shared" si="0"/>
        <v>376572</v>
      </c>
      <c r="G37" s="34">
        <f t="shared" si="1"/>
        <v>445948</v>
      </c>
      <c r="H37" s="34">
        <f t="shared" si="2"/>
        <v>496725</v>
      </c>
      <c r="I37" s="42"/>
      <c r="J37" s="36">
        <f>(D37-E37)/E37*100</f>
        <v>18.423037294328839</v>
      </c>
      <c r="K37" s="36">
        <f>(C37-D37)/D37*100</f>
        <v>11.386305129746068</v>
      </c>
      <c r="L37" s="36">
        <f>E37/$E$9*100</f>
        <v>4.5111409267334324</v>
      </c>
      <c r="M37" s="36">
        <f>D37/D$9*100</f>
        <v>4.6529841157188097</v>
      </c>
      <c r="N37" s="36"/>
      <c r="O37" s="36">
        <f>C37/C$9*100</f>
        <v>4.8417376352806203</v>
      </c>
      <c r="P37" s="36"/>
      <c r="Q37" s="36"/>
      <c r="R37" s="36"/>
    </row>
    <row r="38" spans="1:18" x14ac:dyDescent="0.2">
      <c r="A38" s="51"/>
      <c r="B38" s="42"/>
      <c r="C38" s="42"/>
      <c r="D38" s="42"/>
      <c r="E38" s="42"/>
      <c r="F38" s="34">
        <f t="shared" si="0"/>
        <v>0</v>
      </c>
      <c r="G38" s="34">
        <f t="shared" si="1"/>
        <v>0</v>
      </c>
      <c r="H38" s="34">
        <f t="shared" si="2"/>
        <v>0</v>
      </c>
      <c r="I38" s="42"/>
      <c r="J38" s="36"/>
      <c r="K38" s="36"/>
      <c r="L38" s="36"/>
      <c r="M38" s="36"/>
      <c r="N38" s="36"/>
      <c r="O38" s="36"/>
      <c r="P38" s="36"/>
      <c r="Q38" s="36"/>
      <c r="R38" s="36"/>
    </row>
    <row r="39" spans="1:18" ht="13.5" thickBot="1" x14ac:dyDescent="0.25">
      <c r="A39" s="19"/>
      <c r="B39" s="19"/>
      <c r="C39" s="19"/>
      <c r="F39" s="34">
        <f t="shared" si="0"/>
        <v>0</v>
      </c>
      <c r="G39" s="34">
        <f t="shared" si="1"/>
        <v>0</v>
      </c>
      <c r="H39" s="34">
        <f t="shared" si="2"/>
        <v>0</v>
      </c>
      <c r="L39" s="36"/>
      <c r="M39" s="36"/>
      <c r="N39" s="36"/>
    </row>
    <row r="40" spans="1:18" ht="59.25" customHeight="1" x14ac:dyDescent="0.2">
      <c r="A40" s="31" t="s">
        <v>59</v>
      </c>
      <c r="B40" s="31">
        <f>B15</f>
        <v>2011</v>
      </c>
      <c r="C40" s="31">
        <f>C15</f>
        <v>2007</v>
      </c>
      <c r="D40" s="45">
        <v>2001</v>
      </c>
      <c r="E40" s="29">
        <v>1996</v>
      </c>
      <c r="F40" s="29">
        <f t="shared" si="0"/>
        <v>1996</v>
      </c>
      <c r="G40" s="29">
        <f t="shared" si="1"/>
        <v>2001</v>
      </c>
      <c r="H40" s="29">
        <f t="shared" si="2"/>
        <v>2007</v>
      </c>
      <c r="I40" s="30"/>
      <c r="J40" s="31" t="s">
        <v>97</v>
      </c>
      <c r="K40" s="31" t="str">
        <f>K15</f>
        <v>% change 2001 - 2007</v>
      </c>
      <c r="L40" s="31" t="s">
        <v>159</v>
      </c>
      <c r="M40" s="31" t="s">
        <v>161</v>
      </c>
      <c r="N40" s="31" t="s">
        <v>160</v>
      </c>
      <c r="O40" s="31" t="s">
        <v>162</v>
      </c>
      <c r="P40" s="31"/>
      <c r="Q40" s="31"/>
      <c r="R40" s="31"/>
    </row>
    <row r="41" spans="1:18" x14ac:dyDescent="0.2">
      <c r="A41" s="32" t="s">
        <v>60</v>
      </c>
      <c r="B41" s="46">
        <v>621199</v>
      </c>
      <c r="C41" s="46">
        <v>645471</v>
      </c>
      <c r="D41" s="47">
        <v>1114879</v>
      </c>
      <c r="E41" s="48">
        <v>957217</v>
      </c>
      <c r="F41" s="34">
        <f t="shared" si="0"/>
        <v>957217</v>
      </c>
      <c r="G41" s="34">
        <f t="shared" si="1"/>
        <v>1114879</v>
      </c>
      <c r="H41" s="34">
        <f t="shared" si="2"/>
        <v>645471</v>
      </c>
      <c r="I41" s="54">
        <f t="shared" ref="I41:I46" si="20">(C41-E41)/E41*100</f>
        <v>-32.567954810664666</v>
      </c>
      <c r="J41" s="36">
        <f t="shared" ref="J41:J46" si="21">(D41-E41)/E41*100</f>
        <v>16.470873375629562</v>
      </c>
      <c r="K41" s="36">
        <f t="shared" ref="K41:K46" si="22">(C41-D41)/D41*100</f>
        <v>-42.103941324574237</v>
      </c>
      <c r="L41" s="36">
        <f t="shared" ref="L41:L46" si="23">E41/$E$48*100</f>
        <v>22.91052297629502</v>
      </c>
      <c r="M41" s="36">
        <f t="shared" ref="M41:M46" si="24">D41/$D$48*100</f>
        <v>21.899202841430405</v>
      </c>
      <c r="N41" s="36"/>
      <c r="O41" s="36">
        <f t="shared" ref="O41:O46" si="25">C41/$C$48*100</f>
        <v>11.686349983433788</v>
      </c>
      <c r="P41" s="36"/>
      <c r="Q41" s="36"/>
      <c r="R41" s="36"/>
    </row>
    <row r="42" spans="1:18" x14ac:dyDescent="0.2">
      <c r="A42" s="32" t="s">
        <v>61</v>
      </c>
      <c r="B42" s="46">
        <v>784305</v>
      </c>
      <c r="C42" s="46">
        <v>989616</v>
      </c>
      <c r="D42" s="47">
        <v>869654</v>
      </c>
      <c r="E42" s="48">
        <v>747586</v>
      </c>
      <c r="F42" s="34">
        <f t="shared" si="0"/>
        <v>747586</v>
      </c>
      <c r="G42" s="34">
        <f t="shared" si="1"/>
        <v>869654</v>
      </c>
      <c r="H42" s="34">
        <f t="shared" si="2"/>
        <v>989616</v>
      </c>
      <c r="I42" s="54">
        <f t="shared" si="20"/>
        <v>32.374870583451269</v>
      </c>
      <c r="J42" s="36">
        <f t="shared" si="21"/>
        <v>16.328288651740401</v>
      </c>
      <c r="K42" s="36">
        <f t="shared" si="22"/>
        <v>13.794221609973622</v>
      </c>
      <c r="L42" s="36">
        <f t="shared" si="23"/>
        <v>17.893107027723588</v>
      </c>
      <c r="M42" s="36">
        <f t="shared" si="24"/>
        <v>17.082328528801167</v>
      </c>
      <c r="N42" s="36"/>
      <c r="O42" s="36">
        <f t="shared" si="25"/>
        <v>17.91714720755202</v>
      </c>
      <c r="P42" s="36"/>
      <c r="Q42" s="36"/>
      <c r="R42" s="36"/>
    </row>
    <row r="43" spans="1:18" x14ac:dyDescent="0.2">
      <c r="A43" s="32" t="s">
        <v>62</v>
      </c>
      <c r="B43" s="46">
        <v>240411</v>
      </c>
      <c r="C43" s="46">
        <v>300222</v>
      </c>
      <c r="D43" s="47">
        <v>292212</v>
      </c>
      <c r="E43" s="48">
        <v>278433</v>
      </c>
      <c r="F43" s="34">
        <f t="shared" si="0"/>
        <v>278433</v>
      </c>
      <c r="G43" s="34">
        <f t="shared" si="1"/>
        <v>292212</v>
      </c>
      <c r="H43" s="34">
        <f t="shared" si="2"/>
        <v>300222</v>
      </c>
      <c r="I43" s="54">
        <f t="shared" si="20"/>
        <v>7.8255810194912234</v>
      </c>
      <c r="J43" s="36">
        <f t="shared" si="21"/>
        <v>4.9487668487571517</v>
      </c>
      <c r="K43" s="36">
        <f t="shared" si="22"/>
        <v>2.741160527288407</v>
      </c>
      <c r="L43" s="36">
        <f t="shared" si="23"/>
        <v>6.6641583296773357</v>
      </c>
      <c r="M43" s="36">
        <f t="shared" si="24"/>
        <v>5.7398245555796281</v>
      </c>
      <c r="N43" s="36"/>
      <c r="O43" s="36">
        <f t="shared" si="25"/>
        <v>5.4355646725049747</v>
      </c>
      <c r="P43" s="36"/>
      <c r="Q43" s="36"/>
      <c r="R43" s="36"/>
    </row>
    <row r="44" spans="1:18" x14ac:dyDescent="0.2">
      <c r="A44" s="32" t="s">
        <v>63</v>
      </c>
      <c r="B44" s="46">
        <v>1802050</v>
      </c>
      <c r="C44" s="46">
        <v>2124208</v>
      </c>
      <c r="D44" s="47">
        <v>1463896</v>
      </c>
      <c r="E44" s="48">
        <v>1328708</v>
      </c>
      <c r="F44" s="34">
        <f t="shared" si="0"/>
        <v>1328708</v>
      </c>
      <c r="G44" s="34">
        <f t="shared" si="1"/>
        <v>1463896</v>
      </c>
      <c r="H44" s="34">
        <f t="shared" si="2"/>
        <v>2124208</v>
      </c>
      <c r="I44" s="54">
        <f t="shared" si="20"/>
        <v>59.870189688027764</v>
      </c>
      <c r="J44" s="36">
        <f t="shared" si="21"/>
        <v>10.174394976172342</v>
      </c>
      <c r="K44" s="36">
        <f t="shared" si="22"/>
        <v>45.106482974200354</v>
      </c>
      <c r="L44" s="36">
        <f t="shared" si="23"/>
        <v>31.801979240639273</v>
      </c>
      <c r="M44" s="36">
        <f t="shared" si="24"/>
        <v>28.754829396516215</v>
      </c>
      <c r="N44" s="36"/>
      <c r="O44" s="36">
        <f t="shared" si="25"/>
        <v>38.459106800475801</v>
      </c>
      <c r="P44" s="36"/>
      <c r="Q44" s="36"/>
      <c r="R44" s="36"/>
    </row>
    <row r="45" spans="1:18" x14ac:dyDescent="0.2">
      <c r="A45" s="32" t="s">
        <v>64</v>
      </c>
      <c r="B45" s="46">
        <v>1799395</v>
      </c>
      <c r="C45" s="46">
        <v>1061962</v>
      </c>
      <c r="D45" s="47">
        <v>999391</v>
      </c>
      <c r="E45" s="48">
        <v>665303</v>
      </c>
      <c r="F45" s="34">
        <f t="shared" si="0"/>
        <v>665303</v>
      </c>
      <c r="G45" s="34">
        <f t="shared" si="1"/>
        <v>999391</v>
      </c>
      <c r="H45" s="34">
        <f t="shared" si="2"/>
        <v>1061962</v>
      </c>
      <c r="I45" s="54">
        <f t="shared" si="20"/>
        <v>59.620804355308785</v>
      </c>
      <c r="J45" s="36">
        <f t="shared" si="21"/>
        <v>50.215916657522961</v>
      </c>
      <c r="K45" s="36">
        <f t="shared" si="22"/>
        <v>6.2609128959536351</v>
      </c>
      <c r="L45" s="36">
        <f t="shared" si="23"/>
        <v>15.923703473400499</v>
      </c>
      <c r="M45" s="36">
        <f t="shared" si="24"/>
        <v>19.630709903855013</v>
      </c>
      <c r="N45" s="36"/>
      <c r="O45" s="36">
        <f t="shared" si="25"/>
        <v>19.226982468782193</v>
      </c>
      <c r="P45" s="36"/>
      <c r="Q45" s="36"/>
      <c r="R45" s="36"/>
    </row>
    <row r="46" spans="1:18" ht="13.5" thickBot="1" x14ac:dyDescent="0.25">
      <c r="A46" s="50" t="s">
        <v>65</v>
      </c>
      <c r="B46" s="46">
        <v>522627</v>
      </c>
      <c r="C46" s="46">
        <v>401811</v>
      </c>
      <c r="D46" s="55">
        <v>350925</v>
      </c>
      <c r="E46" s="56">
        <v>200820</v>
      </c>
      <c r="F46" s="34">
        <f t="shared" si="0"/>
        <v>200820</v>
      </c>
      <c r="G46" s="34">
        <f t="shared" si="1"/>
        <v>350925</v>
      </c>
      <c r="H46" s="34">
        <f t="shared" si="2"/>
        <v>401811</v>
      </c>
      <c r="I46" s="54">
        <f t="shared" si="20"/>
        <v>100.08515088138633</v>
      </c>
      <c r="J46" s="36">
        <f t="shared" si="21"/>
        <v>74.746041230953097</v>
      </c>
      <c r="K46" s="36">
        <f t="shared" si="22"/>
        <v>14.500534302201325</v>
      </c>
      <c r="L46" s="36">
        <f t="shared" si="23"/>
        <v>4.8065289522642889</v>
      </c>
      <c r="M46" s="36">
        <f t="shared" si="24"/>
        <v>6.8931047738175755</v>
      </c>
      <c r="N46" s="36"/>
      <c r="O46" s="36">
        <f t="shared" si="25"/>
        <v>7.2748488672512215</v>
      </c>
      <c r="P46" s="36"/>
      <c r="Q46" s="36"/>
      <c r="R46" s="36"/>
    </row>
    <row r="47" spans="1:18" x14ac:dyDescent="0.2">
      <c r="A47" s="41"/>
      <c r="B47" s="46"/>
      <c r="C47" s="46"/>
      <c r="D47" s="46"/>
      <c r="E47" s="34"/>
      <c r="F47" s="34"/>
      <c r="G47" s="34"/>
      <c r="H47" s="34"/>
      <c r="I47" s="54"/>
      <c r="J47" s="36"/>
      <c r="K47" s="36"/>
      <c r="L47" s="36"/>
      <c r="M47" s="36"/>
      <c r="N47" s="36"/>
      <c r="O47" s="36"/>
      <c r="P47" s="36"/>
      <c r="Q47" s="36"/>
      <c r="R47" s="36"/>
    </row>
    <row r="48" spans="1:18" x14ac:dyDescent="0.2">
      <c r="A48" s="51" t="s">
        <v>146</v>
      </c>
      <c r="B48" s="46">
        <f>SUM(B41:B46)</f>
        <v>5769987</v>
      </c>
      <c r="C48" s="46">
        <f>SUM(C41:C46)</f>
        <v>5523290</v>
      </c>
      <c r="D48" s="46">
        <f>SUM(D41:D46)</f>
        <v>5090957</v>
      </c>
      <c r="E48" s="46">
        <f>SUM(E41:E46)</f>
        <v>4178067</v>
      </c>
      <c r="F48" s="34">
        <f t="shared" si="0"/>
        <v>4178067</v>
      </c>
      <c r="G48" s="34">
        <f t="shared" si="1"/>
        <v>5090957</v>
      </c>
      <c r="H48" s="34">
        <f t="shared" si="2"/>
        <v>5523290</v>
      </c>
      <c r="I48" s="42"/>
      <c r="J48" s="36">
        <f>(D48-E48)/E48*100</f>
        <v>21.849577807153402</v>
      </c>
      <c r="K48" s="36">
        <f>(C48-D48)/D48*100</f>
        <v>8.4921754397061306</v>
      </c>
      <c r="L48" s="36"/>
      <c r="M48" s="36"/>
      <c r="N48" s="36"/>
      <c r="O48" s="36"/>
      <c r="P48" s="36"/>
      <c r="Q48" s="36"/>
      <c r="R48" s="36"/>
    </row>
    <row r="49" spans="1:18" x14ac:dyDescent="0.2">
      <c r="A49" s="42"/>
      <c r="B49" s="46"/>
      <c r="C49" s="46"/>
      <c r="D49" s="46"/>
      <c r="E49" s="46"/>
      <c r="F49" s="34"/>
      <c r="G49" s="34"/>
      <c r="H49" s="34"/>
      <c r="I49" s="42"/>
      <c r="J49" s="36"/>
      <c r="K49" s="36"/>
      <c r="L49" s="36"/>
      <c r="M49" s="36"/>
      <c r="N49" s="36"/>
      <c r="O49" s="36"/>
      <c r="P49" s="36"/>
      <c r="Q49" s="36"/>
      <c r="R49" s="36"/>
    </row>
    <row r="50" spans="1:18" ht="13.5" thickBot="1" x14ac:dyDescent="0.25">
      <c r="A50" s="51" t="s">
        <v>145</v>
      </c>
      <c r="B50" s="46">
        <f>SUM(B44:B46)</f>
        <v>4124072</v>
      </c>
      <c r="C50" s="46">
        <f>SUM(C44:C46)</f>
        <v>3587981</v>
      </c>
      <c r="D50" s="46">
        <f>SUM(D44:D46)</f>
        <v>2814212</v>
      </c>
      <c r="E50" s="46">
        <f>SUM(E44:E46)</f>
        <v>2194831</v>
      </c>
      <c r="F50" s="34">
        <f t="shared" si="0"/>
        <v>2194831</v>
      </c>
      <c r="G50" s="34">
        <f t="shared" si="1"/>
        <v>2814212</v>
      </c>
      <c r="H50" s="34">
        <f t="shared" si="2"/>
        <v>3587981</v>
      </c>
      <c r="I50" s="42"/>
      <c r="J50" s="36">
        <f>(D50-E50)/E50*100</f>
        <v>28.219985957916577</v>
      </c>
      <c r="K50" s="36">
        <f>(C50-D50)/D50*100</f>
        <v>27.495050124155533</v>
      </c>
      <c r="L50" s="36">
        <f>E50/$E$48*100</f>
        <v>52.532211666304065</v>
      </c>
      <c r="M50" s="36">
        <f>D50/$D$48*100</f>
        <v>55.278644074188797</v>
      </c>
      <c r="N50" s="36"/>
      <c r="O50" s="36">
        <f>C50/$C$48*100</f>
        <v>64.960938136509213</v>
      </c>
      <c r="P50" s="36"/>
      <c r="Q50" s="36"/>
      <c r="R50" s="36"/>
    </row>
    <row r="51" spans="1:18" ht="58.5" customHeight="1" x14ac:dyDescent="0.2">
      <c r="A51" s="25" t="s">
        <v>102</v>
      </c>
      <c r="B51" s="44">
        <f>B40</f>
        <v>2011</v>
      </c>
      <c r="C51" s="44">
        <f>C40</f>
        <v>2007</v>
      </c>
      <c r="D51" s="45">
        <v>2001</v>
      </c>
      <c r="E51" s="29">
        <v>1996</v>
      </c>
      <c r="F51" s="29">
        <f t="shared" si="0"/>
        <v>1996</v>
      </c>
      <c r="G51" s="29">
        <f t="shared" si="1"/>
        <v>2001</v>
      </c>
      <c r="H51" s="29">
        <f t="shared" si="2"/>
        <v>2007</v>
      </c>
      <c r="I51" s="30"/>
      <c r="J51" s="57" t="s">
        <v>117</v>
      </c>
      <c r="K51" s="57" t="s">
        <v>103</v>
      </c>
      <c r="L51" s="57" t="s">
        <v>118</v>
      </c>
      <c r="M51" s="31" t="s">
        <v>104</v>
      </c>
      <c r="N51" s="31"/>
    </row>
    <row r="52" spans="1:18" x14ac:dyDescent="0.2">
      <c r="A52" s="32" t="s">
        <v>66</v>
      </c>
      <c r="B52" s="47">
        <v>2041581</v>
      </c>
      <c r="C52" s="47">
        <v>2185478</v>
      </c>
      <c r="D52" s="47">
        <v>1605690</v>
      </c>
      <c r="E52" s="48">
        <v>1570573</v>
      </c>
      <c r="F52" s="34">
        <f t="shared" si="0"/>
        <v>1570573</v>
      </c>
      <c r="G52" s="34">
        <f t="shared" si="1"/>
        <v>1605690</v>
      </c>
      <c r="H52" s="34">
        <f t="shared" si="2"/>
        <v>2185478</v>
      </c>
      <c r="I52" s="35"/>
      <c r="J52" s="58">
        <f>E53/E55*100</f>
        <v>20.451979829032872</v>
      </c>
      <c r="K52" s="58">
        <f>D53/D55*100</f>
        <v>26.579524570573998</v>
      </c>
      <c r="L52" s="58">
        <f>C53/C55*100</f>
        <v>20.747212454067725</v>
      </c>
      <c r="M52" s="59">
        <f>(D53-E53)/E53*100</f>
        <v>52.620217395829108</v>
      </c>
      <c r="N52" s="59"/>
    </row>
    <row r="53" spans="1:18" x14ac:dyDescent="0.2">
      <c r="A53" s="32" t="s">
        <v>67</v>
      </c>
      <c r="B53" s="47">
        <v>1006409</v>
      </c>
      <c r="C53" s="47">
        <v>1312728</v>
      </c>
      <c r="D53" s="47">
        <v>1539851</v>
      </c>
      <c r="E53" s="48">
        <v>1008943</v>
      </c>
      <c r="F53" s="34">
        <f t="shared" si="0"/>
        <v>1008943</v>
      </c>
      <c r="G53" s="34">
        <f t="shared" si="1"/>
        <v>1539851</v>
      </c>
      <c r="H53" s="34">
        <f t="shared" si="2"/>
        <v>1312728</v>
      </c>
      <c r="I53" s="35"/>
      <c r="J53" s="35"/>
      <c r="K53" s="35"/>
      <c r="M53" s="59"/>
      <c r="N53" s="59"/>
    </row>
    <row r="54" spans="1:18" ht="14.25" customHeight="1" x14ac:dyDescent="0.2">
      <c r="A54" s="32" t="s">
        <v>68</v>
      </c>
      <c r="B54" s="47">
        <v>2943203</v>
      </c>
      <c r="C54" s="47">
        <v>2658024</v>
      </c>
      <c r="D54" s="47">
        <v>2685776</v>
      </c>
      <c r="E54" s="48">
        <v>2292061</v>
      </c>
      <c r="F54" s="34">
        <f t="shared" si="0"/>
        <v>2292061</v>
      </c>
      <c r="G54" s="34">
        <f t="shared" si="1"/>
        <v>2685776</v>
      </c>
      <c r="H54" s="34">
        <f t="shared" si="2"/>
        <v>2658024</v>
      </c>
      <c r="I54" s="35"/>
      <c r="J54" s="35"/>
      <c r="K54" s="35"/>
      <c r="M54" s="60">
        <f>(D55-E55)/E55*100</f>
        <v>17.435720093269541</v>
      </c>
      <c r="N54" s="59"/>
    </row>
    <row r="55" spans="1:18" ht="13.5" thickBot="1" x14ac:dyDescent="0.25">
      <c r="A55" s="50" t="s">
        <v>69</v>
      </c>
      <c r="B55" s="46">
        <f>B30</f>
        <v>6479730</v>
      </c>
      <c r="C55" s="46">
        <f>C30</f>
        <v>6327250</v>
      </c>
      <c r="D55" s="46">
        <f>D30</f>
        <v>5793373</v>
      </c>
      <c r="E55" s="46">
        <f>E30</f>
        <v>4933229</v>
      </c>
      <c r="F55" s="34">
        <f t="shared" si="0"/>
        <v>4933229</v>
      </c>
      <c r="G55" s="34">
        <f t="shared" si="1"/>
        <v>5793373</v>
      </c>
      <c r="H55" s="34">
        <f t="shared" si="2"/>
        <v>6327250</v>
      </c>
      <c r="I55" s="35"/>
      <c r="J55" s="35"/>
      <c r="K55" s="35"/>
      <c r="M55" s="60">
        <f>(D57-E57)/E57*100</f>
        <v>29.960643383985214</v>
      </c>
      <c r="N55" s="59"/>
    </row>
    <row r="56" spans="1:18" x14ac:dyDescent="0.2">
      <c r="A56" s="41"/>
      <c r="B56" s="42"/>
      <c r="C56" s="42"/>
      <c r="D56" s="41"/>
      <c r="E56" s="35"/>
      <c r="F56" s="34"/>
      <c r="G56" s="34"/>
      <c r="H56" s="34">
        <f t="shared" si="2"/>
        <v>0</v>
      </c>
      <c r="I56" s="35"/>
      <c r="J56" s="35"/>
      <c r="K56" s="35"/>
      <c r="M56" s="59"/>
      <c r="N56" s="59"/>
    </row>
    <row r="57" spans="1:18" ht="25.5" x14ac:dyDescent="0.2">
      <c r="A57" s="51" t="s">
        <v>148</v>
      </c>
      <c r="B57" s="61">
        <f>B53/B55</f>
        <v>0.15531650238513026</v>
      </c>
      <c r="C57" s="61">
        <f>C53/C55</f>
        <v>0.20747212454067723</v>
      </c>
      <c r="D57" s="61">
        <f>D53/D55</f>
        <v>0.26579524570573998</v>
      </c>
      <c r="E57" s="61">
        <f>E53/E55</f>
        <v>0.20451979829032871</v>
      </c>
      <c r="F57" s="34">
        <f t="shared" si="0"/>
        <v>0.20451979829032871</v>
      </c>
      <c r="G57" s="34">
        <f t="shared" si="1"/>
        <v>0.26579524570573998</v>
      </c>
      <c r="H57" s="34">
        <f t="shared" si="2"/>
        <v>0.20747212454067723</v>
      </c>
      <c r="I57" s="62"/>
      <c r="J57" s="62"/>
      <c r="K57" s="62"/>
    </row>
    <row r="58" spans="1:18" x14ac:dyDescent="0.2">
      <c r="A58" s="51"/>
      <c r="B58" s="61"/>
      <c r="C58" s="61"/>
      <c r="D58" s="61"/>
      <c r="E58" s="61"/>
      <c r="F58" s="34"/>
      <c r="G58" s="34"/>
      <c r="H58" s="34"/>
      <c r="I58" s="62"/>
      <c r="J58" s="62"/>
      <c r="K58" s="62"/>
    </row>
    <row r="59" spans="1:18" s="43" customFormat="1" x14ac:dyDescent="0.2">
      <c r="A59" s="63">
        <f>C55/C59*100</f>
        <v>70.417997269754935</v>
      </c>
      <c r="B59" s="64">
        <f>SUM(B54:B55)</f>
        <v>9422933</v>
      </c>
      <c r="C59" s="64">
        <f>SUM(C54:C55)</f>
        <v>8985274</v>
      </c>
      <c r="D59" s="64"/>
      <c r="E59" s="64"/>
      <c r="F59" s="65">
        <f t="shared" si="0"/>
        <v>0</v>
      </c>
      <c r="G59" s="65">
        <f t="shared" si="1"/>
        <v>0</v>
      </c>
      <c r="H59" s="65">
        <f t="shared" si="2"/>
        <v>8985274</v>
      </c>
      <c r="I59" s="62"/>
      <c r="J59" s="62"/>
      <c r="K59" s="62"/>
    </row>
    <row r="60" spans="1:18" ht="25.5" x14ac:dyDescent="0.2">
      <c r="A60" s="51" t="s">
        <v>147</v>
      </c>
      <c r="B60" s="62">
        <f>B55/B9*100</f>
        <v>63.277809949678378</v>
      </c>
      <c r="C60" s="62">
        <f>C55/C9*100</f>
        <v>61.673731849271341</v>
      </c>
      <c r="D60" s="62">
        <f>D55/D9*100</f>
        <v>60.447569100958468</v>
      </c>
      <c r="E60" s="62">
        <f>E55/E9*100</f>
        <v>59.097572955100865</v>
      </c>
      <c r="F60" s="34">
        <f t="shared" si="0"/>
        <v>59.097572955100865</v>
      </c>
      <c r="G60" s="34">
        <f t="shared" si="1"/>
        <v>60.447569100958468</v>
      </c>
      <c r="H60" s="34">
        <f t="shared" si="2"/>
        <v>61.673731849271341</v>
      </c>
      <c r="I60" s="62"/>
      <c r="J60" s="62"/>
      <c r="K60" s="62"/>
    </row>
    <row r="61" spans="1:18" ht="13.5" thickBot="1" x14ac:dyDescent="0.25">
      <c r="A61" s="41"/>
      <c r="B61" s="62"/>
      <c r="C61" s="62"/>
      <c r="D61" s="62"/>
      <c r="E61" s="62"/>
      <c r="F61" s="34">
        <f t="shared" si="0"/>
        <v>0</v>
      </c>
      <c r="G61" s="34">
        <f t="shared" si="1"/>
        <v>0</v>
      </c>
      <c r="H61" s="34">
        <f t="shared" si="2"/>
        <v>0</v>
      </c>
      <c r="I61" s="62"/>
    </row>
    <row r="62" spans="1:18" ht="25.5" x14ac:dyDescent="0.2">
      <c r="A62" s="25" t="s">
        <v>105</v>
      </c>
      <c r="B62" s="44">
        <f>B51</f>
        <v>2011</v>
      </c>
      <c r="C62" s="44">
        <f>C51</f>
        <v>2007</v>
      </c>
      <c r="D62" s="45">
        <v>2001</v>
      </c>
      <c r="E62" s="29">
        <v>1996</v>
      </c>
      <c r="F62" s="29">
        <f t="shared" si="0"/>
        <v>1996</v>
      </c>
      <c r="G62" s="29">
        <f t="shared" si="1"/>
        <v>2001</v>
      </c>
      <c r="H62" s="29">
        <f t="shared" si="2"/>
        <v>2007</v>
      </c>
      <c r="I62" s="30"/>
      <c r="J62" s="31" t="s">
        <v>97</v>
      </c>
      <c r="K62" s="31" t="str">
        <f>K40</f>
        <v>% change 2001 - 2007</v>
      </c>
      <c r="L62" s="31" t="s">
        <v>106</v>
      </c>
      <c r="M62" s="31" t="s">
        <v>107</v>
      </c>
      <c r="N62" s="31" t="s">
        <v>149</v>
      </c>
    </row>
    <row r="63" spans="1:18" ht="15" customHeight="1" x14ac:dyDescent="0.2">
      <c r="A63" s="32" t="s">
        <v>70</v>
      </c>
      <c r="B63" s="46"/>
      <c r="C63" s="46">
        <v>66442</v>
      </c>
      <c r="D63" s="46">
        <v>142859</v>
      </c>
      <c r="E63" s="46">
        <v>118071</v>
      </c>
      <c r="F63" s="34">
        <f t="shared" si="0"/>
        <v>118071</v>
      </c>
      <c r="G63" s="34">
        <f t="shared" si="1"/>
        <v>142859</v>
      </c>
      <c r="H63" s="34">
        <f t="shared" si="2"/>
        <v>66442</v>
      </c>
      <c r="I63" s="35"/>
      <c r="J63" s="36">
        <f>(D63-E63)/E63*100</f>
        <v>20.994147589162456</v>
      </c>
      <c r="K63" s="36">
        <f>(C63-D63)/D63*100</f>
        <v>-53.491204614340013</v>
      </c>
      <c r="L63" s="36">
        <f>E63/$E$52*100</f>
        <v>7.5177021380095033</v>
      </c>
      <c r="M63" s="36">
        <f>D63/$D$52*100</f>
        <v>8.8970473752716899</v>
      </c>
      <c r="N63" s="36"/>
    </row>
    <row r="64" spans="1:18" ht="15" customHeight="1" x14ac:dyDescent="0.2">
      <c r="A64" s="32" t="s">
        <v>71</v>
      </c>
      <c r="B64" s="46"/>
      <c r="C64" s="46">
        <v>331727</v>
      </c>
      <c r="D64" s="46">
        <v>320721</v>
      </c>
      <c r="E64" s="46">
        <v>255540</v>
      </c>
      <c r="F64" s="34">
        <f t="shared" si="0"/>
        <v>255540</v>
      </c>
      <c r="G64" s="34">
        <f t="shared" si="1"/>
        <v>320721</v>
      </c>
      <c r="H64" s="34">
        <f t="shared" si="2"/>
        <v>331727</v>
      </c>
      <c r="I64" s="35"/>
      <c r="J64" s="36">
        <f t="shared" ref="J64:J72" si="26">(D64-E64)/E64*100</f>
        <v>25.507161305470767</v>
      </c>
      <c r="K64" s="36">
        <f>(C64-D64)/D64*100</f>
        <v>3.4316430791872063</v>
      </c>
      <c r="L64" s="36">
        <f t="shared" ref="L64:L72" si="27">E64/$E$52*100</f>
        <v>16.270494908546116</v>
      </c>
      <c r="M64" s="36">
        <f t="shared" ref="M64:M72" si="28">D64/$D$52*100</f>
        <v>19.974029856323451</v>
      </c>
      <c r="N64" s="36"/>
    </row>
    <row r="65" spans="1:19" x14ac:dyDescent="0.2">
      <c r="A65" s="32" t="s">
        <v>6</v>
      </c>
      <c r="B65" s="46"/>
      <c r="C65" s="46">
        <v>129087</v>
      </c>
      <c r="D65" s="46">
        <v>76444</v>
      </c>
      <c r="E65" s="46">
        <v>85022</v>
      </c>
      <c r="F65" s="34">
        <f t="shared" si="0"/>
        <v>85022</v>
      </c>
      <c r="G65" s="34">
        <f t="shared" si="1"/>
        <v>76444</v>
      </c>
      <c r="H65" s="34">
        <f t="shared" si="2"/>
        <v>129087</v>
      </c>
      <c r="I65" s="35"/>
      <c r="J65" s="36">
        <f t="shared" si="26"/>
        <v>-10.08915339559173</v>
      </c>
      <c r="K65" s="36">
        <f>(C65-D65)/D65*100</f>
        <v>68.864789911569261</v>
      </c>
      <c r="L65" s="36">
        <f t="shared" si="27"/>
        <v>5.4134382801690846</v>
      </c>
      <c r="M65" s="36">
        <f t="shared" si="28"/>
        <v>4.7608193362355129</v>
      </c>
      <c r="N65" s="36"/>
    </row>
    <row r="66" spans="1:19" x14ac:dyDescent="0.2">
      <c r="A66" s="32" t="s">
        <v>72</v>
      </c>
      <c r="B66" s="46"/>
      <c r="C66" s="46">
        <v>16075</v>
      </c>
      <c r="D66" s="46">
        <v>10745</v>
      </c>
      <c r="E66" s="46">
        <v>14104</v>
      </c>
      <c r="F66" s="34">
        <f t="shared" si="0"/>
        <v>14104</v>
      </c>
      <c r="G66" s="34">
        <f t="shared" si="1"/>
        <v>10745</v>
      </c>
      <c r="H66" s="34">
        <f t="shared" si="2"/>
        <v>16075</v>
      </c>
      <c r="I66" s="35"/>
      <c r="J66" s="36"/>
      <c r="K66" s="36"/>
      <c r="L66" s="36">
        <f t="shared" si="27"/>
        <v>0.89801620173019647</v>
      </c>
      <c r="M66" s="36">
        <f t="shared" si="28"/>
        <v>0.66918271895571368</v>
      </c>
      <c r="N66" s="36"/>
    </row>
    <row r="67" spans="1:19" ht="25.5" x14ac:dyDescent="0.2">
      <c r="A67" s="32" t="s">
        <v>73</v>
      </c>
      <c r="B67" s="46"/>
      <c r="C67" s="46">
        <v>221766</v>
      </c>
      <c r="D67" s="46">
        <v>134889</v>
      </c>
      <c r="E67" s="46">
        <v>98600</v>
      </c>
      <c r="F67" s="34">
        <f t="shared" si="0"/>
        <v>98600</v>
      </c>
      <c r="G67" s="34">
        <f t="shared" si="1"/>
        <v>134889</v>
      </c>
      <c r="H67" s="34">
        <f t="shared" si="2"/>
        <v>221766</v>
      </c>
      <c r="I67" s="35"/>
      <c r="J67" s="36">
        <f t="shared" si="26"/>
        <v>36.804259634888439</v>
      </c>
      <c r="K67" s="36">
        <f t="shared" ref="K67:K72" si="29">(C67-D67)/D67*100</f>
        <v>64.406289615906402</v>
      </c>
      <c r="L67" s="36">
        <f t="shared" si="27"/>
        <v>6.2779635203202915</v>
      </c>
      <c r="M67" s="36">
        <f t="shared" si="28"/>
        <v>8.400687554882948</v>
      </c>
      <c r="N67" s="36"/>
    </row>
    <row r="68" spans="1:19" x14ac:dyDescent="0.2">
      <c r="A68" s="32" t="s">
        <v>4</v>
      </c>
      <c r="B68" s="46"/>
      <c r="C68" s="46">
        <v>346904</v>
      </c>
      <c r="D68" s="46">
        <v>268138</v>
      </c>
      <c r="E68" s="46">
        <v>265701</v>
      </c>
      <c r="F68" s="34">
        <f t="shared" si="0"/>
        <v>265701</v>
      </c>
      <c r="G68" s="34">
        <f t="shared" si="1"/>
        <v>268138</v>
      </c>
      <c r="H68" s="34">
        <f t="shared" si="2"/>
        <v>346904</v>
      </c>
      <c r="I68" s="35"/>
      <c r="J68" s="36">
        <f t="shared" si="26"/>
        <v>0.91719639745428128</v>
      </c>
      <c r="K68" s="36">
        <f t="shared" si="29"/>
        <v>29.375172485809546</v>
      </c>
      <c r="L68" s="36">
        <f t="shared" si="27"/>
        <v>16.91745624049312</v>
      </c>
      <c r="M68" s="36">
        <f t="shared" si="28"/>
        <v>16.699238333675865</v>
      </c>
      <c r="N68" s="36"/>
    </row>
    <row r="69" spans="1:19" x14ac:dyDescent="0.2">
      <c r="A69" s="32" t="s">
        <v>74</v>
      </c>
      <c r="B69" s="46"/>
      <c r="C69" s="46">
        <v>13395</v>
      </c>
      <c r="D69" s="46">
        <v>9186</v>
      </c>
      <c r="E69" s="46">
        <v>15861</v>
      </c>
      <c r="F69" s="34">
        <f t="shared" ref="F69:F120" si="30">E69</f>
        <v>15861</v>
      </c>
      <c r="G69" s="34">
        <f t="shared" si="1"/>
        <v>9186</v>
      </c>
      <c r="H69" s="34">
        <f t="shared" si="2"/>
        <v>13395</v>
      </c>
      <c r="I69" s="35"/>
      <c r="J69" s="36">
        <f t="shared" si="26"/>
        <v>-42.084357858899182</v>
      </c>
      <c r="K69" s="36">
        <f t="shared" si="29"/>
        <v>45.81972566949706</v>
      </c>
      <c r="L69" s="36">
        <f t="shared" si="27"/>
        <v>1.0098862007687641</v>
      </c>
      <c r="M69" s="36">
        <f t="shared" si="28"/>
        <v>0.57209050314817933</v>
      </c>
      <c r="N69" s="36"/>
    </row>
    <row r="70" spans="1:19" x14ac:dyDescent="0.2">
      <c r="A70" s="32" t="s">
        <v>75</v>
      </c>
      <c r="B70" s="46"/>
      <c r="C70" s="46">
        <v>224490</v>
      </c>
      <c r="D70" s="46">
        <v>148502</v>
      </c>
      <c r="E70" s="46">
        <v>173558</v>
      </c>
      <c r="F70" s="34">
        <f t="shared" si="30"/>
        <v>173558</v>
      </c>
      <c r="G70" s="34">
        <f t="shared" si="1"/>
        <v>148502</v>
      </c>
      <c r="H70" s="34">
        <f t="shared" si="2"/>
        <v>224490</v>
      </c>
      <c r="I70" s="35"/>
      <c r="J70" s="36">
        <f t="shared" si="26"/>
        <v>-14.436672466841054</v>
      </c>
      <c r="K70" s="36">
        <f t="shared" si="29"/>
        <v>51.169681216414595</v>
      </c>
      <c r="L70" s="36">
        <f t="shared" si="27"/>
        <v>11.050616558415305</v>
      </c>
      <c r="M70" s="36">
        <f t="shared" si="28"/>
        <v>9.2484850749522014</v>
      </c>
      <c r="N70" s="36"/>
    </row>
    <row r="71" spans="1:19" ht="12.75" customHeight="1" x14ac:dyDescent="0.2">
      <c r="A71" s="32" t="s">
        <v>76</v>
      </c>
      <c r="B71" s="46"/>
      <c r="C71" s="46">
        <v>88430</v>
      </c>
      <c r="D71" s="46">
        <v>82028</v>
      </c>
      <c r="E71" s="46">
        <v>86899</v>
      </c>
      <c r="F71" s="34">
        <f t="shared" si="30"/>
        <v>86899</v>
      </c>
      <c r="G71" s="34">
        <f t="shared" si="1"/>
        <v>82028</v>
      </c>
      <c r="H71" s="34">
        <f t="shared" si="2"/>
        <v>88430</v>
      </c>
      <c r="I71" s="35"/>
      <c r="J71" s="36">
        <f t="shared" si="26"/>
        <v>-5.6053579442801409</v>
      </c>
      <c r="K71" s="36">
        <f t="shared" si="29"/>
        <v>7.8046520700248703</v>
      </c>
      <c r="L71" s="36">
        <f t="shared" si="27"/>
        <v>5.5329488027617941</v>
      </c>
      <c r="M71" s="36">
        <f t="shared" si="28"/>
        <v>5.1085826031176635</v>
      </c>
      <c r="N71" s="36"/>
    </row>
    <row r="72" spans="1:19" x14ac:dyDescent="0.2">
      <c r="A72" s="32" t="s">
        <v>77</v>
      </c>
      <c r="B72" s="46"/>
      <c r="C72" s="46">
        <v>297349</v>
      </c>
      <c r="D72" s="46">
        <v>240627</v>
      </c>
      <c r="E72" s="46">
        <v>169862</v>
      </c>
      <c r="F72" s="34">
        <f t="shared" si="30"/>
        <v>169862</v>
      </c>
      <c r="G72" s="34">
        <f t="shared" ref="G72:G121" si="31">D72</f>
        <v>240627</v>
      </c>
      <c r="H72" s="34">
        <f t="shared" ref="H72:H121" si="32">C72</f>
        <v>297349</v>
      </c>
      <c r="I72" s="35"/>
      <c r="J72" s="36">
        <f t="shared" si="26"/>
        <v>41.660288940434</v>
      </c>
      <c r="K72" s="36">
        <f t="shared" si="29"/>
        <v>23.572583292814191</v>
      </c>
      <c r="L72" s="36">
        <f t="shared" si="27"/>
        <v>10.815288432947719</v>
      </c>
      <c r="M72" s="36">
        <f t="shared" si="28"/>
        <v>14.985893914765617</v>
      </c>
      <c r="N72" s="36"/>
      <c r="P72" s="444"/>
      <c r="Q72" s="444"/>
      <c r="R72" s="371"/>
      <c r="S72" s="372"/>
    </row>
    <row r="73" spans="1:19" x14ac:dyDescent="0.2">
      <c r="A73" s="41"/>
      <c r="B73" s="66"/>
      <c r="C73" s="66"/>
      <c r="D73" s="66"/>
      <c r="E73" s="66"/>
      <c r="F73" s="34"/>
      <c r="G73" s="34"/>
      <c r="H73" s="34"/>
      <c r="I73" s="35"/>
      <c r="J73" s="36"/>
      <c r="K73" s="36"/>
      <c r="L73" s="36"/>
      <c r="M73" s="36"/>
      <c r="N73" s="36"/>
      <c r="P73" s="444"/>
      <c r="Q73" s="444"/>
      <c r="R73" s="371"/>
      <c r="S73" s="372"/>
    </row>
    <row r="74" spans="1:19" ht="18.75" customHeight="1" x14ac:dyDescent="0.2">
      <c r="A74" s="19" t="s">
        <v>78</v>
      </c>
      <c r="B74" s="19"/>
      <c r="C74" s="19"/>
      <c r="F74" s="34">
        <f t="shared" si="30"/>
        <v>0</v>
      </c>
      <c r="G74" s="34">
        <f t="shared" si="31"/>
        <v>0</v>
      </c>
      <c r="H74" s="34">
        <f t="shared" si="32"/>
        <v>0</v>
      </c>
      <c r="O74" s="36"/>
      <c r="P74" s="444"/>
      <c r="Q74" s="444"/>
      <c r="R74" s="371"/>
      <c r="S74" s="372"/>
    </row>
    <row r="75" spans="1:19" x14ac:dyDescent="0.2">
      <c r="A75" s="19"/>
      <c r="B75" s="19"/>
      <c r="C75" s="19"/>
      <c r="F75" s="34">
        <f t="shared" si="30"/>
        <v>0</v>
      </c>
      <c r="G75" s="34">
        <f t="shared" si="31"/>
        <v>0</v>
      </c>
      <c r="H75" s="34">
        <f t="shared" si="32"/>
        <v>0</v>
      </c>
      <c r="O75" s="36"/>
      <c r="P75" s="444"/>
      <c r="Q75" s="444"/>
      <c r="R75" s="371"/>
      <c r="S75" s="372"/>
    </row>
    <row r="76" spans="1:19" ht="12.75" customHeight="1" x14ac:dyDescent="0.2">
      <c r="A76" s="19" t="s">
        <v>140</v>
      </c>
      <c r="B76" s="67">
        <f>B63+B69</f>
        <v>0</v>
      </c>
      <c r="C76" s="67">
        <f>C63+C69</f>
        <v>79837</v>
      </c>
      <c r="D76" s="67">
        <f>D63+D69</f>
        <v>152045</v>
      </c>
      <c r="E76" s="67">
        <f>E63+E69</f>
        <v>133932</v>
      </c>
      <c r="F76" s="34">
        <f t="shared" si="30"/>
        <v>133932</v>
      </c>
      <c r="G76" s="34">
        <f t="shared" si="31"/>
        <v>152045</v>
      </c>
      <c r="H76" s="34">
        <f t="shared" si="32"/>
        <v>79837</v>
      </c>
      <c r="O76" s="36"/>
      <c r="P76" s="444"/>
      <c r="Q76" s="444"/>
      <c r="R76" s="371"/>
      <c r="S76" s="372"/>
    </row>
    <row r="77" spans="1:19" ht="25.5" customHeight="1" x14ac:dyDescent="0.2">
      <c r="A77" s="19" t="s">
        <v>141</v>
      </c>
      <c r="B77" s="67">
        <f>B65+B66+B68+B71</f>
        <v>0</v>
      </c>
      <c r="C77" s="67">
        <f>C65+C66+C68+C71</f>
        <v>580496</v>
      </c>
      <c r="D77" s="67">
        <f>D65+D66+D68+D71</f>
        <v>437355</v>
      </c>
      <c r="E77" s="67">
        <f>E65+E66+E68+E71</f>
        <v>451726</v>
      </c>
      <c r="F77" s="34">
        <f t="shared" si="30"/>
        <v>451726</v>
      </c>
      <c r="G77" s="34">
        <f t="shared" si="31"/>
        <v>437355</v>
      </c>
      <c r="H77" s="34">
        <f t="shared" si="32"/>
        <v>580496</v>
      </c>
      <c r="O77" s="36"/>
      <c r="P77" s="444"/>
      <c r="Q77" s="444"/>
      <c r="R77" s="371"/>
      <c r="S77" s="372"/>
    </row>
    <row r="78" spans="1:19" ht="25.5" customHeight="1" x14ac:dyDescent="0.2">
      <c r="A78" s="19" t="s">
        <v>142</v>
      </c>
      <c r="B78" s="67">
        <f>B64+B67+B70+B72</f>
        <v>0</v>
      </c>
      <c r="C78" s="67">
        <f>C64+C67+C70+C72</f>
        <v>1075332</v>
      </c>
      <c r="D78" s="67">
        <f>D64+D67+D70+D72</f>
        <v>844739</v>
      </c>
      <c r="E78" s="67">
        <f>E64+E67+E70+E72</f>
        <v>697560</v>
      </c>
      <c r="F78" s="34">
        <f t="shared" si="30"/>
        <v>697560</v>
      </c>
      <c r="G78" s="34">
        <f t="shared" si="31"/>
        <v>844739</v>
      </c>
      <c r="H78" s="34">
        <f t="shared" si="32"/>
        <v>1075332</v>
      </c>
      <c r="O78" s="36"/>
      <c r="P78" s="444"/>
      <c r="Q78" s="444"/>
      <c r="R78" s="371"/>
      <c r="S78" s="372"/>
    </row>
    <row r="79" spans="1:19" ht="13.5" thickBot="1" x14ac:dyDescent="0.25">
      <c r="A79" s="19"/>
      <c r="B79" s="19"/>
      <c r="C79" s="19"/>
      <c r="F79" s="34">
        <f t="shared" si="30"/>
        <v>0</v>
      </c>
      <c r="G79" s="34">
        <f t="shared" si="31"/>
        <v>0</v>
      </c>
      <c r="H79" s="34">
        <f t="shared" si="32"/>
        <v>0</v>
      </c>
      <c r="O79" s="36"/>
      <c r="P79" s="444"/>
      <c r="Q79" s="444"/>
      <c r="R79" s="371"/>
      <c r="S79" s="372"/>
    </row>
    <row r="80" spans="1:19" ht="25.5" x14ac:dyDescent="0.2">
      <c r="A80" s="25" t="s">
        <v>39</v>
      </c>
      <c r="B80" s="44">
        <f>B62</f>
        <v>2011</v>
      </c>
      <c r="C80" s="44">
        <f>C62</f>
        <v>2007</v>
      </c>
      <c r="D80" s="45">
        <v>2001</v>
      </c>
      <c r="E80" s="29">
        <v>1996</v>
      </c>
      <c r="F80" s="29">
        <f t="shared" si="30"/>
        <v>1996</v>
      </c>
      <c r="G80" s="29">
        <f t="shared" si="31"/>
        <v>2001</v>
      </c>
      <c r="H80" s="29">
        <f t="shared" si="32"/>
        <v>2007</v>
      </c>
      <c r="I80" s="30"/>
      <c r="J80" s="31" t="s">
        <v>97</v>
      </c>
      <c r="K80" s="31" t="str">
        <f>K62</f>
        <v>% change 2001 - 2007</v>
      </c>
      <c r="L80" s="31" t="s">
        <v>106</v>
      </c>
      <c r="M80" s="31" t="str">
        <f>M62</f>
        <v>% of employed 2001</v>
      </c>
      <c r="N80" s="31"/>
      <c r="P80" s="444"/>
      <c r="Q80" s="444"/>
      <c r="R80" s="371"/>
      <c r="S80" s="372"/>
    </row>
    <row r="81" spans="1:19" ht="12.75" customHeight="1" x14ac:dyDescent="0.2">
      <c r="A81" s="32" t="s">
        <v>79</v>
      </c>
      <c r="B81" s="46"/>
      <c r="C81" s="46">
        <v>157981</v>
      </c>
      <c r="D81" s="46">
        <v>173963</v>
      </c>
      <c r="E81" s="46">
        <v>109240</v>
      </c>
      <c r="F81" s="34">
        <f t="shared" si="30"/>
        <v>109240</v>
      </c>
      <c r="G81" s="34">
        <f t="shared" si="31"/>
        <v>173963</v>
      </c>
      <c r="H81" s="34">
        <f t="shared" si="32"/>
        <v>157981</v>
      </c>
      <c r="I81" s="35"/>
      <c r="J81" s="36">
        <f>(D81-E81)/E81*100</f>
        <v>59.248443793482238</v>
      </c>
      <c r="K81" s="36">
        <f t="shared" ref="K81:K89" si="33">(C81-D81)/D81*100</f>
        <v>-9.1870110310813207</v>
      </c>
      <c r="L81" s="36">
        <f>E81/$E$52*100</f>
        <v>6.9554232754542449</v>
      </c>
      <c r="M81" s="36">
        <f>D81/$D$52*100</f>
        <v>10.834158523749915</v>
      </c>
      <c r="N81" s="36"/>
      <c r="P81" s="444"/>
      <c r="Q81" s="444"/>
      <c r="R81" s="371"/>
      <c r="S81" s="372"/>
    </row>
    <row r="82" spans="1:19" ht="12.75" customHeight="1" x14ac:dyDescent="0.2">
      <c r="A82" s="32" t="s">
        <v>122</v>
      </c>
      <c r="B82" s="46"/>
      <c r="C82" s="46">
        <v>257028</v>
      </c>
      <c r="D82" s="46">
        <v>180316</v>
      </c>
      <c r="E82" s="46">
        <v>189098</v>
      </c>
      <c r="F82" s="34">
        <f t="shared" si="30"/>
        <v>189098</v>
      </c>
      <c r="G82" s="34">
        <f t="shared" si="31"/>
        <v>180316</v>
      </c>
      <c r="H82" s="34">
        <f t="shared" si="32"/>
        <v>257028</v>
      </c>
      <c r="I82" s="35"/>
      <c r="J82" s="36">
        <f t="shared" ref="J82:J88" si="34">(D82-E82)/E82*100</f>
        <v>-4.6441527673481477</v>
      </c>
      <c r="K82" s="36">
        <f t="shared" si="33"/>
        <v>42.543091017990633</v>
      </c>
      <c r="L82" s="36">
        <f t="shared" ref="L82:L88" si="35">E82/$E$52*100</f>
        <v>12.040064358676737</v>
      </c>
      <c r="M82" s="36">
        <f t="shared" ref="M82:M89" si="36">D82/$D$52*100</f>
        <v>11.229813974054768</v>
      </c>
      <c r="N82" s="36"/>
      <c r="P82" s="444"/>
      <c r="Q82" s="444"/>
      <c r="R82" s="371"/>
      <c r="S82" s="372"/>
    </row>
    <row r="83" spans="1:19" ht="12.75" customHeight="1" x14ac:dyDescent="0.2">
      <c r="A83" s="32" t="s">
        <v>150</v>
      </c>
      <c r="B83" s="46"/>
      <c r="C83" s="46">
        <v>419201</v>
      </c>
      <c r="D83" s="46">
        <v>397565</v>
      </c>
      <c r="E83" s="46">
        <v>377479</v>
      </c>
      <c r="F83" s="34">
        <f t="shared" si="30"/>
        <v>377479</v>
      </c>
      <c r="G83" s="34">
        <f t="shared" si="31"/>
        <v>397565</v>
      </c>
      <c r="H83" s="34">
        <f t="shared" si="32"/>
        <v>419201</v>
      </c>
      <c r="I83" s="35"/>
      <c r="J83" s="36">
        <f t="shared" si="34"/>
        <v>5.3210907096818634</v>
      </c>
      <c r="K83" s="36">
        <f t="shared" si="33"/>
        <v>5.4421289600442693</v>
      </c>
      <c r="L83" s="36">
        <f t="shared" si="35"/>
        <v>24.034476589117475</v>
      </c>
      <c r="M83" s="36">
        <f t="shared" si="36"/>
        <v>24.759760601361407</v>
      </c>
      <c r="N83" s="36"/>
      <c r="P83" s="444"/>
      <c r="Q83" s="444"/>
      <c r="R83" s="371"/>
      <c r="S83" s="372"/>
    </row>
    <row r="84" spans="1:19" ht="25.5" x14ac:dyDescent="0.2">
      <c r="A84" s="32" t="s">
        <v>119</v>
      </c>
      <c r="B84" s="46"/>
      <c r="C84" s="46">
        <v>171396</v>
      </c>
      <c r="D84" s="46">
        <v>82501</v>
      </c>
      <c r="E84" s="46">
        <v>49489</v>
      </c>
      <c r="F84" s="34">
        <f t="shared" si="30"/>
        <v>49489</v>
      </c>
      <c r="G84" s="34">
        <f t="shared" si="31"/>
        <v>82501</v>
      </c>
      <c r="H84" s="34">
        <f t="shared" si="32"/>
        <v>171396</v>
      </c>
      <c r="I84" s="35"/>
      <c r="J84" s="36">
        <f t="shared" si="34"/>
        <v>66.705732587039549</v>
      </c>
      <c r="K84" s="36">
        <f t="shared" si="33"/>
        <v>107.75020908837469</v>
      </c>
      <c r="L84" s="36">
        <f t="shared" si="35"/>
        <v>3.1510155847579191</v>
      </c>
      <c r="M84" s="36">
        <f t="shared" si="36"/>
        <v>5.1380403440265559</v>
      </c>
      <c r="N84" s="36"/>
      <c r="P84" s="444"/>
      <c r="Q84" s="444"/>
      <c r="R84" s="371"/>
      <c r="S84" s="372"/>
    </row>
    <row r="85" spans="1:19" ht="25.5" x14ac:dyDescent="0.2">
      <c r="A85" s="32" t="s">
        <v>123</v>
      </c>
      <c r="B85" s="46"/>
      <c r="C85" s="46">
        <v>182623</v>
      </c>
      <c r="D85" s="46">
        <v>160915</v>
      </c>
      <c r="E85" s="46">
        <v>139374</v>
      </c>
      <c r="F85" s="34">
        <f t="shared" si="30"/>
        <v>139374</v>
      </c>
      <c r="G85" s="34">
        <f t="shared" si="31"/>
        <v>160915</v>
      </c>
      <c r="H85" s="34">
        <f t="shared" si="32"/>
        <v>182623</v>
      </c>
      <c r="I85" s="35"/>
      <c r="J85" s="36">
        <f t="shared" si="34"/>
        <v>15.455536900713188</v>
      </c>
      <c r="K85" s="36">
        <f t="shared" si="33"/>
        <v>13.490352049218531</v>
      </c>
      <c r="L85" s="36">
        <f t="shared" si="35"/>
        <v>8.8740860819586231</v>
      </c>
      <c r="M85" s="36">
        <f t="shared" si="36"/>
        <v>10.021548368614116</v>
      </c>
      <c r="N85" s="36"/>
      <c r="P85" s="444"/>
      <c r="Q85" s="444"/>
      <c r="R85" s="371"/>
      <c r="S85" s="372"/>
    </row>
    <row r="86" spans="1:19" x14ac:dyDescent="0.2">
      <c r="A86" s="32" t="s">
        <v>80</v>
      </c>
      <c r="B86" s="46"/>
      <c r="C86" s="46">
        <v>240680</v>
      </c>
      <c r="D86" s="46">
        <v>100235</v>
      </c>
      <c r="E86" s="46">
        <v>147635</v>
      </c>
      <c r="F86" s="34">
        <f t="shared" si="30"/>
        <v>147635</v>
      </c>
      <c r="G86" s="34">
        <f t="shared" si="31"/>
        <v>100235</v>
      </c>
      <c r="H86" s="34">
        <f t="shared" si="32"/>
        <v>240680</v>
      </c>
      <c r="I86" s="35"/>
      <c r="J86" s="36">
        <f t="shared" si="34"/>
        <v>-32.106207877535816</v>
      </c>
      <c r="K86" s="36">
        <f t="shared" si="33"/>
        <v>140.11572803910809</v>
      </c>
      <c r="L86" s="36">
        <f t="shared" si="35"/>
        <v>9.4000724576317065</v>
      </c>
      <c r="M86" s="36">
        <f t="shared" si="36"/>
        <v>6.2424876532830122</v>
      </c>
      <c r="N86" s="36"/>
      <c r="P86" s="444"/>
      <c r="Q86" s="444"/>
      <c r="R86" s="371"/>
      <c r="S86" s="372"/>
    </row>
    <row r="87" spans="1:19" ht="25.5" x14ac:dyDescent="0.2">
      <c r="A87" s="32" t="s">
        <v>151</v>
      </c>
      <c r="B87" s="46"/>
      <c r="C87" s="46">
        <v>211973</v>
      </c>
      <c r="D87" s="46">
        <v>164915</v>
      </c>
      <c r="E87" s="46">
        <v>127646</v>
      </c>
      <c r="F87" s="34">
        <f t="shared" si="30"/>
        <v>127646</v>
      </c>
      <c r="G87" s="34">
        <f t="shared" si="31"/>
        <v>164915</v>
      </c>
      <c r="H87" s="34">
        <f t="shared" si="32"/>
        <v>211973</v>
      </c>
      <c r="I87" s="35"/>
      <c r="J87" s="36">
        <f t="shared" si="34"/>
        <v>29.197154630775739</v>
      </c>
      <c r="K87" s="36">
        <f t="shared" si="33"/>
        <v>28.534699693781647</v>
      </c>
      <c r="L87" s="36">
        <f t="shared" si="35"/>
        <v>8.1273522466004451</v>
      </c>
      <c r="M87" s="36">
        <f t="shared" si="36"/>
        <v>10.270662456638579</v>
      </c>
      <c r="N87" s="36"/>
    </row>
    <row r="88" spans="1:19" ht="25.5" x14ac:dyDescent="0.2">
      <c r="A88" s="32" t="s">
        <v>121</v>
      </c>
      <c r="B88" s="46"/>
      <c r="C88" s="46">
        <v>86856</v>
      </c>
      <c r="D88" s="46">
        <v>44343</v>
      </c>
      <c r="E88" s="46">
        <v>51741</v>
      </c>
      <c r="F88" s="34">
        <f t="shared" si="30"/>
        <v>51741</v>
      </c>
      <c r="G88" s="34">
        <f t="shared" si="31"/>
        <v>44343</v>
      </c>
      <c r="H88" s="34">
        <f t="shared" si="32"/>
        <v>86856</v>
      </c>
      <c r="I88" s="35"/>
      <c r="J88" s="36">
        <f t="shared" si="34"/>
        <v>-14.298138806749</v>
      </c>
      <c r="K88" s="36">
        <f t="shared" si="33"/>
        <v>95.873080305797984</v>
      </c>
      <c r="L88" s="36">
        <f t="shared" si="35"/>
        <v>3.294402743457324</v>
      </c>
      <c r="M88" s="36">
        <f t="shared" si="36"/>
        <v>2.7616165013171905</v>
      </c>
      <c r="N88" s="36"/>
    </row>
    <row r="89" spans="1:19" ht="25.5" x14ac:dyDescent="0.2">
      <c r="A89" s="32" t="s">
        <v>120</v>
      </c>
      <c r="B89" s="46"/>
      <c r="C89" s="46">
        <v>121913</v>
      </c>
      <c r="D89" s="46">
        <v>172463</v>
      </c>
      <c r="E89" s="46">
        <v>91364</v>
      </c>
      <c r="F89" s="34">
        <f t="shared" si="30"/>
        <v>91364</v>
      </c>
      <c r="G89" s="34">
        <f t="shared" si="31"/>
        <v>172463</v>
      </c>
      <c r="H89" s="34">
        <f t="shared" si="32"/>
        <v>121913</v>
      </c>
      <c r="I89" s="35"/>
      <c r="J89" s="36">
        <f>(D89-E89)/E89*100</f>
        <v>88.764721334442456</v>
      </c>
      <c r="K89" s="36">
        <f t="shared" si="33"/>
        <v>-29.310634744843821</v>
      </c>
      <c r="L89" s="36">
        <f>E89/$E$52*100</f>
        <v>5.817239950005507</v>
      </c>
      <c r="M89" s="36">
        <f t="shared" si="36"/>
        <v>10.74074074074074</v>
      </c>
      <c r="N89" s="36"/>
    </row>
    <row r="90" spans="1:19" ht="13.5" thickBot="1" x14ac:dyDescent="0.25">
      <c r="A90" s="68"/>
      <c r="B90" s="69"/>
      <c r="C90" s="69"/>
      <c r="D90" s="70"/>
      <c r="E90" s="71"/>
      <c r="F90" s="34">
        <f t="shared" si="30"/>
        <v>0</v>
      </c>
      <c r="G90" s="34">
        <f t="shared" si="31"/>
        <v>0</v>
      </c>
      <c r="H90" s="34">
        <f t="shared" si="32"/>
        <v>0</v>
      </c>
      <c r="I90" s="35"/>
      <c r="J90" s="36"/>
      <c r="K90" s="36"/>
      <c r="L90" s="36"/>
      <c r="M90" s="36"/>
      <c r="N90" s="36"/>
    </row>
    <row r="91" spans="1:19" ht="25.5" x14ac:dyDescent="0.2">
      <c r="A91" s="72" t="s">
        <v>108</v>
      </c>
      <c r="B91" s="73">
        <f>B80</f>
        <v>2011</v>
      </c>
      <c r="C91" s="73">
        <f>C80</f>
        <v>2007</v>
      </c>
      <c r="D91" s="45">
        <v>2001</v>
      </c>
      <c r="E91" s="387">
        <v>1996</v>
      </c>
      <c r="F91" s="373">
        <f t="shared" si="30"/>
        <v>1996</v>
      </c>
      <c r="G91" s="373">
        <f t="shared" si="31"/>
        <v>2001</v>
      </c>
      <c r="H91" s="373">
        <f t="shared" si="32"/>
        <v>2007</v>
      </c>
      <c r="I91" s="380"/>
      <c r="J91" s="381">
        <v>2007</v>
      </c>
      <c r="K91" s="381">
        <v>2001</v>
      </c>
      <c r="L91" s="381">
        <v>1996</v>
      </c>
      <c r="M91" s="382"/>
      <c r="N91" s="43"/>
    </row>
    <row r="92" spans="1:19" x14ac:dyDescent="0.2">
      <c r="A92" s="32" t="s">
        <v>58</v>
      </c>
      <c r="B92" s="46">
        <v>4244857</v>
      </c>
      <c r="C92" s="46">
        <v>5076097</v>
      </c>
      <c r="D92" s="46">
        <v>7001831</v>
      </c>
      <c r="E92" s="388">
        <v>22331</v>
      </c>
      <c r="F92" s="375">
        <f t="shared" si="30"/>
        <v>22331</v>
      </c>
      <c r="G92" s="375">
        <f t="shared" si="31"/>
        <v>7001831</v>
      </c>
      <c r="H92" s="375">
        <f t="shared" si="32"/>
        <v>5076097</v>
      </c>
      <c r="I92" s="383"/>
      <c r="J92" s="382"/>
      <c r="K92" s="382"/>
      <c r="L92" s="382"/>
      <c r="M92" s="382"/>
      <c r="N92" s="43"/>
    </row>
    <row r="93" spans="1:19" x14ac:dyDescent="0.2">
      <c r="A93" s="32" t="s">
        <v>81</v>
      </c>
      <c r="B93" s="46">
        <v>2183133</v>
      </c>
      <c r="C93" s="46">
        <v>1852232</v>
      </c>
      <c r="D93" s="46">
        <v>548744</v>
      </c>
      <c r="E93" s="388">
        <v>710</v>
      </c>
      <c r="F93" s="375">
        <f t="shared" si="30"/>
        <v>710</v>
      </c>
      <c r="G93" s="375">
        <f t="shared" si="31"/>
        <v>548744</v>
      </c>
      <c r="H93" s="375">
        <f t="shared" si="32"/>
        <v>1852232</v>
      </c>
      <c r="I93" s="384">
        <f>B93*M93</f>
        <v>436626600</v>
      </c>
      <c r="J93" s="384">
        <f t="shared" ref="J93:J103" si="37">C93*M93</f>
        <v>370446400</v>
      </c>
      <c r="K93" s="384">
        <f t="shared" ref="K93:K103" si="38">D93*M93</f>
        <v>109748800</v>
      </c>
      <c r="L93" s="384">
        <f t="shared" ref="L93:L103" si="39">E93*M93</f>
        <v>142000</v>
      </c>
      <c r="M93" s="382">
        <v>200</v>
      </c>
      <c r="N93" s="43"/>
    </row>
    <row r="94" spans="1:19" x14ac:dyDescent="0.2">
      <c r="A94" s="32" t="s">
        <v>82</v>
      </c>
      <c r="B94" s="46">
        <v>361853</v>
      </c>
      <c r="C94" s="46">
        <v>506078</v>
      </c>
      <c r="D94" s="46">
        <v>851506</v>
      </c>
      <c r="E94" s="388">
        <v>4324</v>
      </c>
      <c r="F94" s="375">
        <f t="shared" si="30"/>
        <v>4324</v>
      </c>
      <c r="G94" s="375">
        <f t="shared" si="31"/>
        <v>851506</v>
      </c>
      <c r="H94" s="375">
        <f t="shared" si="32"/>
        <v>506078</v>
      </c>
      <c r="I94" s="384">
        <f t="shared" ref="I94:I103" si="40">B94*M94</f>
        <v>217111800</v>
      </c>
      <c r="J94" s="384">
        <f t="shared" si="37"/>
        <v>303646800</v>
      </c>
      <c r="K94" s="384">
        <f t="shared" si="38"/>
        <v>510903600</v>
      </c>
      <c r="L94" s="384">
        <f t="shared" si="39"/>
        <v>2594400</v>
      </c>
      <c r="M94" s="382">
        <v>600</v>
      </c>
      <c r="N94" s="43"/>
    </row>
    <row r="95" spans="1:19" x14ac:dyDescent="0.2">
      <c r="A95" s="32" t="s">
        <v>83</v>
      </c>
      <c r="B95" s="46">
        <v>1164757</v>
      </c>
      <c r="C95" s="46">
        <v>1199727</v>
      </c>
      <c r="D95" s="46">
        <v>393905</v>
      </c>
      <c r="E95" s="388">
        <v>500</v>
      </c>
      <c r="F95" s="375">
        <f t="shared" si="30"/>
        <v>500</v>
      </c>
      <c r="G95" s="375">
        <f t="shared" si="31"/>
        <v>393905</v>
      </c>
      <c r="H95" s="375">
        <f t="shared" si="32"/>
        <v>1199727</v>
      </c>
      <c r="I95" s="384">
        <f t="shared" si="40"/>
        <v>1397708400</v>
      </c>
      <c r="J95" s="384">
        <f t="shared" si="37"/>
        <v>1439672400</v>
      </c>
      <c r="K95" s="384">
        <f t="shared" si="38"/>
        <v>472686000</v>
      </c>
      <c r="L95" s="384">
        <f t="shared" si="39"/>
        <v>600000</v>
      </c>
      <c r="M95" s="382">
        <v>1200</v>
      </c>
      <c r="N95" s="43"/>
    </row>
    <row r="96" spans="1:19" x14ac:dyDescent="0.2">
      <c r="A96" s="32" t="s">
        <v>84</v>
      </c>
      <c r="B96" s="46">
        <v>489256</v>
      </c>
      <c r="C96" s="46">
        <v>370084</v>
      </c>
      <c r="D96" s="46">
        <v>346716</v>
      </c>
      <c r="E96" s="388">
        <v>545</v>
      </c>
      <c r="F96" s="375">
        <f t="shared" si="30"/>
        <v>545</v>
      </c>
      <c r="G96" s="375">
        <f t="shared" si="31"/>
        <v>346716</v>
      </c>
      <c r="H96" s="375">
        <f t="shared" si="32"/>
        <v>370084</v>
      </c>
      <c r="I96" s="384">
        <f t="shared" si="40"/>
        <v>1174214400</v>
      </c>
      <c r="J96" s="384">
        <f t="shared" si="37"/>
        <v>888201600</v>
      </c>
      <c r="K96" s="384">
        <f t="shared" si="38"/>
        <v>832118400</v>
      </c>
      <c r="L96" s="384">
        <f t="shared" si="39"/>
        <v>1308000</v>
      </c>
      <c r="M96" s="382">
        <v>2400</v>
      </c>
      <c r="N96" s="43"/>
    </row>
    <row r="97" spans="1:14" x14ac:dyDescent="0.2">
      <c r="A97" s="32" t="s">
        <v>85</v>
      </c>
      <c r="B97" s="46">
        <v>330343</v>
      </c>
      <c r="C97" s="46">
        <v>307417</v>
      </c>
      <c r="D97" s="46">
        <v>253475</v>
      </c>
      <c r="E97" s="388">
        <v>429</v>
      </c>
      <c r="F97" s="375">
        <f t="shared" si="30"/>
        <v>429</v>
      </c>
      <c r="G97" s="375">
        <f t="shared" si="31"/>
        <v>253475</v>
      </c>
      <c r="H97" s="375">
        <f t="shared" si="32"/>
        <v>307417</v>
      </c>
      <c r="I97" s="384">
        <f t="shared" si="40"/>
        <v>1585646400</v>
      </c>
      <c r="J97" s="384">
        <f t="shared" si="37"/>
        <v>1475601600</v>
      </c>
      <c r="K97" s="384">
        <f t="shared" si="38"/>
        <v>1216680000</v>
      </c>
      <c r="L97" s="384">
        <f t="shared" si="39"/>
        <v>2059200</v>
      </c>
      <c r="M97" s="382">
        <v>4800</v>
      </c>
      <c r="N97" s="43"/>
    </row>
    <row r="98" spans="1:14" x14ac:dyDescent="0.2">
      <c r="A98" s="32" t="s">
        <v>86</v>
      </c>
      <c r="B98" s="46">
        <v>294013</v>
      </c>
      <c r="C98" s="46">
        <v>236783</v>
      </c>
      <c r="D98" s="46">
        <v>122773</v>
      </c>
      <c r="E98" s="388">
        <v>33</v>
      </c>
      <c r="F98" s="375">
        <f t="shared" si="30"/>
        <v>33</v>
      </c>
      <c r="G98" s="375">
        <f t="shared" si="31"/>
        <v>122773</v>
      </c>
      <c r="H98" s="375">
        <f t="shared" si="32"/>
        <v>236783</v>
      </c>
      <c r="I98" s="384">
        <f t="shared" si="40"/>
        <v>2822524800</v>
      </c>
      <c r="J98" s="384">
        <f t="shared" si="37"/>
        <v>2273116800</v>
      </c>
      <c r="K98" s="384">
        <f t="shared" si="38"/>
        <v>1178620800</v>
      </c>
      <c r="L98" s="384">
        <f t="shared" si="39"/>
        <v>316800</v>
      </c>
      <c r="M98" s="382">
        <v>9600</v>
      </c>
      <c r="N98" s="43"/>
    </row>
    <row r="99" spans="1:14" x14ac:dyDescent="0.2">
      <c r="A99" s="32" t="s">
        <v>87</v>
      </c>
      <c r="B99" s="46">
        <v>195696</v>
      </c>
      <c r="C99" s="46">
        <v>82566</v>
      </c>
      <c r="D99" s="46">
        <v>39314</v>
      </c>
      <c r="E99" s="388">
        <v>10</v>
      </c>
      <c r="F99" s="375">
        <f t="shared" si="30"/>
        <v>10</v>
      </c>
      <c r="G99" s="375">
        <f t="shared" si="31"/>
        <v>39314</v>
      </c>
      <c r="H99" s="375">
        <f t="shared" si="32"/>
        <v>82566</v>
      </c>
      <c r="I99" s="384">
        <f t="shared" si="40"/>
        <v>3757363200</v>
      </c>
      <c r="J99" s="384">
        <f t="shared" si="37"/>
        <v>1585267200</v>
      </c>
      <c r="K99" s="384">
        <f t="shared" si="38"/>
        <v>754828800</v>
      </c>
      <c r="L99" s="384">
        <f t="shared" si="39"/>
        <v>192000</v>
      </c>
      <c r="M99" s="382">
        <v>19200</v>
      </c>
      <c r="N99" s="43"/>
    </row>
    <row r="100" spans="1:14" x14ac:dyDescent="0.2">
      <c r="A100" s="32" t="s">
        <v>88</v>
      </c>
      <c r="B100" s="46">
        <v>72935</v>
      </c>
      <c r="C100" s="46">
        <v>34672</v>
      </c>
      <c r="D100" s="46">
        <v>12588</v>
      </c>
      <c r="E100" s="388">
        <v>6</v>
      </c>
      <c r="F100" s="375">
        <f t="shared" si="30"/>
        <v>6</v>
      </c>
      <c r="G100" s="375">
        <f t="shared" si="31"/>
        <v>12588</v>
      </c>
      <c r="H100" s="375">
        <f t="shared" si="32"/>
        <v>34672</v>
      </c>
      <c r="I100" s="384">
        <f t="shared" si="40"/>
        <v>2800704000</v>
      </c>
      <c r="J100" s="384">
        <f t="shared" si="37"/>
        <v>1331404800</v>
      </c>
      <c r="K100" s="384">
        <f t="shared" si="38"/>
        <v>483379200</v>
      </c>
      <c r="L100" s="384">
        <f t="shared" si="39"/>
        <v>230400</v>
      </c>
      <c r="M100" s="382">
        <v>38400</v>
      </c>
      <c r="N100" s="43"/>
    </row>
    <row r="101" spans="1:14" x14ac:dyDescent="0.2">
      <c r="A101" s="32" t="s">
        <v>89</v>
      </c>
      <c r="B101" s="46">
        <v>17138</v>
      </c>
      <c r="C101" s="46">
        <v>9379</v>
      </c>
      <c r="D101" s="46">
        <v>6263</v>
      </c>
      <c r="E101" s="388">
        <v>4</v>
      </c>
      <c r="F101" s="375">
        <f t="shared" si="30"/>
        <v>4</v>
      </c>
      <c r="G101" s="375">
        <f t="shared" si="31"/>
        <v>6263</v>
      </c>
      <c r="H101" s="375">
        <f t="shared" si="32"/>
        <v>9379</v>
      </c>
      <c r="I101" s="384">
        <f t="shared" si="40"/>
        <v>1316198400</v>
      </c>
      <c r="J101" s="384">
        <f t="shared" si="37"/>
        <v>720307200</v>
      </c>
      <c r="K101" s="384">
        <f t="shared" si="38"/>
        <v>480998400</v>
      </c>
      <c r="L101" s="384">
        <f t="shared" si="39"/>
        <v>307200</v>
      </c>
      <c r="M101" s="382">
        <v>76800</v>
      </c>
      <c r="N101" s="43"/>
    </row>
    <row r="102" spans="1:14" x14ac:dyDescent="0.2">
      <c r="A102" s="32" t="s">
        <v>90</v>
      </c>
      <c r="B102" s="46">
        <v>8521</v>
      </c>
      <c r="C102" s="46">
        <v>9841</v>
      </c>
      <c r="D102" s="46">
        <v>5424</v>
      </c>
      <c r="E102" s="388">
        <v>0</v>
      </c>
      <c r="F102" s="375">
        <f t="shared" si="30"/>
        <v>0</v>
      </c>
      <c r="G102" s="375">
        <f t="shared" si="31"/>
        <v>5424</v>
      </c>
      <c r="H102" s="375">
        <f t="shared" si="32"/>
        <v>9841</v>
      </c>
      <c r="I102" s="384">
        <f t="shared" si="40"/>
        <v>1308825600</v>
      </c>
      <c r="J102" s="384">
        <f t="shared" si="37"/>
        <v>1511577600</v>
      </c>
      <c r="K102" s="384">
        <f t="shared" si="38"/>
        <v>833126400</v>
      </c>
      <c r="L102" s="384">
        <f t="shared" si="39"/>
        <v>0</v>
      </c>
      <c r="M102" s="382">
        <v>153600</v>
      </c>
      <c r="N102" s="43"/>
    </row>
    <row r="103" spans="1:14" ht="13.5" thickBot="1" x14ac:dyDescent="0.25">
      <c r="A103" s="50" t="s">
        <v>91</v>
      </c>
      <c r="B103" s="46">
        <v>5783</v>
      </c>
      <c r="C103" s="46">
        <v>4020</v>
      </c>
      <c r="D103" s="46">
        <v>1589</v>
      </c>
      <c r="E103" s="388">
        <v>0</v>
      </c>
      <c r="F103" s="375">
        <f t="shared" si="30"/>
        <v>0</v>
      </c>
      <c r="G103" s="375">
        <f t="shared" si="31"/>
        <v>1589</v>
      </c>
      <c r="H103" s="375">
        <f t="shared" si="32"/>
        <v>4020</v>
      </c>
      <c r="I103" s="384">
        <f t="shared" si="40"/>
        <v>1792730000</v>
      </c>
      <c r="J103" s="384">
        <f t="shared" si="37"/>
        <v>1246200000</v>
      </c>
      <c r="K103" s="384">
        <f t="shared" si="38"/>
        <v>492590000</v>
      </c>
      <c r="L103" s="384">
        <f t="shared" si="39"/>
        <v>0</v>
      </c>
      <c r="M103" s="385">
        <v>310000</v>
      </c>
      <c r="N103" s="43"/>
    </row>
    <row r="104" spans="1:14" x14ac:dyDescent="0.2">
      <c r="A104" s="51" t="s">
        <v>109</v>
      </c>
      <c r="B104" s="74">
        <f>I104</f>
        <v>18609653600</v>
      </c>
      <c r="C104" s="74">
        <f>J104</f>
        <v>13145442400</v>
      </c>
      <c r="D104" s="75">
        <f>K104</f>
        <v>7365680400</v>
      </c>
      <c r="E104" s="389">
        <f>L104</f>
        <v>7750000</v>
      </c>
      <c r="F104" s="377">
        <f t="shared" si="30"/>
        <v>7750000</v>
      </c>
      <c r="G104" s="377">
        <f t="shared" si="31"/>
        <v>7365680400</v>
      </c>
      <c r="H104" s="377">
        <f t="shared" si="32"/>
        <v>13145442400</v>
      </c>
      <c r="I104" s="386">
        <f>SUM(I93:I103)</f>
        <v>18609653600</v>
      </c>
      <c r="J104" s="386">
        <f>SUM(J93:J103)</f>
        <v>13145442400</v>
      </c>
      <c r="K104" s="386">
        <f>SUM(K93:K103)</f>
        <v>7365680400</v>
      </c>
      <c r="L104" s="386">
        <f>SUM(L93:L101)</f>
        <v>7750000</v>
      </c>
      <c r="M104" s="382"/>
      <c r="N104" s="43"/>
    </row>
    <row r="105" spans="1:14" x14ac:dyDescent="0.2">
      <c r="A105" s="51" t="s">
        <v>110</v>
      </c>
      <c r="B105" s="75">
        <f>B104*12</f>
        <v>223315843200</v>
      </c>
      <c r="C105" s="75">
        <f>C104*12</f>
        <v>157745308800</v>
      </c>
      <c r="D105" s="75">
        <f>D104*12</f>
        <v>88388164800</v>
      </c>
      <c r="E105" s="390">
        <f>E104*12</f>
        <v>93000000</v>
      </c>
      <c r="F105" s="377">
        <f t="shared" si="30"/>
        <v>93000000</v>
      </c>
      <c r="G105" s="377">
        <f t="shared" si="31"/>
        <v>88388164800</v>
      </c>
      <c r="H105" s="377">
        <f t="shared" si="32"/>
        <v>157745308800</v>
      </c>
      <c r="I105" s="386"/>
      <c r="J105" s="386"/>
      <c r="K105" s="386"/>
      <c r="L105" s="386"/>
      <c r="M105" s="382"/>
    </row>
    <row r="106" spans="1:14" x14ac:dyDescent="0.2">
      <c r="A106" s="51"/>
      <c r="B106" s="51"/>
      <c r="C106" s="51"/>
      <c r="D106" s="41"/>
      <c r="E106" s="391"/>
      <c r="F106" s="375">
        <f t="shared" si="30"/>
        <v>0</v>
      </c>
      <c r="G106" s="375">
        <f t="shared" si="31"/>
        <v>0</v>
      </c>
      <c r="H106" s="375">
        <f t="shared" si="32"/>
        <v>0</v>
      </c>
      <c r="I106" s="376"/>
      <c r="J106" s="378"/>
      <c r="K106" s="377"/>
      <c r="L106" s="377"/>
      <c r="M106" s="374"/>
    </row>
    <row r="107" spans="1:14" x14ac:dyDescent="0.2">
      <c r="A107" s="51" t="s">
        <v>152</v>
      </c>
      <c r="B107" s="77">
        <f>SUM(B92:B95)</f>
        <v>7954600</v>
      </c>
      <c r="C107" s="77">
        <f>SUM(C92:C95)</f>
        <v>8634134</v>
      </c>
      <c r="D107" s="77">
        <f>SUM(D92:D95)</f>
        <v>8795986</v>
      </c>
      <c r="E107" s="392">
        <f>SUM(E92:E95)</f>
        <v>27865</v>
      </c>
      <c r="F107" s="375">
        <f t="shared" si="30"/>
        <v>27865</v>
      </c>
      <c r="G107" s="375">
        <f t="shared" si="31"/>
        <v>8795986</v>
      </c>
      <c r="H107" s="375">
        <f t="shared" si="32"/>
        <v>8634134</v>
      </c>
      <c r="I107" s="376"/>
      <c r="J107" s="378"/>
      <c r="K107" s="377"/>
      <c r="L107" s="377"/>
      <c r="M107" s="374"/>
    </row>
    <row r="108" spans="1:14" x14ac:dyDescent="0.2">
      <c r="A108" s="51" t="s">
        <v>153</v>
      </c>
      <c r="B108" s="77">
        <f>SUM(B96:B103)</f>
        <v>1413685</v>
      </c>
      <c r="C108" s="77">
        <f>SUM(C96:C103)</f>
        <v>1054762</v>
      </c>
      <c r="D108" s="77">
        <f>SUM(D96:D103)</f>
        <v>788142</v>
      </c>
      <c r="E108" s="392">
        <f>SUM(E96:E103)</f>
        <v>1027</v>
      </c>
      <c r="F108" s="375">
        <f t="shared" si="30"/>
        <v>1027</v>
      </c>
      <c r="G108" s="375">
        <f t="shared" si="31"/>
        <v>788142</v>
      </c>
      <c r="H108" s="375">
        <f t="shared" si="32"/>
        <v>1054762</v>
      </c>
      <c r="I108" s="376"/>
      <c r="J108" s="378"/>
      <c r="K108" s="377"/>
      <c r="L108" s="377"/>
      <c r="M108" s="374"/>
    </row>
    <row r="109" spans="1:14" x14ac:dyDescent="0.2">
      <c r="A109" s="51"/>
      <c r="B109" s="77"/>
      <c r="C109" s="77"/>
      <c r="D109" s="77"/>
      <c r="E109" s="379"/>
      <c r="F109" s="375"/>
      <c r="G109" s="375"/>
      <c r="H109" s="375"/>
      <c r="I109" s="376"/>
      <c r="J109" s="378"/>
      <c r="K109" s="377"/>
      <c r="L109" s="377"/>
      <c r="M109" s="374"/>
    </row>
    <row r="110" spans="1:14" x14ac:dyDescent="0.2">
      <c r="A110" s="41"/>
      <c r="B110" s="41"/>
      <c r="C110" s="41"/>
      <c r="D110" s="41"/>
      <c r="E110" s="35"/>
      <c r="F110" s="34">
        <f t="shared" si="30"/>
        <v>0</v>
      </c>
      <c r="G110" s="34">
        <f t="shared" si="31"/>
        <v>0</v>
      </c>
      <c r="H110" s="34">
        <f t="shared" si="32"/>
        <v>0</v>
      </c>
      <c r="I110" s="35"/>
      <c r="J110" s="78"/>
      <c r="K110" s="78"/>
    </row>
    <row r="111" spans="1:14" x14ac:dyDescent="0.2">
      <c r="A111" s="41"/>
      <c r="B111" s="41"/>
      <c r="C111" s="41"/>
      <c r="D111" s="77"/>
      <c r="E111" s="35"/>
      <c r="F111" s="34">
        <f t="shared" si="30"/>
        <v>0</v>
      </c>
      <c r="G111" s="34">
        <f t="shared" si="31"/>
        <v>0</v>
      </c>
      <c r="H111" s="34">
        <f t="shared" si="32"/>
        <v>0</v>
      </c>
      <c r="I111" s="35"/>
      <c r="J111" s="78"/>
      <c r="K111" s="78"/>
    </row>
    <row r="112" spans="1:14" x14ac:dyDescent="0.2">
      <c r="A112" s="51" t="s">
        <v>111</v>
      </c>
      <c r="B112" s="77">
        <v>2513163</v>
      </c>
      <c r="C112" s="77">
        <v>2234128</v>
      </c>
      <c r="D112" s="77">
        <v>2233499</v>
      </c>
      <c r="E112" s="77">
        <v>1660939</v>
      </c>
      <c r="F112" s="34">
        <f t="shared" si="30"/>
        <v>1660939</v>
      </c>
      <c r="G112" s="34">
        <f t="shared" si="31"/>
        <v>2233499</v>
      </c>
      <c r="H112" s="34">
        <f t="shared" si="32"/>
        <v>2234128</v>
      </c>
      <c r="I112" s="51"/>
      <c r="J112" s="78"/>
      <c r="K112" s="78"/>
    </row>
    <row r="113" spans="1:18" x14ac:dyDescent="0.2">
      <c r="A113" s="41"/>
      <c r="B113" s="41"/>
      <c r="C113" s="41"/>
      <c r="D113" s="41"/>
      <c r="E113" s="35"/>
      <c r="F113" s="34">
        <f t="shared" si="30"/>
        <v>0</v>
      </c>
      <c r="G113" s="34">
        <f t="shared" si="31"/>
        <v>0</v>
      </c>
      <c r="H113" s="34">
        <f t="shared" si="32"/>
        <v>0</v>
      </c>
      <c r="I113" s="35"/>
      <c r="J113" s="78"/>
      <c r="K113" s="78"/>
    </row>
    <row r="114" spans="1:18" ht="13.5" thickBot="1" x14ac:dyDescent="0.25">
      <c r="A114" s="19" t="s">
        <v>92</v>
      </c>
      <c r="B114" s="19"/>
      <c r="C114" s="19"/>
      <c r="F114" s="34">
        <f t="shared" si="30"/>
        <v>0</v>
      </c>
      <c r="G114" s="34">
        <f>D114</f>
        <v>0</v>
      </c>
      <c r="H114" s="34">
        <f>C114</f>
        <v>0</v>
      </c>
    </row>
    <row r="115" spans="1:18" ht="36.75" customHeight="1" x14ac:dyDescent="0.2">
      <c r="A115" s="25" t="s">
        <v>93</v>
      </c>
      <c r="B115" s="44">
        <f>B91</f>
        <v>2011</v>
      </c>
      <c r="C115" s="44">
        <f>C91</f>
        <v>2007</v>
      </c>
      <c r="D115" s="45">
        <v>2001</v>
      </c>
      <c r="E115" s="29">
        <v>1996</v>
      </c>
      <c r="F115" s="29">
        <f t="shared" si="30"/>
        <v>1996</v>
      </c>
      <c r="G115" s="29">
        <f t="shared" si="31"/>
        <v>2001</v>
      </c>
      <c r="H115" s="29">
        <f t="shared" si="32"/>
        <v>2007</v>
      </c>
      <c r="I115" s="30"/>
      <c r="J115" s="31" t="str">
        <f>J80</f>
        <v>% change 1996 - 2001</v>
      </c>
      <c r="K115" s="31" t="str">
        <f>K80</f>
        <v>% change 2001 - 2007</v>
      </c>
      <c r="L115" s="31" t="s">
        <v>154</v>
      </c>
      <c r="M115" s="31" t="s">
        <v>156</v>
      </c>
      <c r="N115" s="31" t="s">
        <v>155</v>
      </c>
      <c r="O115" s="31"/>
      <c r="P115" s="31"/>
      <c r="Q115" s="31"/>
      <c r="R115" s="31"/>
    </row>
    <row r="116" spans="1:18" x14ac:dyDescent="0.2">
      <c r="A116" s="32" t="s">
        <v>94</v>
      </c>
      <c r="B116" s="46">
        <v>1802598</v>
      </c>
      <c r="C116" s="46">
        <v>1276190</v>
      </c>
      <c r="D116" s="46">
        <v>1250156</v>
      </c>
      <c r="E116" s="46">
        <v>805981</v>
      </c>
      <c r="F116" s="34">
        <f t="shared" si="30"/>
        <v>805981</v>
      </c>
      <c r="G116" s="34">
        <f t="shared" si="31"/>
        <v>1250156</v>
      </c>
      <c r="H116" s="34">
        <f t="shared" si="32"/>
        <v>1276190</v>
      </c>
      <c r="I116" s="35"/>
      <c r="J116" s="36">
        <f>(D116-E116)/E116*100</f>
        <v>55.109859909848993</v>
      </c>
      <c r="K116" s="36">
        <f>(C116-D116)/D116*100</f>
        <v>2.0824601089783994</v>
      </c>
      <c r="L116" s="36">
        <f>E116/$E$119*100</f>
        <v>49.154834058882294</v>
      </c>
      <c r="M116" s="36">
        <f>D116/$D$119*100</f>
        <v>59.045574189063011</v>
      </c>
      <c r="N116" s="36"/>
      <c r="O116" s="36"/>
      <c r="P116" s="36"/>
      <c r="Q116" s="36"/>
      <c r="R116" s="36"/>
    </row>
    <row r="117" spans="1:18" x14ac:dyDescent="0.2">
      <c r="A117" s="32" t="s">
        <v>95</v>
      </c>
      <c r="B117" s="46">
        <v>237813</v>
      </c>
      <c r="C117" s="46">
        <v>343892</v>
      </c>
      <c r="D117" s="46">
        <v>258588</v>
      </c>
      <c r="E117" s="46">
        <v>301649</v>
      </c>
      <c r="F117" s="34">
        <f t="shared" si="30"/>
        <v>301649</v>
      </c>
      <c r="G117" s="34">
        <f t="shared" si="31"/>
        <v>258588</v>
      </c>
      <c r="H117" s="34">
        <f t="shared" si="32"/>
        <v>343892</v>
      </c>
      <c r="I117" s="35"/>
      <c r="J117" s="36">
        <f>(D117-E117)/E117*100</f>
        <v>-14.27520064710972</v>
      </c>
      <c r="K117" s="36">
        <f>(C117-D117)/D117*100</f>
        <v>32.988383064952743</v>
      </c>
      <c r="L117" s="36">
        <f>E117/$E$119*100</f>
        <v>18.396843770545193</v>
      </c>
      <c r="M117" s="36">
        <f>D117/$D$119*100</f>
        <v>12.213257336205581</v>
      </c>
      <c r="N117" s="36"/>
      <c r="O117" s="36"/>
      <c r="P117" s="36"/>
      <c r="Q117" s="36"/>
      <c r="R117" s="36"/>
    </row>
    <row r="118" spans="1:18" ht="13.5" thickBot="1" x14ac:dyDescent="0.25">
      <c r="A118" s="50" t="s">
        <v>96</v>
      </c>
      <c r="B118" s="46">
        <v>483391</v>
      </c>
      <c r="C118" s="46">
        <v>611062</v>
      </c>
      <c r="D118" s="46">
        <v>608529</v>
      </c>
      <c r="E118" s="46">
        <v>532048</v>
      </c>
      <c r="F118" s="34">
        <f t="shared" si="30"/>
        <v>532048</v>
      </c>
      <c r="G118" s="34">
        <f t="shared" si="31"/>
        <v>608529</v>
      </c>
      <c r="H118" s="34">
        <f t="shared" si="32"/>
        <v>611062</v>
      </c>
      <c r="I118" s="35"/>
      <c r="J118" s="36">
        <f>(D118-E118)/E118*100</f>
        <v>14.374830842330017</v>
      </c>
      <c r="K118" s="36">
        <f>(C118-D118)/D118*100</f>
        <v>0.41624967750099007</v>
      </c>
      <c r="L118" s="36">
        <f>E118/$E$119*100</f>
        <v>32.44832217057251</v>
      </c>
      <c r="M118" s="36">
        <f>D118/$D$119*100</f>
        <v>28.74116847473141</v>
      </c>
      <c r="N118" s="36"/>
      <c r="O118" s="36"/>
      <c r="P118" s="36"/>
      <c r="Q118" s="36"/>
      <c r="R118" s="36"/>
    </row>
    <row r="119" spans="1:18" ht="13.5" thickBot="1" x14ac:dyDescent="0.25">
      <c r="A119" s="41"/>
      <c r="B119" s="79">
        <f>SUM(B116:B118)</f>
        <v>2523802</v>
      </c>
      <c r="C119" s="79">
        <f>SUM(C116:C118)</f>
        <v>2231144</v>
      </c>
      <c r="D119" s="79">
        <f>SUM(D116:D118)</f>
        <v>2117273</v>
      </c>
      <c r="E119" s="79">
        <f>SUM(E116:E118)</f>
        <v>1639678</v>
      </c>
      <c r="F119" s="34"/>
      <c r="G119" s="34"/>
      <c r="H119" s="34"/>
      <c r="I119" s="35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ht="25.5" x14ac:dyDescent="0.2">
      <c r="A120" s="72" t="s">
        <v>157</v>
      </c>
      <c r="B120" s="36">
        <f>B9/B119</f>
        <v>4.0574220957111535</v>
      </c>
      <c r="C120" s="36">
        <f>C9/C119</f>
        <v>4.598192676044218</v>
      </c>
      <c r="D120" s="36">
        <f>D9/D119</f>
        <v>4.5266382747997067</v>
      </c>
      <c r="E120" s="36">
        <f>E9/E119</f>
        <v>5.0909995743066627</v>
      </c>
      <c r="F120" s="34">
        <f t="shared" si="30"/>
        <v>5.0909995743066627</v>
      </c>
      <c r="G120" s="34">
        <f t="shared" si="31"/>
        <v>4.5266382747997067</v>
      </c>
      <c r="H120" s="34">
        <f t="shared" si="32"/>
        <v>4.598192676044218</v>
      </c>
      <c r="I120" s="41"/>
      <c r="J120" s="36"/>
      <c r="K120" s="36"/>
      <c r="L120" s="36"/>
    </row>
    <row r="121" spans="1:18" x14ac:dyDescent="0.2">
      <c r="F121" s="34">
        <f>E121</f>
        <v>0</v>
      </c>
      <c r="G121" s="34">
        <f t="shared" si="31"/>
        <v>0</v>
      </c>
      <c r="H121" s="34">
        <f t="shared" si="32"/>
        <v>0</v>
      </c>
    </row>
    <row r="122" spans="1:18" ht="13.5" thickBot="1" x14ac:dyDescent="0.25">
      <c r="B122" s="17" t="s">
        <v>134</v>
      </c>
      <c r="C122" s="17" t="s">
        <v>132</v>
      </c>
      <c r="D122" s="17" t="str">
        <f>A6</f>
        <v>Coloured</v>
      </c>
      <c r="E122" s="17" t="s">
        <v>133</v>
      </c>
      <c r="F122" s="34" t="str">
        <f t="shared" ref="F122:F130" si="41">I122</f>
        <v>White</v>
      </c>
      <c r="G122" s="34" t="str">
        <f t="shared" ref="G122:G130" si="42">D122</f>
        <v>Coloured</v>
      </c>
      <c r="H122" s="34" t="str">
        <f t="shared" ref="H122:H130" si="43">C122</f>
        <v>Black</v>
      </c>
      <c r="I122" s="17" t="s">
        <v>43</v>
      </c>
    </row>
    <row r="123" spans="1:18" ht="13.5" thickBot="1" x14ac:dyDescent="0.25">
      <c r="A123" s="73" t="s">
        <v>124</v>
      </c>
      <c r="B123" s="46">
        <f>C123+D123+E123+I123</f>
        <v>494228</v>
      </c>
      <c r="C123" s="46">
        <v>413278</v>
      </c>
      <c r="D123" s="46">
        <v>6083</v>
      </c>
      <c r="E123" s="46">
        <v>50620</v>
      </c>
      <c r="F123" s="46">
        <f t="shared" si="41"/>
        <v>24247</v>
      </c>
      <c r="G123" s="46">
        <f t="shared" si="42"/>
        <v>6083</v>
      </c>
      <c r="H123" s="46">
        <f t="shared" si="43"/>
        <v>413278</v>
      </c>
      <c r="I123" s="46">
        <v>24247</v>
      </c>
    </row>
    <row r="124" spans="1:18" ht="13.5" thickBot="1" x14ac:dyDescent="0.25">
      <c r="A124" s="73" t="s">
        <v>125</v>
      </c>
      <c r="B124" s="46">
        <f t="shared" ref="B124:B130" si="44">C124+D124+E124+I124</f>
        <v>318500</v>
      </c>
      <c r="C124" s="46">
        <v>274754</v>
      </c>
      <c r="D124" s="46">
        <v>4167</v>
      </c>
      <c r="E124" s="46">
        <v>34240</v>
      </c>
      <c r="F124" s="46">
        <f t="shared" si="41"/>
        <v>5339</v>
      </c>
      <c r="G124" s="46">
        <f t="shared" si="42"/>
        <v>4167</v>
      </c>
      <c r="H124" s="46">
        <f t="shared" si="43"/>
        <v>274754</v>
      </c>
      <c r="I124" s="46">
        <v>5339</v>
      </c>
    </row>
    <row r="125" spans="1:18" ht="13.5" thickBot="1" x14ac:dyDescent="0.25">
      <c r="A125" s="73" t="s">
        <v>126</v>
      </c>
      <c r="B125" s="46">
        <f t="shared" si="44"/>
        <v>1691790</v>
      </c>
      <c r="C125" s="46">
        <v>1667970</v>
      </c>
      <c r="D125" s="46">
        <v>8105</v>
      </c>
      <c r="E125" s="46">
        <v>14208</v>
      </c>
      <c r="F125" s="46">
        <f t="shared" si="41"/>
        <v>1507</v>
      </c>
      <c r="G125" s="46">
        <f t="shared" si="42"/>
        <v>8105</v>
      </c>
      <c r="H125" s="46">
        <f t="shared" si="43"/>
        <v>1667970</v>
      </c>
      <c r="I125" s="46">
        <v>1507</v>
      </c>
    </row>
    <row r="126" spans="1:18" ht="13.5" thickBot="1" x14ac:dyDescent="0.25">
      <c r="A126" s="73" t="s">
        <v>127</v>
      </c>
      <c r="B126" s="46">
        <f t="shared" si="44"/>
        <v>46609</v>
      </c>
      <c r="C126" s="46">
        <v>44042</v>
      </c>
      <c r="D126" s="46">
        <v>557</v>
      </c>
      <c r="E126" s="46">
        <v>1822</v>
      </c>
      <c r="F126" s="46">
        <f t="shared" si="41"/>
        <v>188</v>
      </c>
      <c r="G126" s="46">
        <f t="shared" si="42"/>
        <v>557</v>
      </c>
      <c r="H126" s="46">
        <f t="shared" si="43"/>
        <v>44042</v>
      </c>
      <c r="I126" s="46">
        <v>188</v>
      </c>
    </row>
    <row r="127" spans="1:18" ht="13.5" thickBot="1" x14ac:dyDescent="0.25">
      <c r="A127" s="73" t="s">
        <v>128</v>
      </c>
      <c r="B127" s="46">
        <f t="shared" si="44"/>
        <v>6513</v>
      </c>
      <c r="C127" s="46">
        <v>6239</v>
      </c>
      <c r="D127" s="46">
        <v>187</v>
      </c>
      <c r="E127" s="46">
        <v>87</v>
      </c>
      <c r="F127" s="46">
        <f t="shared" si="41"/>
        <v>0</v>
      </c>
      <c r="G127" s="46">
        <f t="shared" si="42"/>
        <v>187</v>
      </c>
      <c r="H127" s="46">
        <f t="shared" si="43"/>
        <v>6239</v>
      </c>
      <c r="I127" s="46">
        <v>0</v>
      </c>
    </row>
    <row r="128" spans="1:18" ht="13.5" thickBot="1" x14ac:dyDescent="0.25">
      <c r="A128" s="73" t="s">
        <v>129</v>
      </c>
      <c r="B128" s="46">
        <f t="shared" si="44"/>
        <v>33149</v>
      </c>
      <c r="C128" s="46">
        <v>31078</v>
      </c>
      <c r="D128" s="46">
        <v>221</v>
      </c>
      <c r="E128" s="46">
        <v>1194</v>
      </c>
      <c r="F128" s="46">
        <f t="shared" si="41"/>
        <v>656</v>
      </c>
      <c r="G128" s="46">
        <f t="shared" si="42"/>
        <v>221</v>
      </c>
      <c r="H128" s="46">
        <f t="shared" si="43"/>
        <v>31078</v>
      </c>
      <c r="I128" s="46">
        <v>656</v>
      </c>
    </row>
    <row r="129" spans="1:10" ht="13.5" thickBot="1" x14ac:dyDescent="0.25">
      <c r="A129" s="73" t="s">
        <v>130</v>
      </c>
      <c r="B129" s="46">
        <f t="shared" si="44"/>
        <v>9842</v>
      </c>
      <c r="C129" s="46">
        <v>7824</v>
      </c>
      <c r="D129" s="46">
        <v>92</v>
      </c>
      <c r="E129" s="46">
        <v>955</v>
      </c>
      <c r="F129" s="46">
        <f t="shared" si="41"/>
        <v>971</v>
      </c>
      <c r="G129" s="46">
        <f t="shared" si="42"/>
        <v>92</v>
      </c>
      <c r="H129" s="46">
        <f t="shared" si="43"/>
        <v>7824</v>
      </c>
      <c r="I129" s="46">
        <v>971</v>
      </c>
    </row>
    <row r="130" spans="1:10" x14ac:dyDescent="0.2">
      <c r="A130" s="73" t="s">
        <v>131</v>
      </c>
      <c r="B130" s="46">
        <f t="shared" si="44"/>
        <v>12067</v>
      </c>
      <c r="C130" s="46">
        <v>11144</v>
      </c>
      <c r="D130" s="46">
        <v>72</v>
      </c>
      <c r="E130" s="46">
        <v>754</v>
      </c>
      <c r="F130" s="46">
        <f t="shared" si="41"/>
        <v>97</v>
      </c>
      <c r="G130" s="46">
        <f t="shared" si="42"/>
        <v>72</v>
      </c>
      <c r="H130" s="46">
        <f t="shared" si="43"/>
        <v>11144</v>
      </c>
      <c r="I130" s="46">
        <v>97</v>
      </c>
    </row>
    <row r="131" spans="1:10" x14ac:dyDescent="0.2">
      <c r="B131" s="23"/>
      <c r="C131" s="23"/>
      <c r="D131" s="23"/>
      <c r="F131" s="34"/>
      <c r="G131" s="34"/>
      <c r="H131" s="34"/>
      <c r="I131" s="23"/>
    </row>
    <row r="132" spans="1:10" x14ac:dyDescent="0.2">
      <c r="A132" s="19" t="s">
        <v>134</v>
      </c>
      <c r="B132" s="67">
        <f>SUM(B123:B131)</f>
        <v>2612698</v>
      </c>
      <c r="C132" s="67">
        <f>SUM(C123:C131)</f>
        <v>2456329</v>
      </c>
      <c r="D132" s="67">
        <f>SUM(D123:D131)</f>
        <v>19484</v>
      </c>
      <c r="E132" s="67">
        <f>SUM(E123:E131)</f>
        <v>103880</v>
      </c>
      <c r="F132" s="34"/>
      <c r="G132" s="34"/>
      <c r="H132" s="34"/>
      <c r="I132" s="67">
        <f>SUM(I123:I131)</f>
        <v>33005</v>
      </c>
    </row>
    <row r="133" spans="1:10" ht="13.5" thickBot="1" x14ac:dyDescent="0.25">
      <c r="A133" s="19"/>
      <c r="B133" s="67"/>
      <c r="C133" s="67"/>
      <c r="D133" s="67"/>
      <c r="E133" s="67"/>
      <c r="F133" s="34"/>
      <c r="G133" s="34"/>
      <c r="H133" s="34"/>
    </row>
    <row r="134" spans="1:10" x14ac:dyDescent="0.2">
      <c r="A134" s="72" t="s">
        <v>158</v>
      </c>
      <c r="B134" s="76">
        <f>B132/$C$9*100</f>
        <v>25.466804038899603</v>
      </c>
      <c r="C134" s="76">
        <f>C132/$C$9*100</f>
        <v>23.942625323732873</v>
      </c>
      <c r="D134" s="76">
        <f t="shared" ref="D134:I134" si="45">D132/$C$9*100</f>
        <v>0.18991678712729901</v>
      </c>
      <c r="E134" s="76">
        <f t="shared" si="45"/>
        <v>1.0125516242447044</v>
      </c>
      <c r="F134" s="76">
        <f t="shared" si="45"/>
        <v>0</v>
      </c>
      <c r="G134" s="76">
        <f t="shared" si="45"/>
        <v>0</v>
      </c>
      <c r="H134" s="76">
        <f t="shared" si="45"/>
        <v>0</v>
      </c>
      <c r="I134" s="76">
        <f t="shared" si="45"/>
        <v>0.3217103037947292</v>
      </c>
      <c r="J134" s="370"/>
    </row>
    <row r="135" spans="1:10" x14ac:dyDescent="0.2">
      <c r="F135" s="34">
        <f>E135</f>
        <v>0</v>
      </c>
      <c r="G135" s="34">
        <f>D135</f>
        <v>0</v>
      </c>
      <c r="H135" s="34">
        <f>C135</f>
        <v>0</v>
      </c>
    </row>
    <row r="136" spans="1:10" ht="13.5" thickBot="1" x14ac:dyDescent="0.25">
      <c r="B136" s="17" t="str">
        <f>B122</f>
        <v>Total</v>
      </c>
      <c r="C136" s="17" t="s">
        <v>132</v>
      </c>
      <c r="D136" s="17" t="str">
        <f>D122</f>
        <v>Coloured</v>
      </c>
      <c r="E136" s="17" t="s">
        <v>133</v>
      </c>
      <c r="F136" s="34" t="str">
        <f>E136</f>
        <v>Indian or Asian</v>
      </c>
      <c r="G136" s="34" t="str">
        <f>D136</f>
        <v>Coloured</v>
      </c>
      <c r="H136" s="34" t="str">
        <f>C136</f>
        <v>Black</v>
      </c>
      <c r="I136" s="17" t="s">
        <v>43</v>
      </c>
    </row>
    <row r="137" spans="1:10" ht="13.5" thickBot="1" x14ac:dyDescent="0.25">
      <c r="A137" s="73" t="s">
        <v>124</v>
      </c>
      <c r="B137" s="36">
        <f>B123/$B$132*100</f>
        <v>18.916384518991482</v>
      </c>
      <c r="C137" s="36">
        <f>C123/$C$132*100</f>
        <v>16.825026289230799</v>
      </c>
      <c r="D137" s="36">
        <f>D123/$D$132*100</f>
        <v>31.220488606035723</v>
      </c>
      <c r="E137" s="36">
        <f>E123/$E$132*100</f>
        <v>48.729303041971505</v>
      </c>
      <c r="F137" s="36">
        <f>F123/$C$132*100</f>
        <v>0.98712346758109359</v>
      </c>
      <c r="G137" s="36">
        <f>G123/$C$132*100</f>
        <v>0.24764597901991142</v>
      </c>
      <c r="H137" s="36">
        <f>H123/$C$132*100</f>
        <v>16.825026289230799</v>
      </c>
      <c r="I137" s="36">
        <f>I123/$E$132*100</f>
        <v>23.341355410088564</v>
      </c>
    </row>
    <row r="138" spans="1:10" ht="13.5" thickBot="1" x14ac:dyDescent="0.25">
      <c r="A138" s="73" t="s">
        <v>125</v>
      </c>
      <c r="B138" s="36">
        <f t="shared" ref="B138:B144" si="46">B124/$B$132*100</f>
        <v>12.190463650984539</v>
      </c>
      <c r="C138" s="36">
        <f t="shared" ref="C138:C144" si="47">C124/$C$132*100</f>
        <v>11.185553726719832</v>
      </c>
      <c r="D138" s="36">
        <f t="shared" ref="D138:D144" si="48">D124/$D$132*100</f>
        <v>21.386778895504001</v>
      </c>
      <c r="E138" s="36">
        <f t="shared" ref="E138:E144" si="49">E124/$E$132*100</f>
        <v>32.961108971890646</v>
      </c>
      <c r="F138" s="36">
        <f t="shared" ref="F138:H144" si="50">F124/$C$132*100</f>
        <v>0.21735687686787886</v>
      </c>
      <c r="G138" s="36">
        <f t="shared" si="50"/>
        <v>0.16964339874666626</v>
      </c>
      <c r="H138" s="36">
        <f t="shared" si="50"/>
        <v>11.185553726719832</v>
      </c>
      <c r="I138" s="36">
        <f t="shared" ref="I138:I144" si="51">I124/$E$132*100</f>
        <v>5.1395841355410088</v>
      </c>
    </row>
    <row r="139" spans="1:10" ht="13.5" thickBot="1" x14ac:dyDescent="0.25">
      <c r="A139" s="73" t="s">
        <v>126</v>
      </c>
      <c r="B139" s="36">
        <f t="shared" si="46"/>
        <v>64.75260439591564</v>
      </c>
      <c r="C139" s="36">
        <f t="shared" si="47"/>
        <v>67.904991554470101</v>
      </c>
      <c r="D139" s="36">
        <f t="shared" si="48"/>
        <v>41.598234448778484</v>
      </c>
      <c r="E139" s="36">
        <f t="shared" si="49"/>
        <v>13.677319984597613</v>
      </c>
      <c r="F139" s="36">
        <f t="shared" si="50"/>
        <v>6.1351716321388541E-2</v>
      </c>
      <c r="G139" s="36">
        <f t="shared" si="50"/>
        <v>0.32996394212664509</v>
      </c>
      <c r="H139" s="36">
        <f t="shared" si="50"/>
        <v>67.904991554470101</v>
      </c>
      <c r="I139" s="36">
        <f t="shared" si="51"/>
        <v>1.4507123604158645</v>
      </c>
    </row>
    <row r="140" spans="1:10" ht="13.5" thickBot="1" x14ac:dyDescent="0.25">
      <c r="A140" s="73" t="s">
        <v>127</v>
      </c>
      <c r="B140" s="36">
        <f t="shared" si="46"/>
        <v>1.7839413510478439</v>
      </c>
      <c r="C140" s="36">
        <f t="shared" si="47"/>
        <v>1.7930008561556698</v>
      </c>
      <c r="D140" s="36">
        <f t="shared" si="48"/>
        <v>2.8587559022787929</v>
      </c>
      <c r="E140" s="36">
        <f t="shared" si="49"/>
        <v>1.7539468617635734</v>
      </c>
      <c r="F140" s="36">
        <f t="shared" si="50"/>
        <v>7.6536978556211322E-3</v>
      </c>
      <c r="G140" s="36">
        <f t="shared" si="50"/>
        <v>2.2676115455217929E-2</v>
      </c>
      <c r="H140" s="36">
        <f t="shared" si="50"/>
        <v>1.7930008561556698</v>
      </c>
      <c r="I140" s="36">
        <f t="shared" si="51"/>
        <v>0.18097805159799768</v>
      </c>
    </row>
    <row r="141" spans="1:10" ht="13.5" thickBot="1" x14ac:dyDescent="0.25">
      <c r="A141" s="73" t="s">
        <v>128</v>
      </c>
      <c r="B141" s="36">
        <f t="shared" si="46"/>
        <v>0.24928254241401035</v>
      </c>
      <c r="C141" s="36">
        <f t="shared" si="47"/>
        <v>0.25399691979372468</v>
      </c>
      <c r="D141" s="36">
        <f t="shared" si="48"/>
        <v>0.95976185588174912</v>
      </c>
      <c r="E141" s="36">
        <f t="shared" si="49"/>
        <v>8.3750481324605316E-2</v>
      </c>
      <c r="F141" s="36">
        <f t="shared" si="50"/>
        <v>0</v>
      </c>
      <c r="G141" s="36">
        <f t="shared" si="50"/>
        <v>7.6129866968146368E-3</v>
      </c>
      <c r="H141" s="36">
        <f t="shared" si="50"/>
        <v>0.25399691979372468</v>
      </c>
      <c r="I141" s="36">
        <f t="shared" si="51"/>
        <v>0</v>
      </c>
    </row>
    <row r="142" spans="1:10" ht="13.5" thickBot="1" x14ac:dyDescent="0.25">
      <c r="A142" s="73" t="s">
        <v>129</v>
      </c>
      <c r="B142" s="36">
        <f t="shared" si="46"/>
        <v>1.2687650849811192</v>
      </c>
      <c r="C142" s="36">
        <f t="shared" si="47"/>
        <v>1.2652213933882634</v>
      </c>
      <c r="D142" s="36">
        <f t="shared" si="48"/>
        <v>1.1342640114966127</v>
      </c>
      <c r="E142" s="36">
        <f t="shared" si="49"/>
        <v>1.1494031574894108</v>
      </c>
      <c r="F142" s="36">
        <f t="shared" si="50"/>
        <v>2.6706520177060968E-2</v>
      </c>
      <c r="G142" s="36">
        <f t="shared" si="50"/>
        <v>8.9971660962354805E-3</v>
      </c>
      <c r="H142" s="36">
        <f t="shared" si="50"/>
        <v>1.2652213933882634</v>
      </c>
      <c r="I142" s="36">
        <f t="shared" si="51"/>
        <v>0.63149788217173652</v>
      </c>
    </row>
    <row r="143" spans="1:10" ht="13.5" thickBot="1" x14ac:dyDescent="0.25">
      <c r="A143" s="73" t="s">
        <v>130</v>
      </c>
      <c r="B143" s="36">
        <f t="shared" si="46"/>
        <v>0.37669872292932438</v>
      </c>
      <c r="C143" s="36">
        <f t="shared" si="47"/>
        <v>0.3185241065020199</v>
      </c>
      <c r="D143" s="36">
        <f t="shared" si="48"/>
        <v>0.47218230342845413</v>
      </c>
      <c r="E143" s="36">
        <f t="shared" si="49"/>
        <v>0.91932999614940325</v>
      </c>
      <c r="F143" s="36">
        <f t="shared" si="50"/>
        <v>3.9530535201107019E-2</v>
      </c>
      <c r="G143" s="36">
        <f t="shared" si="50"/>
        <v>3.7454266101975752E-3</v>
      </c>
      <c r="H143" s="36">
        <f t="shared" si="50"/>
        <v>0.3185241065020199</v>
      </c>
      <c r="I143" s="36">
        <f t="shared" si="51"/>
        <v>0.93473238351944543</v>
      </c>
    </row>
    <row r="144" spans="1:10" x14ac:dyDescent="0.2">
      <c r="A144" s="73" t="s">
        <v>131</v>
      </c>
      <c r="B144" s="36">
        <f t="shared" si="46"/>
        <v>0.46185973273604525</v>
      </c>
      <c r="C144" s="36">
        <f t="shared" si="47"/>
        <v>0.45368515373958457</v>
      </c>
      <c r="D144" s="36">
        <f t="shared" si="48"/>
        <v>0.36953397659618148</v>
      </c>
      <c r="E144" s="36">
        <f t="shared" si="49"/>
        <v>0.72583750481324605</v>
      </c>
      <c r="F144" s="36">
        <f t="shared" si="50"/>
        <v>3.9489824042300524E-3</v>
      </c>
      <c r="G144" s="36">
        <f t="shared" si="50"/>
        <v>2.9312034340676679E-3</v>
      </c>
      <c r="H144" s="36">
        <f t="shared" si="50"/>
        <v>0.45368515373958457</v>
      </c>
      <c r="I144" s="36">
        <f t="shared" si="51"/>
        <v>9.3376973430881777E-2</v>
      </c>
    </row>
    <row r="145" spans="6:8" x14ac:dyDescent="0.2">
      <c r="F145" s="34">
        <f t="shared" ref="F145:F153" si="52">E145</f>
        <v>0</v>
      </c>
      <c r="G145" s="34">
        <f t="shared" ref="G145:G153" si="53">D145</f>
        <v>0</v>
      </c>
      <c r="H145" s="34">
        <f t="shared" ref="H145:H153" si="54">C145</f>
        <v>0</v>
      </c>
    </row>
    <row r="146" spans="6:8" x14ac:dyDescent="0.2">
      <c r="F146" s="34">
        <f t="shared" si="52"/>
        <v>0</v>
      </c>
      <c r="G146" s="34">
        <f t="shared" si="53"/>
        <v>0</v>
      </c>
      <c r="H146" s="34">
        <f t="shared" si="54"/>
        <v>0</v>
      </c>
    </row>
    <row r="147" spans="6:8" x14ac:dyDescent="0.2">
      <c r="F147" s="34">
        <f t="shared" si="52"/>
        <v>0</v>
      </c>
      <c r="G147" s="34">
        <f t="shared" si="53"/>
        <v>0</v>
      </c>
      <c r="H147" s="34">
        <f t="shared" si="54"/>
        <v>0</v>
      </c>
    </row>
    <row r="148" spans="6:8" x14ac:dyDescent="0.2">
      <c r="F148" s="34">
        <f t="shared" si="52"/>
        <v>0</v>
      </c>
      <c r="G148" s="34">
        <f t="shared" si="53"/>
        <v>0</v>
      </c>
      <c r="H148" s="34">
        <f t="shared" si="54"/>
        <v>0</v>
      </c>
    </row>
    <row r="149" spans="6:8" x14ac:dyDescent="0.2">
      <c r="F149" s="34">
        <f t="shared" si="52"/>
        <v>0</v>
      </c>
      <c r="G149" s="34">
        <f t="shared" si="53"/>
        <v>0</v>
      </c>
      <c r="H149" s="34">
        <f t="shared" si="54"/>
        <v>0</v>
      </c>
    </row>
    <row r="150" spans="6:8" x14ac:dyDescent="0.2">
      <c r="F150" s="34">
        <f t="shared" si="52"/>
        <v>0</v>
      </c>
      <c r="G150" s="34">
        <f t="shared" si="53"/>
        <v>0</v>
      </c>
      <c r="H150" s="34">
        <f t="shared" si="54"/>
        <v>0</v>
      </c>
    </row>
    <row r="151" spans="6:8" x14ac:dyDescent="0.2">
      <c r="F151" s="34">
        <f t="shared" si="52"/>
        <v>0</v>
      </c>
      <c r="G151" s="34">
        <f t="shared" si="53"/>
        <v>0</v>
      </c>
      <c r="H151" s="34">
        <f t="shared" si="54"/>
        <v>0</v>
      </c>
    </row>
    <row r="152" spans="6:8" x14ac:dyDescent="0.2">
      <c r="F152" s="34">
        <f t="shared" si="52"/>
        <v>0</v>
      </c>
      <c r="G152" s="34">
        <f t="shared" si="53"/>
        <v>0</v>
      </c>
      <c r="H152" s="34">
        <f t="shared" si="54"/>
        <v>0</v>
      </c>
    </row>
    <row r="153" spans="6:8" x14ac:dyDescent="0.2">
      <c r="F153" s="34">
        <f t="shared" si="52"/>
        <v>0</v>
      </c>
      <c r="G153" s="34">
        <f t="shared" si="53"/>
        <v>0</v>
      </c>
      <c r="H153" s="34">
        <f t="shared" si="54"/>
        <v>0</v>
      </c>
    </row>
  </sheetData>
  <mergeCells count="16">
    <mergeCell ref="A1:Q1"/>
    <mergeCell ref="P77:Q77"/>
    <mergeCell ref="P78:Q78"/>
    <mergeCell ref="P79:Q79"/>
    <mergeCell ref="P80:Q80"/>
    <mergeCell ref="P72:Q72"/>
    <mergeCell ref="P73:Q73"/>
    <mergeCell ref="P74:Q74"/>
    <mergeCell ref="P75:Q75"/>
    <mergeCell ref="P76:Q76"/>
    <mergeCell ref="P86:Q86"/>
    <mergeCell ref="P81:Q81"/>
    <mergeCell ref="P82:Q82"/>
    <mergeCell ref="P83:Q83"/>
    <mergeCell ref="P84:Q84"/>
    <mergeCell ref="P85:Q85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>
      <selection sqref="A1:F1"/>
    </sheetView>
  </sheetViews>
  <sheetFormatPr defaultRowHeight="12.75" x14ac:dyDescent="0.2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 x14ac:dyDescent="0.25">
      <c r="A1" s="448" t="s">
        <v>337</v>
      </c>
      <c r="B1" s="449"/>
      <c r="C1" s="449"/>
      <c r="D1" s="449"/>
      <c r="E1" s="449"/>
      <c r="F1" s="450"/>
    </row>
    <row r="2" spans="1:6" ht="13.5" thickBot="1" x14ac:dyDescent="0.25"/>
    <row r="3" spans="1:6" ht="15.75" thickBot="1" x14ac:dyDescent="0.25">
      <c r="A3" s="451" t="s">
        <v>409</v>
      </c>
      <c r="B3" s="452"/>
      <c r="C3" s="452"/>
      <c r="D3" s="452"/>
      <c r="E3" s="452"/>
      <c r="F3" s="453"/>
    </row>
    <row r="4" spans="1:6" ht="13.5" thickBot="1" x14ac:dyDescent="0.25"/>
    <row r="5" spans="1:6" ht="13.5" thickBot="1" x14ac:dyDescent="0.25">
      <c r="A5" s="84" t="str">
        <f>A36</f>
        <v>Provincial GDP Rating</v>
      </c>
      <c r="B5" s="261" t="s">
        <v>338</v>
      </c>
      <c r="C5" s="262" t="s">
        <v>339</v>
      </c>
      <c r="D5" s="84" t="str">
        <f>D36</f>
        <v>National GDP Rating</v>
      </c>
      <c r="E5" s="261" t="s">
        <v>338</v>
      </c>
      <c r="F5" s="262" t="s">
        <v>339</v>
      </c>
    </row>
    <row r="6" spans="1:6" x14ac:dyDescent="0.2">
      <c r="A6" s="84"/>
      <c r="B6" s="83"/>
    </row>
    <row r="7" spans="1:6" x14ac:dyDescent="0.2">
      <c r="A7" t="s">
        <v>10</v>
      </c>
      <c r="B7" s="83">
        <v>5.051537783437718</v>
      </c>
      <c r="C7" s="7">
        <v>1</v>
      </c>
      <c r="D7" t="s">
        <v>8</v>
      </c>
      <c r="E7" s="83">
        <v>1.3167887583718354</v>
      </c>
      <c r="F7" s="7">
        <v>1</v>
      </c>
    </row>
    <row r="8" spans="1:6" x14ac:dyDescent="0.2">
      <c r="A8" t="s">
        <v>9</v>
      </c>
      <c r="B8" s="83">
        <v>2.9971714937063503</v>
      </c>
      <c r="C8" s="7">
        <f>C7+1</f>
        <v>2</v>
      </c>
      <c r="D8" t="s">
        <v>12</v>
      </c>
      <c r="E8" s="83">
        <v>0.18577455668076048</v>
      </c>
      <c r="F8" s="7">
        <f>F7+1</f>
        <v>2</v>
      </c>
    </row>
    <row r="9" spans="1:6" x14ac:dyDescent="0.2">
      <c r="A9" t="s">
        <v>8</v>
      </c>
      <c r="B9" s="83">
        <v>1.1552195135088272</v>
      </c>
      <c r="C9" s="7">
        <f t="shared" ref="C9:C16" si="0">C8+1</f>
        <v>3</v>
      </c>
      <c r="D9" t="s">
        <v>4</v>
      </c>
      <c r="E9" s="83">
        <v>9.1820219054373098E-2</v>
      </c>
      <c r="F9" s="7">
        <f t="shared" ref="F9:F16" si="1">F8+1</f>
        <v>3</v>
      </c>
    </row>
    <row r="10" spans="1:6" x14ac:dyDescent="0.2">
      <c r="A10" t="s">
        <v>6</v>
      </c>
      <c r="B10" s="83">
        <v>0.11775666396745166</v>
      </c>
      <c r="C10" s="7">
        <f t="shared" si="0"/>
        <v>4</v>
      </c>
      <c r="D10" t="s">
        <v>10</v>
      </c>
      <c r="E10" s="83">
        <v>-4.5031291654531458E-3</v>
      </c>
      <c r="F10" s="7">
        <f t="shared" si="1"/>
        <v>4</v>
      </c>
    </row>
    <row r="11" spans="1:6" x14ac:dyDescent="0.2">
      <c r="A11" t="s">
        <v>11</v>
      </c>
      <c r="B11" s="83">
        <v>-0.1959797052550698</v>
      </c>
      <c r="C11" s="7">
        <f t="shared" si="0"/>
        <v>5</v>
      </c>
      <c r="D11" t="s">
        <v>11</v>
      </c>
      <c r="E11" s="83">
        <v>-6.6194134273953154E-2</v>
      </c>
      <c r="F11" s="7">
        <f t="shared" si="1"/>
        <v>5</v>
      </c>
    </row>
    <row r="12" spans="1:6" x14ac:dyDescent="0.2">
      <c r="A12" t="s">
        <v>5</v>
      </c>
      <c r="B12" s="83">
        <v>-0.55038016804155898</v>
      </c>
      <c r="C12" s="7">
        <f t="shared" si="0"/>
        <v>6</v>
      </c>
      <c r="D12" t="s">
        <v>5</v>
      </c>
      <c r="E12" s="83">
        <v>-8.5900360458261105E-2</v>
      </c>
      <c r="F12" s="7">
        <f t="shared" si="1"/>
        <v>6</v>
      </c>
    </row>
    <row r="13" spans="1:6" x14ac:dyDescent="0.2">
      <c r="A13" t="s">
        <v>1</v>
      </c>
      <c r="B13" s="83">
        <v>-0.73552081547662063</v>
      </c>
      <c r="C13" s="7">
        <f t="shared" si="0"/>
        <v>7</v>
      </c>
      <c r="D13" t="s">
        <v>2</v>
      </c>
      <c r="E13" s="83">
        <v>-0.4277415054732514</v>
      </c>
      <c r="F13" s="7">
        <f t="shared" si="1"/>
        <v>7</v>
      </c>
    </row>
    <row r="14" spans="1:6" x14ac:dyDescent="0.2">
      <c r="A14" t="s">
        <v>2</v>
      </c>
      <c r="B14" s="83">
        <v>-1.2286183040675325</v>
      </c>
      <c r="C14" s="7">
        <f t="shared" si="0"/>
        <v>8</v>
      </c>
      <c r="D14" t="s">
        <v>9</v>
      </c>
      <c r="E14" s="83">
        <v>-1.2863168956817397</v>
      </c>
      <c r="F14" s="7">
        <f t="shared" si="1"/>
        <v>8</v>
      </c>
    </row>
    <row r="15" spans="1:6" x14ac:dyDescent="0.2">
      <c r="A15" t="s">
        <v>12</v>
      </c>
      <c r="B15" s="83">
        <v>-3.1202962561131216</v>
      </c>
      <c r="C15" s="7">
        <f t="shared" si="0"/>
        <v>9</v>
      </c>
      <c r="D15" t="s">
        <v>1</v>
      </c>
      <c r="E15" s="83">
        <v>-3.03432858614336</v>
      </c>
      <c r="F15" s="7">
        <f t="shared" si="1"/>
        <v>9</v>
      </c>
    </row>
    <row r="16" spans="1:6" x14ac:dyDescent="0.2">
      <c r="A16" t="s">
        <v>4</v>
      </c>
      <c r="B16" s="83">
        <v>-3.3888697415758635</v>
      </c>
      <c r="C16" s="7">
        <f t="shared" si="0"/>
        <v>10</v>
      </c>
      <c r="D16" t="s">
        <v>6</v>
      </c>
      <c r="E16" s="83">
        <v>-4.5168909682035636</v>
      </c>
      <c r="F16" s="7">
        <f t="shared" si="1"/>
        <v>10</v>
      </c>
    </row>
    <row r="18" spans="1:5" x14ac:dyDescent="0.2">
      <c r="B18" s="7" t="str">
        <f>B51</f>
        <v>Provincial GDP Rating</v>
      </c>
      <c r="C18" s="7" t="str">
        <f>C51</f>
        <v>National GDP Rating</v>
      </c>
    </row>
    <row r="19" spans="1:5" x14ac:dyDescent="0.2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 x14ac:dyDescent="0.2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 x14ac:dyDescent="0.2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 x14ac:dyDescent="0.2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 x14ac:dyDescent="0.2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 x14ac:dyDescent="0.2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 x14ac:dyDescent="0.2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 x14ac:dyDescent="0.2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 x14ac:dyDescent="0.2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 x14ac:dyDescent="0.2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 x14ac:dyDescent="0.2">
      <c r="B30" s="83"/>
      <c r="D30" t="s">
        <v>165</v>
      </c>
      <c r="E30" s="7">
        <f>SUM(E19:E29)</f>
        <v>188</v>
      </c>
    </row>
    <row r="31" spans="1:5" ht="13.5" thickBot="1" x14ac:dyDescent="0.25"/>
    <row r="32" spans="1:5" ht="13.5" thickBot="1" x14ac:dyDescent="0.25">
      <c r="C32" s="265" t="s">
        <v>340</v>
      </c>
      <c r="D32" s="83">
        <f>1-((6*E30)/(10*(100-1)))</f>
        <v>-0.1393939393939394</v>
      </c>
    </row>
    <row r="33" spans="1:6" ht="13.5" thickBot="1" x14ac:dyDescent="0.25">
      <c r="D33" s="83"/>
    </row>
    <row r="34" spans="1:6" ht="15.75" thickBot="1" x14ac:dyDescent="0.25">
      <c r="A34" s="451" t="s">
        <v>408</v>
      </c>
      <c r="B34" s="452"/>
      <c r="C34" s="452"/>
      <c r="D34" s="452"/>
      <c r="E34" s="452"/>
      <c r="F34" s="453"/>
    </row>
    <row r="35" spans="1:6" ht="13.5" thickBot="1" x14ac:dyDescent="0.25"/>
    <row r="36" spans="1:6" ht="13.5" thickBot="1" x14ac:dyDescent="0.25">
      <c r="A36" s="84" t="str">
        <f>B51</f>
        <v>Provincial GDP Rating</v>
      </c>
      <c r="B36" s="261" t="s">
        <v>406</v>
      </c>
      <c r="C36" s="262" t="s">
        <v>339</v>
      </c>
      <c r="D36" s="84" t="str">
        <f>C51</f>
        <v>National GDP Rating</v>
      </c>
      <c r="E36" s="261" t="s">
        <v>406</v>
      </c>
      <c r="F36" s="262" t="s">
        <v>339</v>
      </c>
    </row>
    <row r="37" spans="1:6" x14ac:dyDescent="0.2">
      <c r="A37" s="84"/>
      <c r="B37" s="263"/>
      <c r="C37" s="264"/>
      <c r="E37" s="263"/>
      <c r="F37" s="264"/>
    </row>
    <row r="38" spans="1:6" x14ac:dyDescent="0.2">
      <c r="A38" t="s">
        <v>4</v>
      </c>
      <c r="B38" s="83">
        <v>21.934605792583181</v>
      </c>
      <c r="C38" s="7">
        <v>1</v>
      </c>
      <c r="D38" t="s">
        <v>1</v>
      </c>
      <c r="E38" s="83">
        <v>28.185556653618324</v>
      </c>
      <c r="F38" s="7">
        <v>1</v>
      </c>
    </row>
    <row r="39" spans="1:6" x14ac:dyDescent="0.2">
      <c r="A39" t="s">
        <v>10</v>
      </c>
      <c r="B39" s="83">
        <v>20.044889401670716</v>
      </c>
      <c r="C39" s="7">
        <f>C38+1</f>
        <v>2</v>
      </c>
      <c r="D39" t="s">
        <v>9</v>
      </c>
      <c r="E39" s="83">
        <v>22.012598820463609</v>
      </c>
      <c r="F39" s="7">
        <f>F38+1</f>
        <v>2</v>
      </c>
    </row>
    <row r="40" spans="1:6" x14ac:dyDescent="0.2">
      <c r="A40" t="s">
        <v>8</v>
      </c>
      <c r="B40" s="83">
        <v>14.279431594324384</v>
      </c>
      <c r="C40" s="7">
        <f t="shared" ref="C40:C47" si="6">C39+1</f>
        <v>3</v>
      </c>
      <c r="D40" t="s">
        <v>4</v>
      </c>
      <c r="E40" s="83">
        <v>21.015859356265928</v>
      </c>
      <c r="F40" s="7">
        <f t="shared" ref="F40:F47" si="7">F39+1</f>
        <v>3</v>
      </c>
    </row>
    <row r="41" spans="1:6" x14ac:dyDescent="0.2">
      <c r="A41" t="s">
        <v>9</v>
      </c>
      <c r="B41" s="83">
        <v>13.731513557695612</v>
      </c>
      <c r="C41" s="7">
        <f t="shared" si="6"/>
        <v>4</v>
      </c>
      <c r="D41" t="s">
        <v>8</v>
      </c>
      <c r="E41" s="83">
        <v>17.538427096074052</v>
      </c>
      <c r="F41" s="7">
        <f t="shared" si="7"/>
        <v>4</v>
      </c>
    </row>
    <row r="42" spans="1:6" x14ac:dyDescent="0.2">
      <c r="A42" t="s">
        <v>12</v>
      </c>
      <c r="B42" s="83">
        <v>12.913702848111225</v>
      </c>
      <c r="C42" s="7">
        <f t="shared" si="6"/>
        <v>5</v>
      </c>
      <c r="D42" t="s">
        <v>5</v>
      </c>
      <c r="E42" s="83">
        <v>17.308524034574472</v>
      </c>
      <c r="F42" s="7">
        <f t="shared" si="7"/>
        <v>5</v>
      </c>
    </row>
    <row r="43" spans="1:6" x14ac:dyDescent="0.2">
      <c r="A43" t="s">
        <v>11</v>
      </c>
      <c r="B43" s="83">
        <v>6.2334539138381277</v>
      </c>
      <c r="C43" s="7">
        <f t="shared" si="6"/>
        <v>6</v>
      </c>
      <c r="D43" t="s">
        <v>11</v>
      </c>
      <c r="E43" s="83">
        <v>16.326933548468634</v>
      </c>
      <c r="F43" s="7">
        <f t="shared" si="7"/>
        <v>6</v>
      </c>
    </row>
    <row r="44" spans="1:6" x14ac:dyDescent="0.2">
      <c r="A44" t="s">
        <v>1</v>
      </c>
      <c r="B44" s="83">
        <v>4.3306058232091527</v>
      </c>
      <c r="C44" s="7">
        <f t="shared" si="6"/>
        <v>7</v>
      </c>
      <c r="D44" t="s">
        <v>10</v>
      </c>
      <c r="E44" s="83">
        <v>13.959166864200377</v>
      </c>
      <c r="F44" s="7">
        <f t="shared" si="7"/>
        <v>7</v>
      </c>
    </row>
    <row r="45" spans="1:6" x14ac:dyDescent="0.2">
      <c r="A45" t="s">
        <v>6</v>
      </c>
      <c r="B45" s="83">
        <v>2.9439015585160084</v>
      </c>
      <c r="C45" s="7">
        <f t="shared" si="6"/>
        <v>8</v>
      </c>
      <c r="D45" t="s">
        <v>12</v>
      </c>
      <c r="E45" s="83">
        <v>13.843413259402741</v>
      </c>
      <c r="F45" s="7">
        <f t="shared" si="7"/>
        <v>8</v>
      </c>
    </row>
    <row r="46" spans="1:6" x14ac:dyDescent="0.2">
      <c r="A46" t="s">
        <v>5</v>
      </c>
      <c r="B46" s="83">
        <v>2.2121935860519382</v>
      </c>
      <c r="C46" s="7">
        <f t="shared" si="6"/>
        <v>9</v>
      </c>
      <c r="D46" t="s">
        <v>6</v>
      </c>
      <c r="E46" s="83">
        <v>13.504135287471497</v>
      </c>
      <c r="F46" s="7">
        <f t="shared" si="7"/>
        <v>9</v>
      </c>
    </row>
    <row r="47" spans="1:6" x14ac:dyDescent="0.2">
      <c r="A47" t="s">
        <v>2</v>
      </c>
      <c r="B47" s="83">
        <v>1.4777223880902297</v>
      </c>
      <c r="C47" s="7">
        <f t="shared" si="6"/>
        <v>10</v>
      </c>
      <c r="D47" t="s">
        <v>2</v>
      </c>
      <c r="E47" s="83">
        <v>3.9410238335372596</v>
      </c>
      <c r="F47" s="7">
        <f t="shared" si="7"/>
        <v>10</v>
      </c>
    </row>
    <row r="48" spans="1:6" x14ac:dyDescent="0.2">
      <c r="C48" s="7">
        <f>SUM(C38:C47)</f>
        <v>55</v>
      </c>
      <c r="F48" s="7">
        <f>SUM(F38:F47)</f>
        <v>55</v>
      </c>
    </row>
    <row r="51" spans="1:5" x14ac:dyDescent="0.2">
      <c r="B51" s="7" t="s">
        <v>164</v>
      </c>
      <c r="C51" s="7" t="s">
        <v>407</v>
      </c>
    </row>
    <row r="52" spans="1:5" x14ac:dyDescent="0.2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 x14ac:dyDescent="0.2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 x14ac:dyDescent="0.2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 x14ac:dyDescent="0.2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 x14ac:dyDescent="0.2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 x14ac:dyDescent="0.2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 x14ac:dyDescent="0.2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 x14ac:dyDescent="0.2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 x14ac:dyDescent="0.2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 x14ac:dyDescent="0.2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 x14ac:dyDescent="0.2">
      <c r="B63" s="83"/>
      <c r="D63" t="s">
        <v>165</v>
      </c>
      <c r="E63" s="7">
        <f>SUM(E52:E62)</f>
        <v>96</v>
      </c>
    </row>
    <row r="64" spans="1:5" ht="13.5" thickBot="1" x14ac:dyDescent="0.25"/>
    <row r="65" spans="3:4" ht="13.5" thickBot="1" x14ac:dyDescent="0.25">
      <c r="C65" s="265" t="s">
        <v>340</v>
      </c>
      <c r="D65" s="8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401"/>
  <sheetViews>
    <sheetView zoomScale="90" zoomScaleNormal="90" workbookViewId="0">
      <selection sqref="A1:Z1"/>
    </sheetView>
  </sheetViews>
  <sheetFormatPr defaultRowHeight="12.75" x14ac:dyDescent="0.2"/>
  <cols>
    <col min="1" max="1" width="30.125" style="276" customWidth="1"/>
    <col min="2" max="2" width="12.375" style="276" bestFit="1" customWidth="1"/>
    <col min="3" max="3" width="10.375" style="276" customWidth="1"/>
    <col min="4" max="4" width="10.5" style="276" bestFit="1" customWidth="1"/>
    <col min="5" max="5" width="11.125" style="276" bestFit="1" customWidth="1"/>
    <col min="6" max="6" width="10.5" style="276" bestFit="1" customWidth="1"/>
    <col min="7" max="7" width="10.25" style="276" bestFit="1" customWidth="1"/>
    <col min="8" max="8" width="10.5" style="276" customWidth="1"/>
    <col min="9" max="9" width="13.5" style="276" bestFit="1" customWidth="1"/>
    <col min="10" max="10" width="10.5" style="276" customWidth="1"/>
    <col min="11" max="11" width="11.125" style="276" bestFit="1" customWidth="1"/>
    <col min="12" max="12" width="10.875" style="276" customWidth="1"/>
    <col min="13" max="13" width="11.125" style="276" bestFit="1" customWidth="1"/>
    <col min="14" max="14" width="10.5" style="276" bestFit="1" customWidth="1"/>
    <col min="15" max="15" width="11" style="276" customWidth="1"/>
    <col min="16" max="16" width="10.5" style="276" bestFit="1" customWidth="1"/>
    <col min="17" max="17" width="11.125" style="276" bestFit="1" customWidth="1"/>
    <col min="18" max="18" width="10.5" style="276" bestFit="1" customWidth="1"/>
    <col min="19" max="19" width="12" style="276" customWidth="1"/>
    <col min="20" max="20" width="9.25" style="276" customWidth="1"/>
    <col min="21" max="21" width="10.625" style="276" customWidth="1"/>
    <col min="22" max="22" width="12.125" style="276" bestFit="1" customWidth="1"/>
    <col min="23" max="23" width="10.5" style="276" bestFit="1" customWidth="1"/>
    <col min="24" max="26" width="11.25" style="276" customWidth="1"/>
    <col min="27" max="27" width="9" style="276"/>
    <col min="28" max="28" width="12.5" style="276" customWidth="1"/>
    <col min="29" max="29" width="13.875" style="276" customWidth="1"/>
    <col min="30" max="30" width="10.75" style="276" customWidth="1"/>
    <col min="31" max="31" width="11.875" style="276" customWidth="1"/>
    <col min="32" max="256" width="9" style="276"/>
    <col min="257" max="257" width="16" style="276" customWidth="1"/>
    <col min="258" max="258" width="12.375" style="276" bestFit="1" customWidth="1"/>
    <col min="259" max="259" width="10.375" style="276" customWidth="1"/>
    <col min="260" max="260" width="10.5" style="276" bestFit="1" customWidth="1"/>
    <col min="261" max="261" width="11.125" style="276" bestFit="1" customWidth="1"/>
    <col min="262" max="262" width="10" style="276" bestFit="1" customWidth="1"/>
    <col min="263" max="263" width="10.25" style="276" bestFit="1" customWidth="1"/>
    <col min="264" max="264" width="10.5" style="276" customWidth="1"/>
    <col min="265" max="265" width="13.5" style="276" bestFit="1" customWidth="1"/>
    <col min="266" max="266" width="10.5" style="276" customWidth="1"/>
    <col min="267" max="267" width="11.125" style="276" bestFit="1" customWidth="1"/>
    <col min="268" max="268" width="10.875" style="276" customWidth="1"/>
    <col min="269" max="269" width="11.125" style="276" bestFit="1" customWidth="1"/>
    <col min="270" max="270" width="10" style="276" bestFit="1" customWidth="1"/>
    <col min="271" max="271" width="11" style="276" customWidth="1"/>
    <col min="272" max="272" width="10" style="276" bestFit="1" customWidth="1"/>
    <col min="273" max="273" width="11.125" style="276" bestFit="1" customWidth="1"/>
    <col min="274" max="274" width="10" style="276" bestFit="1" customWidth="1"/>
    <col min="275" max="275" width="12" style="276" customWidth="1"/>
    <col min="276" max="276" width="9.25" style="276" customWidth="1"/>
    <col min="277" max="277" width="10.625" style="276" customWidth="1"/>
    <col min="278" max="278" width="12.125" style="276" bestFit="1" customWidth="1"/>
    <col min="279" max="279" width="9.75" style="276" bestFit="1" customWidth="1"/>
    <col min="280" max="282" width="11.25" style="276" customWidth="1"/>
    <col min="283" max="283" width="9" style="276"/>
    <col min="284" max="284" width="12.5" style="276" customWidth="1"/>
    <col min="285" max="285" width="13.875" style="276" customWidth="1"/>
    <col min="286" max="286" width="10.75" style="276" customWidth="1"/>
    <col min="287" max="287" width="11.875" style="276" customWidth="1"/>
    <col min="288" max="512" width="9" style="276"/>
    <col min="513" max="513" width="16" style="276" customWidth="1"/>
    <col min="514" max="514" width="12.375" style="276" bestFit="1" customWidth="1"/>
    <col min="515" max="515" width="10.375" style="276" customWidth="1"/>
    <col min="516" max="516" width="10.5" style="276" bestFit="1" customWidth="1"/>
    <col min="517" max="517" width="11.125" style="276" bestFit="1" customWidth="1"/>
    <col min="518" max="518" width="10" style="276" bestFit="1" customWidth="1"/>
    <col min="519" max="519" width="10.25" style="276" bestFit="1" customWidth="1"/>
    <col min="520" max="520" width="10.5" style="276" customWidth="1"/>
    <col min="521" max="521" width="13.5" style="276" bestFit="1" customWidth="1"/>
    <col min="522" max="522" width="10.5" style="276" customWidth="1"/>
    <col min="523" max="523" width="11.125" style="276" bestFit="1" customWidth="1"/>
    <col min="524" max="524" width="10.875" style="276" customWidth="1"/>
    <col min="525" max="525" width="11.125" style="276" bestFit="1" customWidth="1"/>
    <col min="526" max="526" width="10" style="276" bestFit="1" customWidth="1"/>
    <col min="527" max="527" width="11" style="276" customWidth="1"/>
    <col min="528" max="528" width="10" style="276" bestFit="1" customWidth="1"/>
    <col min="529" max="529" width="11.125" style="276" bestFit="1" customWidth="1"/>
    <col min="530" max="530" width="10" style="276" bestFit="1" customWidth="1"/>
    <col min="531" max="531" width="12" style="276" customWidth="1"/>
    <col min="532" max="532" width="9.25" style="276" customWidth="1"/>
    <col min="533" max="533" width="10.625" style="276" customWidth="1"/>
    <col min="534" max="534" width="12.125" style="276" bestFit="1" customWidth="1"/>
    <col min="535" max="535" width="9.75" style="276" bestFit="1" customWidth="1"/>
    <col min="536" max="538" width="11.25" style="276" customWidth="1"/>
    <col min="539" max="539" width="9" style="276"/>
    <col min="540" max="540" width="12.5" style="276" customWidth="1"/>
    <col min="541" max="541" width="13.875" style="276" customWidth="1"/>
    <col min="542" max="542" width="10.75" style="276" customWidth="1"/>
    <col min="543" max="543" width="11.875" style="276" customWidth="1"/>
    <col min="544" max="768" width="9" style="276"/>
    <col min="769" max="769" width="16" style="276" customWidth="1"/>
    <col min="770" max="770" width="12.375" style="276" bestFit="1" customWidth="1"/>
    <col min="771" max="771" width="10.375" style="276" customWidth="1"/>
    <col min="772" max="772" width="10.5" style="276" bestFit="1" customWidth="1"/>
    <col min="773" max="773" width="11.125" style="276" bestFit="1" customWidth="1"/>
    <col min="774" max="774" width="10" style="276" bestFit="1" customWidth="1"/>
    <col min="775" max="775" width="10.25" style="276" bestFit="1" customWidth="1"/>
    <col min="776" max="776" width="10.5" style="276" customWidth="1"/>
    <col min="777" max="777" width="13.5" style="276" bestFit="1" customWidth="1"/>
    <col min="778" max="778" width="10.5" style="276" customWidth="1"/>
    <col min="779" max="779" width="11.125" style="276" bestFit="1" customWidth="1"/>
    <col min="780" max="780" width="10.875" style="276" customWidth="1"/>
    <col min="781" max="781" width="11.125" style="276" bestFit="1" customWidth="1"/>
    <col min="782" max="782" width="10" style="276" bestFit="1" customWidth="1"/>
    <col min="783" max="783" width="11" style="276" customWidth="1"/>
    <col min="784" max="784" width="10" style="276" bestFit="1" customWidth="1"/>
    <col min="785" max="785" width="11.125" style="276" bestFit="1" customWidth="1"/>
    <col min="786" max="786" width="10" style="276" bestFit="1" customWidth="1"/>
    <col min="787" max="787" width="12" style="276" customWidth="1"/>
    <col min="788" max="788" width="9.25" style="276" customWidth="1"/>
    <col min="789" max="789" width="10.625" style="276" customWidth="1"/>
    <col min="790" max="790" width="12.125" style="276" bestFit="1" customWidth="1"/>
    <col min="791" max="791" width="9.75" style="276" bestFit="1" customWidth="1"/>
    <col min="792" max="794" width="11.25" style="276" customWidth="1"/>
    <col min="795" max="795" width="9" style="276"/>
    <col min="796" max="796" width="12.5" style="276" customWidth="1"/>
    <col min="797" max="797" width="13.875" style="276" customWidth="1"/>
    <col min="798" max="798" width="10.75" style="276" customWidth="1"/>
    <col min="799" max="799" width="11.875" style="276" customWidth="1"/>
    <col min="800" max="1024" width="9" style="276"/>
    <col min="1025" max="1025" width="16" style="276" customWidth="1"/>
    <col min="1026" max="1026" width="12.375" style="276" bestFit="1" customWidth="1"/>
    <col min="1027" max="1027" width="10.375" style="276" customWidth="1"/>
    <col min="1028" max="1028" width="10.5" style="276" bestFit="1" customWidth="1"/>
    <col min="1029" max="1029" width="11.125" style="276" bestFit="1" customWidth="1"/>
    <col min="1030" max="1030" width="10" style="276" bestFit="1" customWidth="1"/>
    <col min="1031" max="1031" width="10.25" style="276" bestFit="1" customWidth="1"/>
    <col min="1032" max="1032" width="10.5" style="276" customWidth="1"/>
    <col min="1033" max="1033" width="13.5" style="276" bestFit="1" customWidth="1"/>
    <col min="1034" max="1034" width="10.5" style="276" customWidth="1"/>
    <col min="1035" max="1035" width="11.125" style="276" bestFit="1" customWidth="1"/>
    <col min="1036" max="1036" width="10.875" style="276" customWidth="1"/>
    <col min="1037" max="1037" width="11.125" style="276" bestFit="1" customWidth="1"/>
    <col min="1038" max="1038" width="10" style="276" bestFit="1" customWidth="1"/>
    <col min="1039" max="1039" width="11" style="276" customWidth="1"/>
    <col min="1040" max="1040" width="10" style="276" bestFit="1" customWidth="1"/>
    <col min="1041" max="1041" width="11.125" style="276" bestFit="1" customWidth="1"/>
    <col min="1042" max="1042" width="10" style="276" bestFit="1" customWidth="1"/>
    <col min="1043" max="1043" width="12" style="276" customWidth="1"/>
    <col min="1044" max="1044" width="9.25" style="276" customWidth="1"/>
    <col min="1045" max="1045" width="10.625" style="276" customWidth="1"/>
    <col min="1046" max="1046" width="12.125" style="276" bestFit="1" customWidth="1"/>
    <col min="1047" max="1047" width="9.75" style="276" bestFit="1" customWidth="1"/>
    <col min="1048" max="1050" width="11.25" style="276" customWidth="1"/>
    <col min="1051" max="1051" width="9" style="276"/>
    <col min="1052" max="1052" width="12.5" style="276" customWidth="1"/>
    <col min="1053" max="1053" width="13.875" style="276" customWidth="1"/>
    <col min="1054" max="1054" width="10.75" style="276" customWidth="1"/>
    <col min="1055" max="1055" width="11.875" style="276" customWidth="1"/>
    <col min="1056" max="1280" width="9" style="276"/>
    <col min="1281" max="1281" width="16" style="276" customWidth="1"/>
    <col min="1282" max="1282" width="12.375" style="276" bestFit="1" customWidth="1"/>
    <col min="1283" max="1283" width="10.375" style="276" customWidth="1"/>
    <col min="1284" max="1284" width="10.5" style="276" bestFit="1" customWidth="1"/>
    <col min="1285" max="1285" width="11.125" style="276" bestFit="1" customWidth="1"/>
    <col min="1286" max="1286" width="10" style="276" bestFit="1" customWidth="1"/>
    <col min="1287" max="1287" width="10.25" style="276" bestFit="1" customWidth="1"/>
    <col min="1288" max="1288" width="10.5" style="276" customWidth="1"/>
    <col min="1289" max="1289" width="13.5" style="276" bestFit="1" customWidth="1"/>
    <col min="1290" max="1290" width="10.5" style="276" customWidth="1"/>
    <col min="1291" max="1291" width="11.125" style="276" bestFit="1" customWidth="1"/>
    <col min="1292" max="1292" width="10.875" style="276" customWidth="1"/>
    <col min="1293" max="1293" width="11.125" style="276" bestFit="1" customWidth="1"/>
    <col min="1294" max="1294" width="10" style="276" bestFit="1" customWidth="1"/>
    <col min="1295" max="1295" width="11" style="276" customWidth="1"/>
    <col min="1296" max="1296" width="10" style="276" bestFit="1" customWidth="1"/>
    <col min="1297" max="1297" width="11.125" style="276" bestFit="1" customWidth="1"/>
    <col min="1298" max="1298" width="10" style="276" bestFit="1" customWidth="1"/>
    <col min="1299" max="1299" width="12" style="276" customWidth="1"/>
    <col min="1300" max="1300" width="9.25" style="276" customWidth="1"/>
    <col min="1301" max="1301" width="10.625" style="276" customWidth="1"/>
    <col min="1302" max="1302" width="12.125" style="276" bestFit="1" customWidth="1"/>
    <col min="1303" max="1303" width="9.75" style="276" bestFit="1" customWidth="1"/>
    <col min="1304" max="1306" width="11.25" style="276" customWidth="1"/>
    <col min="1307" max="1307" width="9" style="276"/>
    <col min="1308" max="1308" width="12.5" style="276" customWidth="1"/>
    <col min="1309" max="1309" width="13.875" style="276" customWidth="1"/>
    <col min="1310" max="1310" width="10.75" style="276" customWidth="1"/>
    <col min="1311" max="1311" width="11.875" style="276" customWidth="1"/>
    <col min="1312" max="1536" width="9" style="276"/>
    <col min="1537" max="1537" width="16" style="276" customWidth="1"/>
    <col min="1538" max="1538" width="12.375" style="276" bestFit="1" customWidth="1"/>
    <col min="1539" max="1539" width="10.375" style="276" customWidth="1"/>
    <col min="1540" max="1540" width="10.5" style="276" bestFit="1" customWidth="1"/>
    <col min="1541" max="1541" width="11.125" style="276" bestFit="1" customWidth="1"/>
    <col min="1542" max="1542" width="10" style="276" bestFit="1" customWidth="1"/>
    <col min="1543" max="1543" width="10.25" style="276" bestFit="1" customWidth="1"/>
    <col min="1544" max="1544" width="10.5" style="276" customWidth="1"/>
    <col min="1545" max="1545" width="13.5" style="276" bestFit="1" customWidth="1"/>
    <col min="1546" max="1546" width="10.5" style="276" customWidth="1"/>
    <col min="1547" max="1547" width="11.125" style="276" bestFit="1" customWidth="1"/>
    <col min="1548" max="1548" width="10.875" style="276" customWidth="1"/>
    <col min="1549" max="1549" width="11.125" style="276" bestFit="1" customWidth="1"/>
    <col min="1550" max="1550" width="10" style="276" bestFit="1" customWidth="1"/>
    <col min="1551" max="1551" width="11" style="276" customWidth="1"/>
    <col min="1552" max="1552" width="10" style="276" bestFit="1" customWidth="1"/>
    <col min="1553" max="1553" width="11.125" style="276" bestFit="1" customWidth="1"/>
    <col min="1554" max="1554" width="10" style="276" bestFit="1" customWidth="1"/>
    <col min="1555" max="1555" width="12" style="276" customWidth="1"/>
    <col min="1556" max="1556" width="9.25" style="276" customWidth="1"/>
    <col min="1557" max="1557" width="10.625" style="276" customWidth="1"/>
    <col min="1558" max="1558" width="12.125" style="276" bestFit="1" customWidth="1"/>
    <col min="1559" max="1559" width="9.75" style="276" bestFit="1" customWidth="1"/>
    <col min="1560" max="1562" width="11.25" style="276" customWidth="1"/>
    <col min="1563" max="1563" width="9" style="276"/>
    <col min="1564" max="1564" width="12.5" style="276" customWidth="1"/>
    <col min="1565" max="1565" width="13.875" style="276" customWidth="1"/>
    <col min="1566" max="1566" width="10.75" style="276" customWidth="1"/>
    <col min="1567" max="1567" width="11.875" style="276" customWidth="1"/>
    <col min="1568" max="1792" width="9" style="276"/>
    <col min="1793" max="1793" width="16" style="276" customWidth="1"/>
    <col min="1794" max="1794" width="12.375" style="276" bestFit="1" customWidth="1"/>
    <col min="1795" max="1795" width="10.375" style="276" customWidth="1"/>
    <col min="1796" max="1796" width="10.5" style="276" bestFit="1" customWidth="1"/>
    <col min="1797" max="1797" width="11.125" style="276" bestFit="1" customWidth="1"/>
    <col min="1798" max="1798" width="10" style="276" bestFit="1" customWidth="1"/>
    <col min="1799" max="1799" width="10.25" style="276" bestFit="1" customWidth="1"/>
    <col min="1800" max="1800" width="10.5" style="276" customWidth="1"/>
    <col min="1801" max="1801" width="13.5" style="276" bestFit="1" customWidth="1"/>
    <col min="1802" max="1802" width="10.5" style="276" customWidth="1"/>
    <col min="1803" max="1803" width="11.125" style="276" bestFit="1" customWidth="1"/>
    <col min="1804" max="1804" width="10.875" style="276" customWidth="1"/>
    <col min="1805" max="1805" width="11.125" style="276" bestFit="1" customWidth="1"/>
    <col min="1806" max="1806" width="10" style="276" bestFit="1" customWidth="1"/>
    <col min="1807" max="1807" width="11" style="276" customWidth="1"/>
    <col min="1808" max="1808" width="10" style="276" bestFit="1" customWidth="1"/>
    <col min="1809" max="1809" width="11.125" style="276" bestFit="1" customWidth="1"/>
    <col min="1810" max="1810" width="10" style="276" bestFit="1" customWidth="1"/>
    <col min="1811" max="1811" width="12" style="276" customWidth="1"/>
    <col min="1812" max="1812" width="9.25" style="276" customWidth="1"/>
    <col min="1813" max="1813" width="10.625" style="276" customWidth="1"/>
    <col min="1814" max="1814" width="12.125" style="276" bestFit="1" customWidth="1"/>
    <col min="1815" max="1815" width="9.75" style="276" bestFit="1" customWidth="1"/>
    <col min="1816" max="1818" width="11.25" style="276" customWidth="1"/>
    <col min="1819" max="1819" width="9" style="276"/>
    <col min="1820" max="1820" width="12.5" style="276" customWidth="1"/>
    <col min="1821" max="1821" width="13.875" style="276" customWidth="1"/>
    <col min="1822" max="1822" width="10.75" style="276" customWidth="1"/>
    <col min="1823" max="1823" width="11.875" style="276" customWidth="1"/>
    <col min="1824" max="2048" width="9" style="276"/>
    <col min="2049" max="2049" width="16" style="276" customWidth="1"/>
    <col min="2050" max="2050" width="12.375" style="276" bestFit="1" customWidth="1"/>
    <col min="2051" max="2051" width="10.375" style="276" customWidth="1"/>
    <col min="2052" max="2052" width="10.5" style="276" bestFit="1" customWidth="1"/>
    <col min="2053" max="2053" width="11.125" style="276" bestFit="1" customWidth="1"/>
    <col min="2054" max="2054" width="10" style="276" bestFit="1" customWidth="1"/>
    <col min="2055" max="2055" width="10.25" style="276" bestFit="1" customWidth="1"/>
    <col min="2056" max="2056" width="10.5" style="276" customWidth="1"/>
    <col min="2057" max="2057" width="13.5" style="276" bestFit="1" customWidth="1"/>
    <col min="2058" max="2058" width="10.5" style="276" customWidth="1"/>
    <col min="2059" max="2059" width="11.125" style="276" bestFit="1" customWidth="1"/>
    <col min="2060" max="2060" width="10.875" style="276" customWidth="1"/>
    <col min="2061" max="2061" width="11.125" style="276" bestFit="1" customWidth="1"/>
    <col min="2062" max="2062" width="10" style="276" bestFit="1" customWidth="1"/>
    <col min="2063" max="2063" width="11" style="276" customWidth="1"/>
    <col min="2064" max="2064" width="10" style="276" bestFit="1" customWidth="1"/>
    <col min="2065" max="2065" width="11.125" style="276" bestFit="1" customWidth="1"/>
    <col min="2066" max="2066" width="10" style="276" bestFit="1" customWidth="1"/>
    <col min="2067" max="2067" width="12" style="276" customWidth="1"/>
    <col min="2068" max="2068" width="9.25" style="276" customWidth="1"/>
    <col min="2069" max="2069" width="10.625" style="276" customWidth="1"/>
    <col min="2070" max="2070" width="12.125" style="276" bestFit="1" customWidth="1"/>
    <col min="2071" max="2071" width="9.75" style="276" bestFit="1" customWidth="1"/>
    <col min="2072" max="2074" width="11.25" style="276" customWidth="1"/>
    <col min="2075" max="2075" width="9" style="276"/>
    <col min="2076" max="2076" width="12.5" style="276" customWidth="1"/>
    <col min="2077" max="2077" width="13.875" style="276" customWidth="1"/>
    <col min="2078" max="2078" width="10.75" style="276" customWidth="1"/>
    <col min="2079" max="2079" width="11.875" style="276" customWidth="1"/>
    <col min="2080" max="2304" width="9" style="276"/>
    <col min="2305" max="2305" width="16" style="276" customWidth="1"/>
    <col min="2306" max="2306" width="12.375" style="276" bestFit="1" customWidth="1"/>
    <col min="2307" max="2307" width="10.375" style="276" customWidth="1"/>
    <col min="2308" max="2308" width="10.5" style="276" bestFit="1" customWidth="1"/>
    <col min="2309" max="2309" width="11.125" style="276" bestFit="1" customWidth="1"/>
    <col min="2310" max="2310" width="10" style="276" bestFit="1" customWidth="1"/>
    <col min="2311" max="2311" width="10.25" style="276" bestFit="1" customWidth="1"/>
    <col min="2312" max="2312" width="10.5" style="276" customWidth="1"/>
    <col min="2313" max="2313" width="13.5" style="276" bestFit="1" customWidth="1"/>
    <col min="2314" max="2314" width="10.5" style="276" customWidth="1"/>
    <col min="2315" max="2315" width="11.125" style="276" bestFit="1" customWidth="1"/>
    <col min="2316" max="2316" width="10.875" style="276" customWidth="1"/>
    <col min="2317" max="2317" width="11.125" style="276" bestFit="1" customWidth="1"/>
    <col min="2318" max="2318" width="10" style="276" bestFit="1" customWidth="1"/>
    <col min="2319" max="2319" width="11" style="276" customWidth="1"/>
    <col min="2320" max="2320" width="10" style="276" bestFit="1" customWidth="1"/>
    <col min="2321" max="2321" width="11.125" style="276" bestFit="1" customWidth="1"/>
    <col min="2322" max="2322" width="10" style="276" bestFit="1" customWidth="1"/>
    <col min="2323" max="2323" width="12" style="276" customWidth="1"/>
    <col min="2324" max="2324" width="9.25" style="276" customWidth="1"/>
    <col min="2325" max="2325" width="10.625" style="276" customWidth="1"/>
    <col min="2326" max="2326" width="12.125" style="276" bestFit="1" customWidth="1"/>
    <col min="2327" max="2327" width="9.75" style="276" bestFit="1" customWidth="1"/>
    <col min="2328" max="2330" width="11.25" style="276" customWidth="1"/>
    <col min="2331" max="2331" width="9" style="276"/>
    <col min="2332" max="2332" width="12.5" style="276" customWidth="1"/>
    <col min="2333" max="2333" width="13.875" style="276" customWidth="1"/>
    <col min="2334" max="2334" width="10.75" style="276" customWidth="1"/>
    <col min="2335" max="2335" width="11.875" style="276" customWidth="1"/>
    <col min="2336" max="2560" width="9" style="276"/>
    <col min="2561" max="2561" width="16" style="276" customWidth="1"/>
    <col min="2562" max="2562" width="12.375" style="276" bestFit="1" customWidth="1"/>
    <col min="2563" max="2563" width="10.375" style="276" customWidth="1"/>
    <col min="2564" max="2564" width="10.5" style="276" bestFit="1" customWidth="1"/>
    <col min="2565" max="2565" width="11.125" style="276" bestFit="1" customWidth="1"/>
    <col min="2566" max="2566" width="10" style="276" bestFit="1" customWidth="1"/>
    <col min="2567" max="2567" width="10.25" style="276" bestFit="1" customWidth="1"/>
    <col min="2568" max="2568" width="10.5" style="276" customWidth="1"/>
    <col min="2569" max="2569" width="13.5" style="276" bestFit="1" customWidth="1"/>
    <col min="2570" max="2570" width="10.5" style="276" customWidth="1"/>
    <col min="2571" max="2571" width="11.125" style="276" bestFit="1" customWidth="1"/>
    <col min="2572" max="2572" width="10.875" style="276" customWidth="1"/>
    <col min="2573" max="2573" width="11.125" style="276" bestFit="1" customWidth="1"/>
    <col min="2574" max="2574" width="10" style="276" bestFit="1" customWidth="1"/>
    <col min="2575" max="2575" width="11" style="276" customWidth="1"/>
    <col min="2576" max="2576" width="10" style="276" bestFit="1" customWidth="1"/>
    <col min="2577" max="2577" width="11.125" style="276" bestFit="1" customWidth="1"/>
    <col min="2578" max="2578" width="10" style="276" bestFit="1" customWidth="1"/>
    <col min="2579" max="2579" width="12" style="276" customWidth="1"/>
    <col min="2580" max="2580" width="9.25" style="276" customWidth="1"/>
    <col min="2581" max="2581" width="10.625" style="276" customWidth="1"/>
    <col min="2582" max="2582" width="12.125" style="276" bestFit="1" customWidth="1"/>
    <col min="2583" max="2583" width="9.75" style="276" bestFit="1" customWidth="1"/>
    <col min="2584" max="2586" width="11.25" style="276" customWidth="1"/>
    <col min="2587" max="2587" width="9" style="276"/>
    <col min="2588" max="2588" width="12.5" style="276" customWidth="1"/>
    <col min="2589" max="2589" width="13.875" style="276" customWidth="1"/>
    <col min="2590" max="2590" width="10.75" style="276" customWidth="1"/>
    <col min="2591" max="2591" width="11.875" style="276" customWidth="1"/>
    <col min="2592" max="2816" width="9" style="276"/>
    <col min="2817" max="2817" width="16" style="276" customWidth="1"/>
    <col min="2818" max="2818" width="12.375" style="276" bestFit="1" customWidth="1"/>
    <col min="2819" max="2819" width="10.375" style="276" customWidth="1"/>
    <col min="2820" max="2820" width="10.5" style="276" bestFit="1" customWidth="1"/>
    <col min="2821" max="2821" width="11.125" style="276" bestFit="1" customWidth="1"/>
    <col min="2822" max="2822" width="10" style="276" bestFit="1" customWidth="1"/>
    <col min="2823" max="2823" width="10.25" style="276" bestFit="1" customWidth="1"/>
    <col min="2824" max="2824" width="10.5" style="276" customWidth="1"/>
    <col min="2825" max="2825" width="13.5" style="276" bestFit="1" customWidth="1"/>
    <col min="2826" max="2826" width="10.5" style="276" customWidth="1"/>
    <col min="2827" max="2827" width="11.125" style="276" bestFit="1" customWidth="1"/>
    <col min="2828" max="2828" width="10.875" style="276" customWidth="1"/>
    <col min="2829" max="2829" width="11.125" style="276" bestFit="1" customWidth="1"/>
    <col min="2830" max="2830" width="10" style="276" bestFit="1" customWidth="1"/>
    <col min="2831" max="2831" width="11" style="276" customWidth="1"/>
    <col min="2832" max="2832" width="10" style="276" bestFit="1" customWidth="1"/>
    <col min="2833" max="2833" width="11.125" style="276" bestFit="1" customWidth="1"/>
    <col min="2834" max="2834" width="10" style="276" bestFit="1" customWidth="1"/>
    <col min="2835" max="2835" width="12" style="276" customWidth="1"/>
    <col min="2836" max="2836" width="9.25" style="276" customWidth="1"/>
    <col min="2837" max="2837" width="10.625" style="276" customWidth="1"/>
    <col min="2838" max="2838" width="12.125" style="276" bestFit="1" customWidth="1"/>
    <col min="2839" max="2839" width="9.75" style="276" bestFit="1" customWidth="1"/>
    <col min="2840" max="2842" width="11.25" style="276" customWidth="1"/>
    <col min="2843" max="2843" width="9" style="276"/>
    <col min="2844" max="2844" width="12.5" style="276" customWidth="1"/>
    <col min="2845" max="2845" width="13.875" style="276" customWidth="1"/>
    <col min="2846" max="2846" width="10.75" style="276" customWidth="1"/>
    <col min="2847" max="2847" width="11.875" style="276" customWidth="1"/>
    <col min="2848" max="3072" width="9" style="276"/>
    <col min="3073" max="3073" width="16" style="276" customWidth="1"/>
    <col min="3074" max="3074" width="12.375" style="276" bestFit="1" customWidth="1"/>
    <col min="3075" max="3075" width="10.375" style="276" customWidth="1"/>
    <col min="3076" max="3076" width="10.5" style="276" bestFit="1" customWidth="1"/>
    <col min="3077" max="3077" width="11.125" style="276" bestFit="1" customWidth="1"/>
    <col min="3078" max="3078" width="10" style="276" bestFit="1" customWidth="1"/>
    <col min="3079" max="3079" width="10.25" style="276" bestFit="1" customWidth="1"/>
    <col min="3080" max="3080" width="10.5" style="276" customWidth="1"/>
    <col min="3081" max="3081" width="13.5" style="276" bestFit="1" customWidth="1"/>
    <col min="3082" max="3082" width="10.5" style="276" customWidth="1"/>
    <col min="3083" max="3083" width="11.125" style="276" bestFit="1" customWidth="1"/>
    <col min="3084" max="3084" width="10.875" style="276" customWidth="1"/>
    <col min="3085" max="3085" width="11.125" style="276" bestFit="1" customWidth="1"/>
    <col min="3086" max="3086" width="10" style="276" bestFit="1" customWidth="1"/>
    <col min="3087" max="3087" width="11" style="276" customWidth="1"/>
    <col min="3088" max="3088" width="10" style="276" bestFit="1" customWidth="1"/>
    <col min="3089" max="3089" width="11.125" style="276" bestFit="1" customWidth="1"/>
    <col min="3090" max="3090" width="10" style="276" bestFit="1" customWidth="1"/>
    <col min="3091" max="3091" width="12" style="276" customWidth="1"/>
    <col min="3092" max="3092" width="9.25" style="276" customWidth="1"/>
    <col min="3093" max="3093" width="10.625" style="276" customWidth="1"/>
    <col min="3094" max="3094" width="12.125" style="276" bestFit="1" customWidth="1"/>
    <col min="3095" max="3095" width="9.75" style="276" bestFit="1" customWidth="1"/>
    <col min="3096" max="3098" width="11.25" style="276" customWidth="1"/>
    <col min="3099" max="3099" width="9" style="276"/>
    <col min="3100" max="3100" width="12.5" style="276" customWidth="1"/>
    <col min="3101" max="3101" width="13.875" style="276" customWidth="1"/>
    <col min="3102" max="3102" width="10.75" style="276" customWidth="1"/>
    <col min="3103" max="3103" width="11.875" style="276" customWidth="1"/>
    <col min="3104" max="3328" width="9" style="276"/>
    <col min="3329" max="3329" width="16" style="276" customWidth="1"/>
    <col min="3330" max="3330" width="12.375" style="276" bestFit="1" customWidth="1"/>
    <col min="3331" max="3331" width="10.375" style="276" customWidth="1"/>
    <col min="3332" max="3332" width="10.5" style="276" bestFit="1" customWidth="1"/>
    <col min="3333" max="3333" width="11.125" style="276" bestFit="1" customWidth="1"/>
    <col min="3334" max="3334" width="10" style="276" bestFit="1" customWidth="1"/>
    <col min="3335" max="3335" width="10.25" style="276" bestFit="1" customWidth="1"/>
    <col min="3336" max="3336" width="10.5" style="276" customWidth="1"/>
    <col min="3337" max="3337" width="13.5" style="276" bestFit="1" customWidth="1"/>
    <col min="3338" max="3338" width="10.5" style="276" customWidth="1"/>
    <col min="3339" max="3339" width="11.125" style="276" bestFit="1" customWidth="1"/>
    <col min="3340" max="3340" width="10.875" style="276" customWidth="1"/>
    <col min="3341" max="3341" width="11.125" style="276" bestFit="1" customWidth="1"/>
    <col min="3342" max="3342" width="10" style="276" bestFit="1" customWidth="1"/>
    <col min="3343" max="3343" width="11" style="276" customWidth="1"/>
    <col min="3344" max="3344" width="10" style="276" bestFit="1" customWidth="1"/>
    <col min="3345" max="3345" width="11.125" style="276" bestFit="1" customWidth="1"/>
    <col min="3346" max="3346" width="10" style="276" bestFit="1" customWidth="1"/>
    <col min="3347" max="3347" width="12" style="276" customWidth="1"/>
    <col min="3348" max="3348" width="9.25" style="276" customWidth="1"/>
    <col min="3349" max="3349" width="10.625" style="276" customWidth="1"/>
    <col min="3350" max="3350" width="12.125" style="276" bestFit="1" customWidth="1"/>
    <col min="3351" max="3351" width="9.75" style="276" bestFit="1" customWidth="1"/>
    <col min="3352" max="3354" width="11.25" style="276" customWidth="1"/>
    <col min="3355" max="3355" width="9" style="276"/>
    <col min="3356" max="3356" width="12.5" style="276" customWidth="1"/>
    <col min="3357" max="3357" width="13.875" style="276" customWidth="1"/>
    <col min="3358" max="3358" width="10.75" style="276" customWidth="1"/>
    <col min="3359" max="3359" width="11.875" style="276" customWidth="1"/>
    <col min="3360" max="3584" width="9" style="276"/>
    <col min="3585" max="3585" width="16" style="276" customWidth="1"/>
    <col min="3586" max="3586" width="12.375" style="276" bestFit="1" customWidth="1"/>
    <col min="3587" max="3587" width="10.375" style="276" customWidth="1"/>
    <col min="3588" max="3588" width="10.5" style="276" bestFit="1" customWidth="1"/>
    <col min="3589" max="3589" width="11.125" style="276" bestFit="1" customWidth="1"/>
    <col min="3590" max="3590" width="10" style="276" bestFit="1" customWidth="1"/>
    <col min="3591" max="3591" width="10.25" style="276" bestFit="1" customWidth="1"/>
    <col min="3592" max="3592" width="10.5" style="276" customWidth="1"/>
    <col min="3593" max="3593" width="13.5" style="276" bestFit="1" customWidth="1"/>
    <col min="3594" max="3594" width="10.5" style="276" customWidth="1"/>
    <col min="3595" max="3595" width="11.125" style="276" bestFit="1" customWidth="1"/>
    <col min="3596" max="3596" width="10.875" style="276" customWidth="1"/>
    <col min="3597" max="3597" width="11.125" style="276" bestFit="1" customWidth="1"/>
    <col min="3598" max="3598" width="10" style="276" bestFit="1" customWidth="1"/>
    <col min="3599" max="3599" width="11" style="276" customWidth="1"/>
    <col min="3600" max="3600" width="10" style="276" bestFit="1" customWidth="1"/>
    <col min="3601" max="3601" width="11.125" style="276" bestFit="1" customWidth="1"/>
    <col min="3602" max="3602" width="10" style="276" bestFit="1" customWidth="1"/>
    <col min="3603" max="3603" width="12" style="276" customWidth="1"/>
    <col min="3604" max="3604" width="9.25" style="276" customWidth="1"/>
    <col min="3605" max="3605" width="10.625" style="276" customWidth="1"/>
    <col min="3606" max="3606" width="12.125" style="276" bestFit="1" customWidth="1"/>
    <col min="3607" max="3607" width="9.75" style="276" bestFit="1" customWidth="1"/>
    <col min="3608" max="3610" width="11.25" style="276" customWidth="1"/>
    <col min="3611" max="3611" width="9" style="276"/>
    <col min="3612" max="3612" width="12.5" style="276" customWidth="1"/>
    <col min="3613" max="3613" width="13.875" style="276" customWidth="1"/>
    <col min="3614" max="3614" width="10.75" style="276" customWidth="1"/>
    <col min="3615" max="3615" width="11.875" style="276" customWidth="1"/>
    <col min="3616" max="3840" width="9" style="276"/>
    <col min="3841" max="3841" width="16" style="276" customWidth="1"/>
    <col min="3842" max="3842" width="12.375" style="276" bestFit="1" customWidth="1"/>
    <col min="3843" max="3843" width="10.375" style="276" customWidth="1"/>
    <col min="3844" max="3844" width="10.5" style="276" bestFit="1" customWidth="1"/>
    <col min="3845" max="3845" width="11.125" style="276" bestFit="1" customWidth="1"/>
    <col min="3846" max="3846" width="10" style="276" bestFit="1" customWidth="1"/>
    <col min="3847" max="3847" width="10.25" style="276" bestFit="1" customWidth="1"/>
    <col min="3848" max="3848" width="10.5" style="276" customWidth="1"/>
    <col min="3849" max="3849" width="13.5" style="276" bestFit="1" customWidth="1"/>
    <col min="3850" max="3850" width="10.5" style="276" customWidth="1"/>
    <col min="3851" max="3851" width="11.125" style="276" bestFit="1" customWidth="1"/>
    <col min="3852" max="3852" width="10.875" style="276" customWidth="1"/>
    <col min="3853" max="3853" width="11.125" style="276" bestFit="1" customWidth="1"/>
    <col min="3854" max="3854" width="10" style="276" bestFit="1" customWidth="1"/>
    <col min="3855" max="3855" width="11" style="276" customWidth="1"/>
    <col min="3856" max="3856" width="10" style="276" bestFit="1" customWidth="1"/>
    <col min="3857" max="3857" width="11.125" style="276" bestFit="1" customWidth="1"/>
    <col min="3858" max="3858" width="10" style="276" bestFit="1" customWidth="1"/>
    <col min="3859" max="3859" width="12" style="276" customWidth="1"/>
    <col min="3860" max="3860" width="9.25" style="276" customWidth="1"/>
    <col min="3861" max="3861" width="10.625" style="276" customWidth="1"/>
    <col min="3862" max="3862" width="12.125" style="276" bestFit="1" customWidth="1"/>
    <col min="3863" max="3863" width="9.75" style="276" bestFit="1" customWidth="1"/>
    <col min="3864" max="3866" width="11.25" style="276" customWidth="1"/>
    <col min="3867" max="3867" width="9" style="276"/>
    <col min="3868" max="3868" width="12.5" style="276" customWidth="1"/>
    <col min="3869" max="3869" width="13.875" style="276" customWidth="1"/>
    <col min="3870" max="3870" width="10.75" style="276" customWidth="1"/>
    <col min="3871" max="3871" width="11.875" style="276" customWidth="1"/>
    <col min="3872" max="4096" width="9" style="276"/>
    <col min="4097" max="4097" width="16" style="276" customWidth="1"/>
    <col min="4098" max="4098" width="12.375" style="276" bestFit="1" customWidth="1"/>
    <col min="4099" max="4099" width="10.375" style="276" customWidth="1"/>
    <col min="4100" max="4100" width="10.5" style="276" bestFit="1" customWidth="1"/>
    <col min="4101" max="4101" width="11.125" style="276" bestFit="1" customWidth="1"/>
    <col min="4102" max="4102" width="10" style="276" bestFit="1" customWidth="1"/>
    <col min="4103" max="4103" width="10.25" style="276" bestFit="1" customWidth="1"/>
    <col min="4104" max="4104" width="10.5" style="276" customWidth="1"/>
    <col min="4105" max="4105" width="13.5" style="276" bestFit="1" customWidth="1"/>
    <col min="4106" max="4106" width="10.5" style="276" customWidth="1"/>
    <col min="4107" max="4107" width="11.125" style="276" bestFit="1" customWidth="1"/>
    <col min="4108" max="4108" width="10.875" style="276" customWidth="1"/>
    <col min="4109" max="4109" width="11.125" style="276" bestFit="1" customWidth="1"/>
    <col min="4110" max="4110" width="10" style="276" bestFit="1" customWidth="1"/>
    <col min="4111" max="4111" width="11" style="276" customWidth="1"/>
    <col min="4112" max="4112" width="10" style="276" bestFit="1" customWidth="1"/>
    <col min="4113" max="4113" width="11.125" style="276" bestFit="1" customWidth="1"/>
    <col min="4114" max="4114" width="10" style="276" bestFit="1" customWidth="1"/>
    <col min="4115" max="4115" width="12" style="276" customWidth="1"/>
    <col min="4116" max="4116" width="9.25" style="276" customWidth="1"/>
    <col min="4117" max="4117" width="10.625" style="276" customWidth="1"/>
    <col min="4118" max="4118" width="12.125" style="276" bestFit="1" customWidth="1"/>
    <col min="4119" max="4119" width="9.75" style="276" bestFit="1" customWidth="1"/>
    <col min="4120" max="4122" width="11.25" style="276" customWidth="1"/>
    <col min="4123" max="4123" width="9" style="276"/>
    <col min="4124" max="4124" width="12.5" style="276" customWidth="1"/>
    <col min="4125" max="4125" width="13.875" style="276" customWidth="1"/>
    <col min="4126" max="4126" width="10.75" style="276" customWidth="1"/>
    <col min="4127" max="4127" width="11.875" style="276" customWidth="1"/>
    <col min="4128" max="4352" width="9" style="276"/>
    <col min="4353" max="4353" width="16" style="276" customWidth="1"/>
    <col min="4354" max="4354" width="12.375" style="276" bestFit="1" customWidth="1"/>
    <col min="4355" max="4355" width="10.375" style="276" customWidth="1"/>
    <col min="4356" max="4356" width="10.5" style="276" bestFit="1" customWidth="1"/>
    <col min="4357" max="4357" width="11.125" style="276" bestFit="1" customWidth="1"/>
    <col min="4358" max="4358" width="10" style="276" bestFit="1" customWidth="1"/>
    <col min="4359" max="4359" width="10.25" style="276" bestFit="1" customWidth="1"/>
    <col min="4360" max="4360" width="10.5" style="276" customWidth="1"/>
    <col min="4361" max="4361" width="13.5" style="276" bestFit="1" customWidth="1"/>
    <col min="4362" max="4362" width="10.5" style="276" customWidth="1"/>
    <col min="4363" max="4363" width="11.125" style="276" bestFit="1" customWidth="1"/>
    <col min="4364" max="4364" width="10.875" style="276" customWidth="1"/>
    <col min="4365" max="4365" width="11.125" style="276" bestFit="1" customWidth="1"/>
    <col min="4366" max="4366" width="10" style="276" bestFit="1" customWidth="1"/>
    <col min="4367" max="4367" width="11" style="276" customWidth="1"/>
    <col min="4368" max="4368" width="10" style="276" bestFit="1" customWidth="1"/>
    <col min="4369" max="4369" width="11.125" style="276" bestFit="1" customWidth="1"/>
    <col min="4370" max="4370" width="10" style="276" bestFit="1" customWidth="1"/>
    <col min="4371" max="4371" width="12" style="276" customWidth="1"/>
    <col min="4372" max="4372" width="9.25" style="276" customWidth="1"/>
    <col min="4373" max="4373" width="10.625" style="276" customWidth="1"/>
    <col min="4374" max="4374" width="12.125" style="276" bestFit="1" customWidth="1"/>
    <col min="4375" max="4375" width="9.75" style="276" bestFit="1" customWidth="1"/>
    <col min="4376" max="4378" width="11.25" style="276" customWidth="1"/>
    <col min="4379" max="4379" width="9" style="276"/>
    <col min="4380" max="4380" width="12.5" style="276" customWidth="1"/>
    <col min="4381" max="4381" width="13.875" style="276" customWidth="1"/>
    <col min="4382" max="4382" width="10.75" style="276" customWidth="1"/>
    <col min="4383" max="4383" width="11.875" style="276" customWidth="1"/>
    <col min="4384" max="4608" width="9" style="276"/>
    <col min="4609" max="4609" width="16" style="276" customWidth="1"/>
    <col min="4610" max="4610" width="12.375" style="276" bestFit="1" customWidth="1"/>
    <col min="4611" max="4611" width="10.375" style="276" customWidth="1"/>
    <col min="4612" max="4612" width="10.5" style="276" bestFit="1" customWidth="1"/>
    <col min="4613" max="4613" width="11.125" style="276" bestFit="1" customWidth="1"/>
    <col min="4614" max="4614" width="10" style="276" bestFit="1" customWidth="1"/>
    <col min="4615" max="4615" width="10.25" style="276" bestFit="1" customWidth="1"/>
    <col min="4616" max="4616" width="10.5" style="276" customWidth="1"/>
    <col min="4617" max="4617" width="13.5" style="276" bestFit="1" customWidth="1"/>
    <col min="4618" max="4618" width="10.5" style="276" customWidth="1"/>
    <col min="4619" max="4619" width="11.125" style="276" bestFit="1" customWidth="1"/>
    <col min="4620" max="4620" width="10.875" style="276" customWidth="1"/>
    <col min="4621" max="4621" width="11.125" style="276" bestFit="1" customWidth="1"/>
    <col min="4622" max="4622" width="10" style="276" bestFit="1" customWidth="1"/>
    <col min="4623" max="4623" width="11" style="276" customWidth="1"/>
    <col min="4624" max="4624" width="10" style="276" bestFit="1" customWidth="1"/>
    <col min="4625" max="4625" width="11.125" style="276" bestFit="1" customWidth="1"/>
    <col min="4626" max="4626" width="10" style="276" bestFit="1" customWidth="1"/>
    <col min="4627" max="4627" width="12" style="276" customWidth="1"/>
    <col min="4628" max="4628" width="9.25" style="276" customWidth="1"/>
    <col min="4629" max="4629" width="10.625" style="276" customWidth="1"/>
    <col min="4630" max="4630" width="12.125" style="276" bestFit="1" customWidth="1"/>
    <col min="4631" max="4631" width="9.75" style="276" bestFit="1" customWidth="1"/>
    <col min="4632" max="4634" width="11.25" style="276" customWidth="1"/>
    <col min="4635" max="4635" width="9" style="276"/>
    <col min="4636" max="4636" width="12.5" style="276" customWidth="1"/>
    <col min="4637" max="4637" width="13.875" style="276" customWidth="1"/>
    <col min="4638" max="4638" width="10.75" style="276" customWidth="1"/>
    <col min="4639" max="4639" width="11.875" style="276" customWidth="1"/>
    <col min="4640" max="4864" width="9" style="276"/>
    <col min="4865" max="4865" width="16" style="276" customWidth="1"/>
    <col min="4866" max="4866" width="12.375" style="276" bestFit="1" customWidth="1"/>
    <col min="4867" max="4867" width="10.375" style="276" customWidth="1"/>
    <col min="4868" max="4868" width="10.5" style="276" bestFit="1" customWidth="1"/>
    <col min="4869" max="4869" width="11.125" style="276" bestFit="1" customWidth="1"/>
    <col min="4870" max="4870" width="10" style="276" bestFit="1" customWidth="1"/>
    <col min="4871" max="4871" width="10.25" style="276" bestFit="1" customWidth="1"/>
    <col min="4872" max="4872" width="10.5" style="276" customWidth="1"/>
    <col min="4873" max="4873" width="13.5" style="276" bestFit="1" customWidth="1"/>
    <col min="4874" max="4874" width="10.5" style="276" customWidth="1"/>
    <col min="4875" max="4875" width="11.125" style="276" bestFit="1" customWidth="1"/>
    <col min="4876" max="4876" width="10.875" style="276" customWidth="1"/>
    <col min="4877" max="4877" width="11.125" style="276" bestFit="1" customWidth="1"/>
    <col min="4878" max="4878" width="10" style="276" bestFit="1" customWidth="1"/>
    <col min="4879" max="4879" width="11" style="276" customWidth="1"/>
    <col min="4880" max="4880" width="10" style="276" bestFit="1" customWidth="1"/>
    <col min="4881" max="4881" width="11.125" style="276" bestFit="1" customWidth="1"/>
    <col min="4882" max="4882" width="10" style="276" bestFit="1" customWidth="1"/>
    <col min="4883" max="4883" width="12" style="276" customWidth="1"/>
    <col min="4884" max="4884" width="9.25" style="276" customWidth="1"/>
    <col min="4885" max="4885" width="10.625" style="276" customWidth="1"/>
    <col min="4886" max="4886" width="12.125" style="276" bestFit="1" customWidth="1"/>
    <col min="4887" max="4887" width="9.75" style="276" bestFit="1" customWidth="1"/>
    <col min="4888" max="4890" width="11.25" style="276" customWidth="1"/>
    <col min="4891" max="4891" width="9" style="276"/>
    <col min="4892" max="4892" width="12.5" style="276" customWidth="1"/>
    <col min="4893" max="4893" width="13.875" style="276" customWidth="1"/>
    <col min="4894" max="4894" width="10.75" style="276" customWidth="1"/>
    <col min="4895" max="4895" width="11.875" style="276" customWidth="1"/>
    <col min="4896" max="5120" width="9" style="276"/>
    <col min="5121" max="5121" width="16" style="276" customWidth="1"/>
    <col min="5122" max="5122" width="12.375" style="276" bestFit="1" customWidth="1"/>
    <col min="5123" max="5123" width="10.375" style="276" customWidth="1"/>
    <col min="5124" max="5124" width="10.5" style="276" bestFit="1" customWidth="1"/>
    <col min="5125" max="5125" width="11.125" style="276" bestFit="1" customWidth="1"/>
    <col min="5126" max="5126" width="10" style="276" bestFit="1" customWidth="1"/>
    <col min="5127" max="5127" width="10.25" style="276" bestFit="1" customWidth="1"/>
    <col min="5128" max="5128" width="10.5" style="276" customWidth="1"/>
    <col min="5129" max="5129" width="13.5" style="276" bestFit="1" customWidth="1"/>
    <col min="5130" max="5130" width="10.5" style="276" customWidth="1"/>
    <col min="5131" max="5131" width="11.125" style="276" bestFit="1" customWidth="1"/>
    <col min="5132" max="5132" width="10.875" style="276" customWidth="1"/>
    <col min="5133" max="5133" width="11.125" style="276" bestFit="1" customWidth="1"/>
    <col min="5134" max="5134" width="10" style="276" bestFit="1" customWidth="1"/>
    <col min="5135" max="5135" width="11" style="276" customWidth="1"/>
    <col min="5136" max="5136" width="10" style="276" bestFit="1" customWidth="1"/>
    <col min="5137" max="5137" width="11.125" style="276" bestFit="1" customWidth="1"/>
    <col min="5138" max="5138" width="10" style="276" bestFit="1" customWidth="1"/>
    <col min="5139" max="5139" width="12" style="276" customWidth="1"/>
    <col min="5140" max="5140" width="9.25" style="276" customWidth="1"/>
    <col min="5141" max="5141" width="10.625" style="276" customWidth="1"/>
    <col min="5142" max="5142" width="12.125" style="276" bestFit="1" customWidth="1"/>
    <col min="5143" max="5143" width="9.75" style="276" bestFit="1" customWidth="1"/>
    <col min="5144" max="5146" width="11.25" style="276" customWidth="1"/>
    <col min="5147" max="5147" width="9" style="276"/>
    <col min="5148" max="5148" width="12.5" style="276" customWidth="1"/>
    <col min="5149" max="5149" width="13.875" style="276" customWidth="1"/>
    <col min="5150" max="5150" width="10.75" style="276" customWidth="1"/>
    <col min="5151" max="5151" width="11.875" style="276" customWidth="1"/>
    <col min="5152" max="5376" width="9" style="276"/>
    <col min="5377" max="5377" width="16" style="276" customWidth="1"/>
    <col min="5378" max="5378" width="12.375" style="276" bestFit="1" customWidth="1"/>
    <col min="5379" max="5379" width="10.375" style="276" customWidth="1"/>
    <col min="5380" max="5380" width="10.5" style="276" bestFit="1" customWidth="1"/>
    <col min="5381" max="5381" width="11.125" style="276" bestFit="1" customWidth="1"/>
    <col min="5382" max="5382" width="10" style="276" bestFit="1" customWidth="1"/>
    <col min="5383" max="5383" width="10.25" style="276" bestFit="1" customWidth="1"/>
    <col min="5384" max="5384" width="10.5" style="276" customWidth="1"/>
    <col min="5385" max="5385" width="13.5" style="276" bestFit="1" customWidth="1"/>
    <col min="5386" max="5386" width="10.5" style="276" customWidth="1"/>
    <col min="5387" max="5387" width="11.125" style="276" bestFit="1" customWidth="1"/>
    <col min="5388" max="5388" width="10.875" style="276" customWidth="1"/>
    <col min="5389" max="5389" width="11.125" style="276" bestFit="1" customWidth="1"/>
    <col min="5390" max="5390" width="10" style="276" bestFit="1" customWidth="1"/>
    <col min="5391" max="5391" width="11" style="276" customWidth="1"/>
    <col min="5392" max="5392" width="10" style="276" bestFit="1" customWidth="1"/>
    <col min="5393" max="5393" width="11.125" style="276" bestFit="1" customWidth="1"/>
    <col min="5394" max="5394" width="10" style="276" bestFit="1" customWidth="1"/>
    <col min="5395" max="5395" width="12" style="276" customWidth="1"/>
    <col min="5396" max="5396" width="9.25" style="276" customWidth="1"/>
    <col min="5397" max="5397" width="10.625" style="276" customWidth="1"/>
    <col min="5398" max="5398" width="12.125" style="276" bestFit="1" customWidth="1"/>
    <col min="5399" max="5399" width="9.75" style="276" bestFit="1" customWidth="1"/>
    <col min="5400" max="5402" width="11.25" style="276" customWidth="1"/>
    <col min="5403" max="5403" width="9" style="276"/>
    <col min="5404" max="5404" width="12.5" style="276" customWidth="1"/>
    <col min="5405" max="5405" width="13.875" style="276" customWidth="1"/>
    <col min="5406" max="5406" width="10.75" style="276" customWidth="1"/>
    <col min="5407" max="5407" width="11.875" style="276" customWidth="1"/>
    <col min="5408" max="5632" width="9" style="276"/>
    <col min="5633" max="5633" width="16" style="276" customWidth="1"/>
    <col min="5634" max="5634" width="12.375" style="276" bestFit="1" customWidth="1"/>
    <col min="5635" max="5635" width="10.375" style="276" customWidth="1"/>
    <col min="5636" max="5636" width="10.5" style="276" bestFit="1" customWidth="1"/>
    <col min="5637" max="5637" width="11.125" style="276" bestFit="1" customWidth="1"/>
    <col min="5638" max="5638" width="10" style="276" bestFit="1" customWidth="1"/>
    <col min="5639" max="5639" width="10.25" style="276" bestFit="1" customWidth="1"/>
    <col min="5640" max="5640" width="10.5" style="276" customWidth="1"/>
    <col min="5641" max="5641" width="13.5" style="276" bestFit="1" customWidth="1"/>
    <col min="5642" max="5642" width="10.5" style="276" customWidth="1"/>
    <col min="5643" max="5643" width="11.125" style="276" bestFit="1" customWidth="1"/>
    <col min="5644" max="5644" width="10.875" style="276" customWidth="1"/>
    <col min="5645" max="5645" width="11.125" style="276" bestFit="1" customWidth="1"/>
    <col min="5646" max="5646" width="10" style="276" bestFit="1" customWidth="1"/>
    <col min="5647" max="5647" width="11" style="276" customWidth="1"/>
    <col min="5648" max="5648" width="10" style="276" bestFit="1" customWidth="1"/>
    <col min="5649" max="5649" width="11.125" style="276" bestFit="1" customWidth="1"/>
    <col min="5650" max="5650" width="10" style="276" bestFit="1" customWidth="1"/>
    <col min="5651" max="5651" width="12" style="276" customWidth="1"/>
    <col min="5652" max="5652" width="9.25" style="276" customWidth="1"/>
    <col min="5653" max="5653" width="10.625" style="276" customWidth="1"/>
    <col min="5654" max="5654" width="12.125" style="276" bestFit="1" customWidth="1"/>
    <col min="5655" max="5655" width="9.75" style="276" bestFit="1" customWidth="1"/>
    <col min="5656" max="5658" width="11.25" style="276" customWidth="1"/>
    <col min="5659" max="5659" width="9" style="276"/>
    <col min="5660" max="5660" width="12.5" style="276" customWidth="1"/>
    <col min="5661" max="5661" width="13.875" style="276" customWidth="1"/>
    <col min="5662" max="5662" width="10.75" style="276" customWidth="1"/>
    <col min="5663" max="5663" width="11.875" style="276" customWidth="1"/>
    <col min="5664" max="5888" width="9" style="276"/>
    <col min="5889" max="5889" width="16" style="276" customWidth="1"/>
    <col min="5890" max="5890" width="12.375" style="276" bestFit="1" customWidth="1"/>
    <col min="5891" max="5891" width="10.375" style="276" customWidth="1"/>
    <col min="5892" max="5892" width="10.5" style="276" bestFit="1" customWidth="1"/>
    <col min="5893" max="5893" width="11.125" style="276" bestFit="1" customWidth="1"/>
    <col min="5894" max="5894" width="10" style="276" bestFit="1" customWidth="1"/>
    <col min="5895" max="5895" width="10.25" style="276" bestFit="1" customWidth="1"/>
    <col min="5896" max="5896" width="10.5" style="276" customWidth="1"/>
    <col min="5897" max="5897" width="13.5" style="276" bestFit="1" customWidth="1"/>
    <col min="5898" max="5898" width="10.5" style="276" customWidth="1"/>
    <col min="5899" max="5899" width="11.125" style="276" bestFit="1" customWidth="1"/>
    <col min="5900" max="5900" width="10.875" style="276" customWidth="1"/>
    <col min="5901" max="5901" width="11.125" style="276" bestFit="1" customWidth="1"/>
    <col min="5902" max="5902" width="10" style="276" bestFit="1" customWidth="1"/>
    <col min="5903" max="5903" width="11" style="276" customWidth="1"/>
    <col min="5904" max="5904" width="10" style="276" bestFit="1" customWidth="1"/>
    <col min="5905" max="5905" width="11.125" style="276" bestFit="1" customWidth="1"/>
    <col min="5906" max="5906" width="10" style="276" bestFit="1" customWidth="1"/>
    <col min="5907" max="5907" width="12" style="276" customWidth="1"/>
    <col min="5908" max="5908" width="9.25" style="276" customWidth="1"/>
    <col min="5909" max="5909" width="10.625" style="276" customWidth="1"/>
    <col min="5910" max="5910" width="12.125" style="276" bestFit="1" customWidth="1"/>
    <col min="5911" max="5911" width="9.75" style="276" bestFit="1" customWidth="1"/>
    <col min="5912" max="5914" width="11.25" style="276" customWidth="1"/>
    <col min="5915" max="5915" width="9" style="276"/>
    <col min="5916" max="5916" width="12.5" style="276" customWidth="1"/>
    <col min="5917" max="5917" width="13.875" style="276" customWidth="1"/>
    <col min="5918" max="5918" width="10.75" style="276" customWidth="1"/>
    <col min="5919" max="5919" width="11.875" style="276" customWidth="1"/>
    <col min="5920" max="6144" width="9" style="276"/>
    <col min="6145" max="6145" width="16" style="276" customWidth="1"/>
    <col min="6146" max="6146" width="12.375" style="276" bestFit="1" customWidth="1"/>
    <col min="6147" max="6147" width="10.375" style="276" customWidth="1"/>
    <col min="6148" max="6148" width="10.5" style="276" bestFit="1" customWidth="1"/>
    <col min="6149" max="6149" width="11.125" style="276" bestFit="1" customWidth="1"/>
    <col min="6150" max="6150" width="10" style="276" bestFit="1" customWidth="1"/>
    <col min="6151" max="6151" width="10.25" style="276" bestFit="1" customWidth="1"/>
    <col min="6152" max="6152" width="10.5" style="276" customWidth="1"/>
    <col min="6153" max="6153" width="13.5" style="276" bestFit="1" customWidth="1"/>
    <col min="6154" max="6154" width="10.5" style="276" customWidth="1"/>
    <col min="6155" max="6155" width="11.125" style="276" bestFit="1" customWidth="1"/>
    <col min="6156" max="6156" width="10.875" style="276" customWidth="1"/>
    <col min="6157" max="6157" width="11.125" style="276" bestFit="1" customWidth="1"/>
    <col min="6158" max="6158" width="10" style="276" bestFit="1" customWidth="1"/>
    <col min="6159" max="6159" width="11" style="276" customWidth="1"/>
    <col min="6160" max="6160" width="10" style="276" bestFit="1" customWidth="1"/>
    <col min="6161" max="6161" width="11.125" style="276" bestFit="1" customWidth="1"/>
    <col min="6162" max="6162" width="10" style="276" bestFit="1" customWidth="1"/>
    <col min="6163" max="6163" width="12" style="276" customWidth="1"/>
    <col min="6164" max="6164" width="9.25" style="276" customWidth="1"/>
    <col min="6165" max="6165" width="10.625" style="276" customWidth="1"/>
    <col min="6166" max="6166" width="12.125" style="276" bestFit="1" customWidth="1"/>
    <col min="6167" max="6167" width="9.75" style="276" bestFit="1" customWidth="1"/>
    <col min="6168" max="6170" width="11.25" style="276" customWidth="1"/>
    <col min="6171" max="6171" width="9" style="276"/>
    <col min="6172" max="6172" width="12.5" style="276" customWidth="1"/>
    <col min="6173" max="6173" width="13.875" style="276" customWidth="1"/>
    <col min="6174" max="6174" width="10.75" style="276" customWidth="1"/>
    <col min="6175" max="6175" width="11.875" style="276" customWidth="1"/>
    <col min="6176" max="6400" width="9" style="276"/>
    <col min="6401" max="6401" width="16" style="276" customWidth="1"/>
    <col min="6402" max="6402" width="12.375" style="276" bestFit="1" customWidth="1"/>
    <col min="6403" max="6403" width="10.375" style="276" customWidth="1"/>
    <col min="6404" max="6404" width="10.5" style="276" bestFit="1" customWidth="1"/>
    <col min="6405" max="6405" width="11.125" style="276" bestFit="1" customWidth="1"/>
    <col min="6406" max="6406" width="10" style="276" bestFit="1" customWidth="1"/>
    <col min="6407" max="6407" width="10.25" style="276" bestFit="1" customWidth="1"/>
    <col min="6408" max="6408" width="10.5" style="276" customWidth="1"/>
    <col min="6409" max="6409" width="13.5" style="276" bestFit="1" customWidth="1"/>
    <col min="6410" max="6410" width="10.5" style="276" customWidth="1"/>
    <col min="6411" max="6411" width="11.125" style="276" bestFit="1" customWidth="1"/>
    <col min="6412" max="6412" width="10.875" style="276" customWidth="1"/>
    <col min="6413" max="6413" width="11.125" style="276" bestFit="1" customWidth="1"/>
    <col min="6414" max="6414" width="10" style="276" bestFit="1" customWidth="1"/>
    <col min="6415" max="6415" width="11" style="276" customWidth="1"/>
    <col min="6416" max="6416" width="10" style="276" bestFit="1" customWidth="1"/>
    <col min="6417" max="6417" width="11.125" style="276" bestFit="1" customWidth="1"/>
    <col min="6418" max="6418" width="10" style="276" bestFit="1" customWidth="1"/>
    <col min="6419" max="6419" width="12" style="276" customWidth="1"/>
    <col min="6420" max="6420" width="9.25" style="276" customWidth="1"/>
    <col min="6421" max="6421" width="10.625" style="276" customWidth="1"/>
    <col min="6422" max="6422" width="12.125" style="276" bestFit="1" customWidth="1"/>
    <col min="6423" max="6423" width="9.75" style="276" bestFit="1" customWidth="1"/>
    <col min="6424" max="6426" width="11.25" style="276" customWidth="1"/>
    <col min="6427" max="6427" width="9" style="276"/>
    <col min="6428" max="6428" width="12.5" style="276" customWidth="1"/>
    <col min="6429" max="6429" width="13.875" style="276" customWidth="1"/>
    <col min="6430" max="6430" width="10.75" style="276" customWidth="1"/>
    <col min="6431" max="6431" width="11.875" style="276" customWidth="1"/>
    <col min="6432" max="6656" width="9" style="276"/>
    <col min="6657" max="6657" width="16" style="276" customWidth="1"/>
    <col min="6658" max="6658" width="12.375" style="276" bestFit="1" customWidth="1"/>
    <col min="6659" max="6659" width="10.375" style="276" customWidth="1"/>
    <col min="6660" max="6660" width="10.5" style="276" bestFit="1" customWidth="1"/>
    <col min="6661" max="6661" width="11.125" style="276" bestFit="1" customWidth="1"/>
    <col min="6662" max="6662" width="10" style="276" bestFit="1" customWidth="1"/>
    <col min="6663" max="6663" width="10.25" style="276" bestFit="1" customWidth="1"/>
    <col min="6664" max="6664" width="10.5" style="276" customWidth="1"/>
    <col min="6665" max="6665" width="13.5" style="276" bestFit="1" customWidth="1"/>
    <col min="6666" max="6666" width="10.5" style="276" customWidth="1"/>
    <col min="6667" max="6667" width="11.125" style="276" bestFit="1" customWidth="1"/>
    <col min="6668" max="6668" width="10.875" style="276" customWidth="1"/>
    <col min="6669" max="6669" width="11.125" style="276" bestFit="1" customWidth="1"/>
    <col min="6670" max="6670" width="10" style="276" bestFit="1" customWidth="1"/>
    <col min="6671" max="6671" width="11" style="276" customWidth="1"/>
    <col min="6672" max="6672" width="10" style="276" bestFit="1" customWidth="1"/>
    <col min="6673" max="6673" width="11.125" style="276" bestFit="1" customWidth="1"/>
    <col min="6674" max="6674" width="10" style="276" bestFit="1" customWidth="1"/>
    <col min="6675" max="6675" width="12" style="276" customWidth="1"/>
    <col min="6676" max="6676" width="9.25" style="276" customWidth="1"/>
    <col min="6677" max="6677" width="10.625" style="276" customWidth="1"/>
    <col min="6678" max="6678" width="12.125" style="276" bestFit="1" customWidth="1"/>
    <col min="6679" max="6679" width="9.75" style="276" bestFit="1" customWidth="1"/>
    <col min="6680" max="6682" width="11.25" style="276" customWidth="1"/>
    <col min="6683" max="6683" width="9" style="276"/>
    <col min="6684" max="6684" width="12.5" style="276" customWidth="1"/>
    <col min="6685" max="6685" width="13.875" style="276" customWidth="1"/>
    <col min="6686" max="6686" width="10.75" style="276" customWidth="1"/>
    <col min="6687" max="6687" width="11.875" style="276" customWidth="1"/>
    <col min="6688" max="6912" width="9" style="276"/>
    <col min="6913" max="6913" width="16" style="276" customWidth="1"/>
    <col min="6914" max="6914" width="12.375" style="276" bestFit="1" customWidth="1"/>
    <col min="6915" max="6915" width="10.375" style="276" customWidth="1"/>
    <col min="6916" max="6916" width="10.5" style="276" bestFit="1" customWidth="1"/>
    <col min="6917" max="6917" width="11.125" style="276" bestFit="1" customWidth="1"/>
    <col min="6918" max="6918" width="10" style="276" bestFit="1" customWidth="1"/>
    <col min="6919" max="6919" width="10.25" style="276" bestFit="1" customWidth="1"/>
    <col min="6920" max="6920" width="10.5" style="276" customWidth="1"/>
    <col min="6921" max="6921" width="13.5" style="276" bestFit="1" customWidth="1"/>
    <col min="6922" max="6922" width="10.5" style="276" customWidth="1"/>
    <col min="6923" max="6923" width="11.125" style="276" bestFit="1" customWidth="1"/>
    <col min="6924" max="6924" width="10.875" style="276" customWidth="1"/>
    <col min="6925" max="6925" width="11.125" style="276" bestFit="1" customWidth="1"/>
    <col min="6926" max="6926" width="10" style="276" bestFit="1" customWidth="1"/>
    <col min="6927" max="6927" width="11" style="276" customWidth="1"/>
    <col min="6928" max="6928" width="10" style="276" bestFit="1" customWidth="1"/>
    <col min="6929" max="6929" width="11.125" style="276" bestFit="1" customWidth="1"/>
    <col min="6930" max="6930" width="10" style="276" bestFit="1" customWidth="1"/>
    <col min="6931" max="6931" width="12" style="276" customWidth="1"/>
    <col min="6932" max="6932" width="9.25" style="276" customWidth="1"/>
    <col min="6933" max="6933" width="10.625" style="276" customWidth="1"/>
    <col min="6934" max="6934" width="12.125" style="276" bestFit="1" customWidth="1"/>
    <col min="6935" max="6935" width="9.75" style="276" bestFit="1" customWidth="1"/>
    <col min="6936" max="6938" width="11.25" style="276" customWidth="1"/>
    <col min="6939" max="6939" width="9" style="276"/>
    <col min="6940" max="6940" width="12.5" style="276" customWidth="1"/>
    <col min="6941" max="6941" width="13.875" style="276" customWidth="1"/>
    <col min="6942" max="6942" width="10.75" style="276" customWidth="1"/>
    <col min="6943" max="6943" width="11.875" style="276" customWidth="1"/>
    <col min="6944" max="7168" width="9" style="276"/>
    <col min="7169" max="7169" width="16" style="276" customWidth="1"/>
    <col min="7170" max="7170" width="12.375" style="276" bestFit="1" customWidth="1"/>
    <col min="7171" max="7171" width="10.375" style="276" customWidth="1"/>
    <col min="7172" max="7172" width="10.5" style="276" bestFit="1" customWidth="1"/>
    <col min="7173" max="7173" width="11.125" style="276" bestFit="1" customWidth="1"/>
    <col min="7174" max="7174" width="10" style="276" bestFit="1" customWidth="1"/>
    <col min="7175" max="7175" width="10.25" style="276" bestFit="1" customWidth="1"/>
    <col min="7176" max="7176" width="10.5" style="276" customWidth="1"/>
    <col min="7177" max="7177" width="13.5" style="276" bestFit="1" customWidth="1"/>
    <col min="7178" max="7178" width="10.5" style="276" customWidth="1"/>
    <col min="7179" max="7179" width="11.125" style="276" bestFit="1" customWidth="1"/>
    <col min="7180" max="7180" width="10.875" style="276" customWidth="1"/>
    <col min="7181" max="7181" width="11.125" style="276" bestFit="1" customWidth="1"/>
    <col min="7182" max="7182" width="10" style="276" bestFit="1" customWidth="1"/>
    <col min="7183" max="7183" width="11" style="276" customWidth="1"/>
    <col min="7184" max="7184" width="10" style="276" bestFit="1" customWidth="1"/>
    <col min="7185" max="7185" width="11.125" style="276" bestFit="1" customWidth="1"/>
    <col min="7186" max="7186" width="10" style="276" bestFit="1" customWidth="1"/>
    <col min="7187" max="7187" width="12" style="276" customWidth="1"/>
    <col min="7188" max="7188" width="9.25" style="276" customWidth="1"/>
    <col min="7189" max="7189" width="10.625" style="276" customWidth="1"/>
    <col min="7190" max="7190" width="12.125" style="276" bestFit="1" customWidth="1"/>
    <col min="7191" max="7191" width="9.75" style="276" bestFit="1" customWidth="1"/>
    <col min="7192" max="7194" width="11.25" style="276" customWidth="1"/>
    <col min="7195" max="7195" width="9" style="276"/>
    <col min="7196" max="7196" width="12.5" style="276" customWidth="1"/>
    <col min="7197" max="7197" width="13.875" style="276" customWidth="1"/>
    <col min="7198" max="7198" width="10.75" style="276" customWidth="1"/>
    <col min="7199" max="7199" width="11.875" style="276" customWidth="1"/>
    <col min="7200" max="7424" width="9" style="276"/>
    <col min="7425" max="7425" width="16" style="276" customWidth="1"/>
    <col min="7426" max="7426" width="12.375" style="276" bestFit="1" customWidth="1"/>
    <col min="7427" max="7427" width="10.375" style="276" customWidth="1"/>
    <col min="7428" max="7428" width="10.5" style="276" bestFit="1" customWidth="1"/>
    <col min="7429" max="7429" width="11.125" style="276" bestFit="1" customWidth="1"/>
    <col min="7430" max="7430" width="10" style="276" bestFit="1" customWidth="1"/>
    <col min="7431" max="7431" width="10.25" style="276" bestFit="1" customWidth="1"/>
    <col min="7432" max="7432" width="10.5" style="276" customWidth="1"/>
    <col min="7433" max="7433" width="13.5" style="276" bestFit="1" customWidth="1"/>
    <col min="7434" max="7434" width="10.5" style="276" customWidth="1"/>
    <col min="7435" max="7435" width="11.125" style="276" bestFit="1" customWidth="1"/>
    <col min="7436" max="7436" width="10.875" style="276" customWidth="1"/>
    <col min="7437" max="7437" width="11.125" style="276" bestFit="1" customWidth="1"/>
    <col min="7438" max="7438" width="10" style="276" bestFit="1" customWidth="1"/>
    <col min="7439" max="7439" width="11" style="276" customWidth="1"/>
    <col min="7440" max="7440" width="10" style="276" bestFit="1" customWidth="1"/>
    <col min="7441" max="7441" width="11.125" style="276" bestFit="1" customWidth="1"/>
    <col min="7442" max="7442" width="10" style="276" bestFit="1" customWidth="1"/>
    <col min="7443" max="7443" width="12" style="276" customWidth="1"/>
    <col min="7444" max="7444" width="9.25" style="276" customWidth="1"/>
    <col min="7445" max="7445" width="10.625" style="276" customWidth="1"/>
    <col min="7446" max="7446" width="12.125" style="276" bestFit="1" customWidth="1"/>
    <col min="7447" max="7447" width="9.75" style="276" bestFit="1" customWidth="1"/>
    <col min="7448" max="7450" width="11.25" style="276" customWidth="1"/>
    <col min="7451" max="7451" width="9" style="276"/>
    <col min="7452" max="7452" width="12.5" style="276" customWidth="1"/>
    <col min="7453" max="7453" width="13.875" style="276" customWidth="1"/>
    <col min="7454" max="7454" width="10.75" style="276" customWidth="1"/>
    <col min="7455" max="7455" width="11.875" style="276" customWidth="1"/>
    <col min="7456" max="7680" width="9" style="276"/>
    <col min="7681" max="7681" width="16" style="276" customWidth="1"/>
    <col min="7682" max="7682" width="12.375" style="276" bestFit="1" customWidth="1"/>
    <col min="7683" max="7683" width="10.375" style="276" customWidth="1"/>
    <col min="7684" max="7684" width="10.5" style="276" bestFit="1" customWidth="1"/>
    <col min="7685" max="7685" width="11.125" style="276" bestFit="1" customWidth="1"/>
    <col min="7686" max="7686" width="10" style="276" bestFit="1" customWidth="1"/>
    <col min="7687" max="7687" width="10.25" style="276" bestFit="1" customWidth="1"/>
    <col min="7688" max="7688" width="10.5" style="276" customWidth="1"/>
    <col min="7689" max="7689" width="13.5" style="276" bestFit="1" customWidth="1"/>
    <col min="7690" max="7690" width="10.5" style="276" customWidth="1"/>
    <col min="7691" max="7691" width="11.125" style="276" bestFit="1" customWidth="1"/>
    <col min="7692" max="7692" width="10.875" style="276" customWidth="1"/>
    <col min="7693" max="7693" width="11.125" style="276" bestFit="1" customWidth="1"/>
    <col min="7694" max="7694" width="10" style="276" bestFit="1" customWidth="1"/>
    <col min="7695" max="7695" width="11" style="276" customWidth="1"/>
    <col min="7696" max="7696" width="10" style="276" bestFit="1" customWidth="1"/>
    <col min="7697" max="7697" width="11.125" style="276" bestFit="1" customWidth="1"/>
    <col min="7698" max="7698" width="10" style="276" bestFit="1" customWidth="1"/>
    <col min="7699" max="7699" width="12" style="276" customWidth="1"/>
    <col min="7700" max="7700" width="9.25" style="276" customWidth="1"/>
    <col min="7701" max="7701" width="10.625" style="276" customWidth="1"/>
    <col min="7702" max="7702" width="12.125" style="276" bestFit="1" customWidth="1"/>
    <col min="7703" max="7703" width="9.75" style="276" bestFit="1" customWidth="1"/>
    <col min="7704" max="7706" width="11.25" style="276" customWidth="1"/>
    <col min="7707" max="7707" width="9" style="276"/>
    <col min="7708" max="7708" width="12.5" style="276" customWidth="1"/>
    <col min="7709" max="7709" width="13.875" style="276" customWidth="1"/>
    <col min="7710" max="7710" width="10.75" style="276" customWidth="1"/>
    <col min="7711" max="7711" width="11.875" style="276" customWidth="1"/>
    <col min="7712" max="7936" width="9" style="276"/>
    <col min="7937" max="7937" width="16" style="276" customWidth="1"/>
    <col min="7938" max="7938" width="12.375" style="276" bestFit="1" customWidth="1"/>
    <col min="7939" max="7939" width="10.375" style="276" customWidth="1"/>
    <col min="7940" max="7940" width="10.5" style="276" bestFit="1" customWidth="1"/>
    <col min="7941" max="7941" width="11.125" style="276" bestFit="1" customWidth="1"/>
    <col min="7942" max="7942" width="10" style="276" bestFit="1" customWidth="1"/>
    <col min="7943" max="7943" width="10.25" style="276" bestFit="1" customWidth="1"/>
    <col min="7944" max="7944" width="10.5" style="276" customWidth="1"/>
    <col min="7945" max="7945" width="13.5" style="276" bestFit="1" customWidth="1"/>
    <col min="7946" max="7946" width="10.5" style="276" customWidth="1"/>
    <col min="7947" max="7947" width="11.125" style="276" bestFit="1" customWidth="1"/>
    <col min="7948" max="7948" width="10.875" style="276" customWidth="1"/>
    <col min="7949" max="7949" width="11.125" style="276" bestFit="1" customWidth="1"/>
    <col min="7950" max="7950" width="10" style="276" bestFit="1" customWidth="1"/>
    <col min="7951" max="7951" width="11" style="276" customWidth="1"/>
    <col min="7952" max="7952" width="10" style="276" bestFit="1" customWidth="1"/>
    <col min="7953" max="7953" width="11.125" style="276" bestFit="1" customWidth="1"/>
    <col min="7954" max="7954" width="10" style="276" bestFit="1" customWidth="1"/>
    <col min="7955" max="7955" width="12" style="276" customWidth="1"/>
    <col min="7956" max="7956" width="9.25" style="276" customWidth="1"/>
    <col min="7957" max="7957" width="10.625" style="276" customWidth="1"/>
    <col min="7958" max="7958" width="12.125" style="276" bestFit="1" customWidth="1"/>
    <col min="7959" max="7959" width="9.75" style="276" bestFit="1" customWidth="1"/>
    <col min="7960" max="7962" width="11.25" style="276" customWidth="1"/>
    <col min="7963" max="7963" width="9" style="276"/>
    <col min="7964" max="7964" width="12.5" style="276" customWidth="1"/>
    <col min="7965" max="7965" width="13.875" style="276" customWidth="1"/>
    <col min="7966" max="7966" width="10.75" style="276" customWidth="1"/>
    <col min="7967" max="7967" width="11.875" style="276" customWidth="1"/>
    <col min="7968" max="8192" width="9" style="276"/>
    <col min="8193" max="8193" width="16" style="276" customWidth="1"/>
    <col min="8194" max="8194" width="12.375" style="276" bestFit="1" customWidth="1"/>
    <col min="8195" max="8195" width="10.375" style="276" customWidth="1"/>
    <col min="8196" max="8196" width="10.5" style="276" bestFit="1" customWidth="1"/>
    <col min="8197" max="8197" width="11.125" style="276" bestFit="1" customWidth="1"/>
    <col min="8198" max="8198" width="10" style="276" bestFit="1" customWidth="1"/>
    <col min="8199" max="8199" width="10.25" style="276" bestFit="1" customWidth="1"/>
    <col min="8200" max="8200" width="10.5" style="276" customWidth="1"/>
    <col min="8201" max="8201" width="13.5" style="276" bestFit="1" customWidth="1"/>
    <col min="8202" max="8202" width="10.5" style="276" customWidth="1"/>
    <col min="8203" max="8203" width="11.125" style="276" bestFit="1" customWidth="1"/>
    <col min="8204" max="8204" width="10.875" style="276" customWidth="1"/>
    <col min="8205" max="8205" width="11.125" style="276" bestFit="1" customWidth="1"/>
    <col min="8206" max="8206" width="10" style="276" bestFit="1" customWidth="1"/>
    <col min="8207" max="8207" width="11" style="276" customWidth="1"/>
    <col min="8208" max="8208" width="10" style="276" bestFit="1" customWidth="1"/>
    <col min="8209" max="8209" width="11.125" style="276" bestFit="1" customWidth="1"/>
    <col min="8210" max="8210" width="10" style="276" bestFit="1" customWidth="1"/>
    <col min="8211" max="8211" width="12" style="276" customWidth="1"/>
    <col min="8212" max="8212" width="9.25" style="276" customWidth="1"/>
    <col min="8213" max="8213" width="10.625" style="276" customWidth="1"/>
    <col min="8214" max="8214" width="12.125" style="276" bestFit="1" customWidth="1"/>
    <col min="8215" max="8215" width="9.75" style="276" bestFit="1" customWidth="1"/>
    <col min="8216" max="8218" width="11.25" style="276" customWidth="1"/>
    <col min="8219" max="8219" width="9" style="276"/>
    <col min="8220" max="8220" width="12.5" style="276" customWidth="1"/>
    <col min="8221" max="8221" width="13.875" style="276" customWidth="1"/>
    <col min="8222" max="8222" width="10.75" style="276" customWidth="1"/>
    <col min="8223" max="8223" width="11.875" style="276" customWidth="1"/>
    <col min="8224" max="8448" width="9" style="276"/>
    <col min="8449" max="8449" width="16" style="276" customWidth="1"/>
    <col min="8450" max="8450" width="12.375" style="276" bestFit="1" customWidth="1"/>
    <col min="8451" max="8451" width="10.375" style="276" customWidth="1"/>
    <col min="8452" max="8452" width="10.5" style="276" bestFit="1" customWidth="1"/>
    <col min="8453" max="8453" width="11.125" style="276" bestFit="1" customWidth="1"/>
    <col min="8454" max="8454" width="10" style="276" bestFit="1" customWidth="1"/>
    <col min="8455" max="8455" width="10.25" style="276" bestFit="1" customWidth="1"/>
    <col min="8456" max="8456" width="10.5" style="276" customWidth="1"/>
    <col min="8457" max="8457" width="13.5" style="276" bestFit="1" customWidth="1"/>
    <col min="8458" max="8458" width="10.5" style="276" customWidth="1"/>
    <col min="8459" max="8459" width="11.125" style="276" bestFit="1" customWidth="1"/>
    <col min="8460" max="8460" width="10.875" style="276" customWidth="1"/>
    <col min="8461" max="8461" width="11.125" style="276" bestFit="1" customWidth="1"/>
    <col min="8462" max="8462" width="10" style="276" bestFit="1" customWidth="1"/>
    <col min="8463" max="8463" width="11" style="276" customWidth="1"/>
    <col min="8464" max="8464" width="10" style="276" bestFit="1" customWidth="1"/>
    <col min="8465" max="8465" width="11.125" style="276" bestFit="1" customWidth="1"/>
    <col min="8466" max="8466" width="10" style="276" bestFit="1" customWidth="1"/>
    <col min="8467" max="8467" width="12" style="276" customWidth="1"/>
    <col min="8468" max="8468" width="9.25" style="276" customWidth="1"/>
    <col min="8469" max="8469" width="10.625" style="276" customWidth="1"/>
    <col min="8470" max="8470" width="12.125" style="276" bestFit="1" customWidth="1"/>
    <col min="8471" max="8471" width="9.75" style="276" bestFit="1" customWidth="1"/>
    <col min="8472" max="8474" width="11.25" style="276" customWidth="1"/>
    <col min="8475" max="8475" width="9" style="276"/>
    <col min="8476" max="8476" width="12.5" style="276" customWidth="1"/>
    <col min="8477" max="8477" width="13.875" style="276" customWidth="1"/>
    <col min="8478" max="8478" width="10.75" style="276" customWidth="1"/>
    <col min="8479" max="8479" width="11.875" style="276" customWidth="1"/>
    <col min="8480" max="8704" width="9" style="276"/>
    <col min="8705" max="8705" width="16" style="276" customWidth="1"/>
    <col min="8706" max="8706" width="12.375" style="276" bestFit="1" customWidth="1"/>
    <col min="8707" max="8707" width="10.375" style="276" customWidth="1"/>
    <col min="8708" max="8708" width="10.5" style="276" bestFit="1" customWidth="1"/>
    <col min="8709" max="8709" width="11.125" style="276" bestFit="1" customWidth="1"/>
    <col min="8710" max="8710" width="10" style="276" bestFit="1" customWidth="1"/>
    <col min="8711" max="8711" width="10.25" style="276" bestFit="1" customWidth="1"/>
    <col min="8712" max="8712" width="10.5" style="276" customWidth="1"/>
    <col min="8713" max="8713" width="13.5" style="276" bestFit="1" customWidth="1"/>
    <col min="8714" max="8714" width="10.5" style="276" customWidth="1"/>
    <col min="8715" max="8715" width="11.125" style="276" bestFit="1" customWidth="1"/>
    <col min="8716" max="8716" width="10.875" style="276" customWidth="1"/>
    <col min="8717" max="8717" width="11.125" style="276" bestFit="1" customWidth="1"/>
    <col min="8718" max="8718" width="10" style="276" bestFit="1" customWidth="1"/>
    <col min="8719" max="8719" width="11" style="276" customWidth="1"/>
    <col min="8720" max="8720" width="10" style="276" bestFit="1" customWidth="1"/>
    <col min="8721" max="8721" width="11.125" style="276" bestFit="1" customWidth="1"/>
    <col min="8722" max="8722" width="10" style="276" bestFit="1" customWidth="1"/>
    <col min="8723" max="8723" width="12" style="276" customWidth="1"/>
    <col min="8724" max="8724" width="9.25" style="276" customWidth="1"/>
    <col min="8725" max="8725" width="10.625" style="276" customWidth="1"/>
    <col min="8726" max="8726" width="12.125" style="276" bestFit="1" customWidth="1"/>
    <col min="8727" max="8727" width="9.75" style="276" bestFit="1" customWidth="1"/>
    <col min="8728" max="8730" width="11.25" style="276" customWidth="1"/>
    <col min="8731" max="8731" width="9" style="276"/>
    <col min="8732" max="8732" width="12.5" style="276" customWidth="1"/>
    <col min="8733" max="8733" width="13.875" style="276" customWidth="1"/>
    <col min="8734" max="8734" width="10.75" style="276" customWidth="1"/>
    <col min="8735" max="8735" width="11.875" style="276" customWidth="1"/>
    <col min="8736" max="8960" width="9" style="276"/>
    <col min="8961" max="8961" width="16" style="276" customWidth="1"/>
    <col min="8962" max="8962" width="12.375" style="276" bestFit="1" customWidth="1"/>
    <col min="8963" max="8963" width="10.375" style="276" customWidth="1"/>
    <col min="8964" max="8964" width="10.5" style="276" bestFit="1" customWidth="1"/>
    <col min="8965" max="8965" width="11.125" style="276" bestFit="1" customWidth="1"/>
    <col min="8966" max="8966" width="10" style="276" bestFit="1" customWidth="1"/>
    <col min="8967" max="8967" width="10.25" style="276" bestFit="1" customWidth="1"/>
    <col min="8968" max="8968" width="10.5" style="276" customWidth="1"/>
    <col min="8969" max="8969" width="13.5" style="276" bestFit="1" customWidth="1"/>
    <col min="8970" max="8970" width="10.5" style="276" customWidth="1"/>
    <col min="8971" max="8971" width="11.125" style="276" bestFit="1" customWidth="1"/>
    <col min="8972" max="8972" width="10.875" style="276" customWidth="1"/>
    <col min="8973" max="8973" width="11.125" style="276" bestFit="1" customWidth="1"/>
    <col min="8974" max="8974" width="10" style="276" bestFit="1" customWidth="1"/>
    <col min="8975" max="8975" width="11" style="276" customWidth="1"/>
    <col min="8976" max="8976" width="10" style="276" bestFit="1" customWidth="1"/>
    <col min="8977" max="8977" width="11.125" style="276" bestFit="1" customWidth="1"/>
    <col min="8978" max="8978" width="10" style="276" bestFit="1" customWidth="1"/>
    <col min="8979" max="8979" width="12" style="276" customWidth="1"/>
    <col min="8980" max="8980" width="9.25" style="276" customWidth="1"/>
    <col min="8981" max="8981" width="10.625" style="276" customWidth="1"/>
    <col min="8982" max="8982" width="12.125" style="276" bestFit="1" customWidth="1"/>
    <col min="8983" max="8983" width="9.75" style="276" bestFit="1" customWidth="1"/>
    <col min="8984" max="8986" width="11.25" style="276" customWidth="1"/>
    <col min="8987" max="8987" width="9" style="276"/>
    <col min="8988" max="8988" width="12.5" style="276" customWidth="1"/>
    <col min="8989" max="8989" width="13.875" style="276" customWidth="1"/>
    <col min="8990" max="8990" width="10.75" style="276" customWidth="1"/>
    <col min="8991" max="8991" width="11.875" style="276" customWidth="1"/>
    <col min="8992" max="9216" width="9" style="276"/>
    <col min="9217" max="9217" width="16" style="276" customWidth="1"/>
    <col min="9218" max="9218" width="12.375" style="276" bestFit="1" customWidth="1"/>
    <col min="9219" max="9219" width="10.375" style="276" customWidth="1"/>
    <col min="9220" max="9220" width="10.5" style="276" bestFit="1" customWidth="1"/>
    <col min="9221" max="9221" width="11.125" style="276" bestFit="1" customWidth="1"/>
    <col min="9222" max="9222" width="10" style="276" bestFit="1" customWidth="1"/>
    <col min="9223" max="9223" width="10.25" style="276" bestFit="1" customWidth="1"/>
    <col min="9224" max="9224" width="10.5" style="276" customWidth="1"/>
    <col min="9225" max="9225" width="13.5" style="276" bestFit="1" customWidth="1"/>
    <col min="9226" max="9226" width="10.5" style="276" customWidth="1"/>
    <col min="9227" max="9227" width="11.125" style="276" bestFit="1" customWidth="1"/>
    <col min="9228" max="9228" width="10.875" style="276" customWidth="1"/>
    <col min="9229" max="9229" width="11.125" style="276" bestFit="1" customWidth="1"/>
    <col min="9230" max="9230" width="10" style="276" bestFit="1" customWidth="1"/>
    <col min="9231" max="9231" width="11" style="276" customWidth="1"/>
    <col min="9232" max="9232" width="10" style="276" bestFit="1" customWidth="1"/>
    <col min="9233" max="9233" width="11.125" style="276" bestFit="1" customWidth="1"/>
    <col min="9234" max="9234" width="10" style="276" bestFit="1" customWidth="1"/>
    <col min="9235" max="9235" width="12" style="276" customWidth="1"/>
    <col min="9236" max="9236" width="9.25" style="276" customWidth="1"/>
    <col min="9237" max="9237" width="10.625" style="276" customWidth="1"/>
    <col min="9238" max="9238" width="12.125" style="276" bestFit="1" customWidth="1"/>
    <col min="9239" max="9239" width="9.75" style="276" bestFit="1" customWidth="1"/>
    <col min="9240" max="9242" width="11.25" style="276" customWidth="1"/>
    <col min="9243" max="9243" width="9" style="276"/>
    <col min="9244" max="9244" width="12.5" style="276" customWidth="1"/>
    <col min="9245" max="9245" width="13.875" style="276" customWidth="1"/>
    <col min="9246" max="9246" width="10.75" style="276" customWidth="1"/>
    <col min="9247" max="9247" width="11.875" style="276" customWidth="1"/>
    <col min="9248" max="9472" width="9" style="276"/>
    <col min="9473" max="9473" width="16" style="276" customWidth="1"/>
    <col min="9474" max="9474" width="12.375" style="276" bestFit="1" customWidth="1"/>
    <col min="9475" max="9475" width="10.375" style="276" customWidth="1"/>
    <col min="9476" max="9476" width="10.5" style="276" bestFit="1" customWidth="1"/>
    <col min="9477" max="9477" width="11.125" style="276" bestFit="1" customWidth="1"/>
    <col min="9478" max="9478" width="10" style="276" bestFit="1" customWidth="1"/>
    <col min="9479" max="9479" width="10.25" style="276" bestFit="1" customWidth="1"/>
    <col min="9480" max="9480" width="10.5" style="276" customWidth="1"/>
    <col min="9481" max="9481" width="13.5" style="276" bestFit="1" customWidth="1"/>
    <col min="9482" max="9482" width="10.5" style="276" customWidth="1"/>
    <col min="9483" max="9483" width="11.125" style="276" bestFit="1" customWidth="1"/>
    <col min="9484" max="9484" width="10.875" style="276" customWidth="1"/>
    <col min="9485" max="9485" width="11.125" style="276" bestFit="1" customWidth="1"/>
    <col min="9486" max="9486" width="10" style="276" bestFit="1" customWidth="1"/>
    <col min="9487" max="9487" width="11" style="276" customWidth="1"/>
    <col min="9488" max="9488" width="10" style="276" bestFit="1" customWidth="1"/>
    <col min="9489" max="9489" width="11.125" style="276" bestFit="1" customWidth="1"/>
    <col min="9490" max="9490" width="10" style="276" bestFit="1" customWidth="1"/>
    <col min="9491" max="9491" width="12" style="276" customWidth="1"/>
    <col min="9492" max="9492" width="9.25" style="276" customWidth="1"/>
    <col min="9493" max="9493" width="10.625" style="276" customWidth="1"/>
    <col min="9494" max="9494" width="12.125" style="276" bestFit="1" customWidth="1"/>
    <col min="9495" max="9495" width="9.75" style="276" bestFit="1" customWidth="1"/>
    <col min="9496" max="9498" width="11.25" style="276" customWidth="1"/>
    <col min="9499" max="9499" width="9" style="276"/>
    <col min="9500" max="9500" width="12.5" style="276" customWidth="1"/>
    <col min="9501" max="9501" width="13.875" style="276" customWidth="1"/>
    <col min="9502" max="9502" width="10.75" style="276" customWidth="1"/>
    <col min="9503" max="9503" width="11.875" style="276" customWidth="1"/>
    <col min="9504" max="9728" width="9" style="276"/>
    <col min="9729" max="9729" width="16" style="276" customWidth="1"/>
    <col min="9730" max="9730" width="12.375" style="276" bestFit="1" customWidth="1"/>
    <col min="9731" max="9731" width="10.375" style="276" customWidth="1"/>
    <col min="9732" max="9732" width="10.5" style="276" bestFit="1" customWidth="1"/>
    <col min="9733" max="9733" width="11.125" style="276" bestFit="1" customWidth="1"/>
    <col min="9734" max="9734" width="10" style="276" bestFit="1" customWidth="1"/>
    <col min="9735" max="9735" width="10.25" style="276" bestFit="1" customWidth="1"/>
    <col min="9736" max="9736" width="10.5" style="276" customWidth="1"/>
    <col min="9737" max="9737" width="13.5" style="276" bestFit="1" customWidth="1"/>
    <col min="9738" max="9738" width="10.5" style="276" customWidth="1"/>
    <col min="9739" max="9739" width="11.125" style="276" bestFit="1" customWidth="1"/>
    <col min="9740" max="9740" width="10.875" style="276" customWidth="1"/>
    <col min="9741" max="9741" width="11.125" style="276" bestFit="1" customWidth="1"/>
    <col min="9742" max="9742" width="10" style="276" bestFit="1" customWidth="1"/>
    <col min="9743" max="9743" width="11" style="276" customWidth="1"/>
    <col min="9744" max="9744" width="10" style="276" bestFit="1" customWidth="1"/>
    <col min="9745" max="9745" width="11.125" style="276" bestFit="1" customWidth="1"/>
    <col min="9746" max="9746" width="10" style="276" bestFit="1" customWidth="1"/>
    <col min="9747" max="9747" width="12" style="276" customWidth="1"/>
    <col min="9748" max="9748" width="9.25" style="276" customWidth="1"/>
    <col min="9749" max="9749" width="10.625" style="276" customWidth="1"/>
    <col min="9750" max="9750" width="12.125" style="276" bestFit="1" customWidth="1"/>
    <col min="9751" max="9751" width="9.75" style="276" bestFit="1" customWidth="1"/>
    <col min="9752" max="9754" width="11.25" style="276" customWidth="1"/>
    <col min="9755" max="9755" width="9" style="276"/>
    <col min="9756" max="9756" width="12.5" style="276" customWidth="1"/>
    <col min="9757" max="9757" width="13.875" style="276" customWidth="1"/>
    <col min="9758" max="9758" width="10.75" style="276" customWidth="1"/>
    <col min="9759" max="9759" width="11.875" style="276" customWidth="1"/>
    <col min="9760" max="9984" width="9" style="276"/>
    <col min="9985" max="9985" width="16" style="276" customWidth="1"/>
    <col min="9986" max="9986" width="12.375" style="276" bestFit="1" customWidth="1"/>
    <col min="9987" max="9987" width="10.375" style="276" customWidth="1"/>
    <col min="9988" max="9988" width="10.5" style="276" bestFit="1" customWidth="1"/>
    <col min="9989" max="9989" width="11.125" style="276" bestFit="1" customWidth="1"/>
    <col min="9990" max="9990" width="10" style="276" bestFit="1" customWidth="1"/>
    <col min="9991" max="9991" width="10.25" style="276" bestFit="1" customWidth="1"/>
    <col min="9992" max="9992" width="10.5" style="276" customWidth="1"/>
    <col min="9993" max="9993" width="13.5" style="276" bestFit="1" customWidth="1"/>
    <col min="9994" max="9994" width="10.5" style="276" customWidth="1"/>
    <col min="9995" max="9995" width="11.125" style="276" bestFit="1" customWidth="1"/>
    <col min="9996" max="9996" width="10.875" style="276" customWidth="1"/>
    <col min="9997" max="9997" width="11.125" style="276" bestFit="1" customWidth="1"/>
    <col min="9998" max="9998" width="10" style="276" bestFit="1" customWidth="1"/>
    <col min="9999" max="9999" width="11" style="276" customWidth="1"/>
    <col min="10000" max="10000" width="10" style="276" bestFit="1" customWidth="1"/>
    <col min="10001" max="10001" width="11.125" style="276" bestFit="1" customWidth="1"/>
    <col min="10002" max="10002" width="10" style="276" bestFit="1" customWidth="1"/>
    <col min="10003" max="10003" width="12" style="276" customWidth="1"/>
    <col min="10004" max="10004" width="9.25" style="276" customWidth="1"/>
    <col min="10005" max="10005" width="10.625" style="276" customWidth="1"/>
    <col min="10006" max="10006" width="12.125" style="276" bestFit="1" customWidth="1"/>
    <col min="10007" max="10007" width="9.75" style="276" bestFit="1" customWidth="1"/>
    <col min="10008" max="10010" width="11.25" style="276" customWidth="1"/>
    <col min="10011" max="10011" width="9" style="276"/>
    <col min="10012" max="10012" width="12.5" style="276" customWidth="1"/>
    <col min="10013" max="10013" width="13.875" style="276" customWidth="1"/>
    <col min="10014" max="10014" width="10.75" style="276" customWidth="1"/>
    <col min="10015" max="10015" width="11.875" style="276" customWidth="1"/>
    <col min="10016" max="10240" width="9" style="276"/>
    <col min="10241" max="10241" width="16" style="276" customWidth="1"/>
    <col min="10242" max="10242" width="12.375" style="276" bestFit="1" customWidth="1"/>
    <col min="10243" max="10243" width="10.375" style="276" customWidth="1"/>
    <col min="10244" max="10244" width="10.5" style="276" bestFit="1" customWidth="1"/>
    <col min="10245" max="10245" width="11.125" style="276" bestFit="1" customWidth="1"/>
    <col min="10246" max="10246" width="10" style="276" bestFit="1" customWidth="1"/>
    <col min="10247" max="10247" width="10.25" style="276" bestFit="1" customWidth="1"/>
    <col min="10248" max="10248" width="10.5" style="276" customWidth="1"/>
    <col min="10249" max="10249" width="13.5" style="276" bestFit="1" customWidth="1"/>
    <col min="10250" max="10250" width="10.5" style="276" customWidth="1"/>
    <col min="10251" max="10251" width="11.125" style="276" bestFit="1" customWidth="1"/>
    <col min="10252" max="10252" width="10.875" style="276" customWidth="1"/>
    <col min="10253" max="10253" width="11.125" style="276" bestFit="1" customWidth="1"/>
    <col min="10254" max="10254" width="10" style="276" bestFit="1" customWidth="1"/>
    <col min="10255" max="10255" width="11" style="276" customWidth="1"/>
    <col min="10256" max="10256" width="10" style="276" bestFit="1" customWidth="1"/>
    <col min="10257" max="10257" width="11.125" style="276" bestFit="1" customWidth="1"/>
    <col min="10258" max="10258" width="10" style="276" bestFit="1" customWidth="1"/>
    <col min="10259" max="10259" width="12" style="276" customWidth="1"/>
    <col min="10260" max="10260" width="9.25" style="276" customWidth="1"/>
    <col min="10261" max="10261" width="10.625" style="276" customWidth="1"/>
    <col min="10262" max="10262" width="12.125" style="276" bestFit="1" customWidth="1"/>
    <col min="10263" max="10263" width="9.75" style="276" bestFit="1" customWidth="1"/>
    <col min="10264" max="10266" width="11.25" style="276" customWidth="1"/>
    <col min="10267" max="10267" width="9" style="276"/>
    <col min="10268" max="10268" width="12.5" style="276" customWidth="1"/>
    <col min="10269" max="10269" width="13.875" style="276" customWidth="1"/>
    <col min="10270" max="10270" width="10.75" style="276" customWidth="1"/>
    <col min="10271" max="10271" width="11.875" style="276" customWidth="1"/>
    <col min="10272" max="10496" width="9" style="276"/>
    <col min="10497" max="10497" width="16" style="276" customWidth="1"/>
    <col min="10498" max="10498" width="12.375" style="276" bestFit="1" customWidth="1"/>
    <col min="10499" max="10499" width="10.375" style="276" customWidth="1"/>
    <col min="10500" max="10500" width="10.5" style="276" bestFit="1" customWidth="1"/>
    <col min="10501" max="10501" width="11.125" style="276" bestFit="1" customWidth="1"/>
    <col min="10502" max="10502" width="10" style="276" bestFit="1" customWidth="1"/>
    <col min="10503" max="10503" width="10.25" style="276" bestFit="1" customWidth="1"/>
    <col min="10504" max="10504" width="10.5" style="276" customWidth="1"/>
    <col min="10505" max="10505" width="13.5" style="276" bestFit="1" customWidth="1"/>
    <col min="10506" max="10506" width="10.5" style="276" customWidth="1"/>
    <col min="10507" max="10507" width="11.125" style="276" bestFit="1" customWidth="1"/>
    <col min="10508" max="10508" width="10.875" style="276" customWidth="1"/>
    <col min="10509" max="10509" width="11.125" style="276" bestFit="1" customWidth="1"/>
    <col min="10510" max="10510" width="10" style="276" bestFit="1" customWidth="1"/>
    <col min="10511" max="10511" width="11" style="276" customWidth="1"/>
    <col min="10512" max="10512" width="10" style="276" bestFit="1" customWidth="1"/>
    <col min="10513" max="10513" width="11.125" style="276" bestFit="1" customWidth="1"/>
    <col min="10514" max="10514" width="10" style="276" bestFit="1" customWidth="1"/>
    <col min="10515" max="10515" width="12" style="276" customWidth="1"/>
    <col min="10516" max="10516" width="9.25" style="276" customWidth="1"/>
    <col min="10517" max="10517" width="10.625" style="276" customWidth="1"/>
    <col min="10518" max="10518" width="12.125" style="276" bestFit="1" customWidth="1"/>
    <col min="10519" max="10519" width="9.75" style="276" bestFit="1" customWidth="1"/>
    <col min="10520" max="10522" width="11.25" style="276" customWidth="1"/>
    <col min="10523" max="10523" width="9" style="276"/>
    <col min="10524" max="10524" width="12.5" style="276" customWidth="1"/>
    <col min="10525" max="10525" width="13.875" style="276" customWidth="1"/>
    <col min="10526" max="10526" width="10.75" style="276" customWidth="1"/>
    <col min="10527" max="10527" width="11.875" style="276" customWidth="1"/>
    <col min="10528" max="10752" width="9" style="276"/>
    <col min="10753" max="10753" width="16" style="276" customWidth="1"/>
    <col min="10754" max="10754" width="12.375" style="276" bestFit="1" customWidth="1"/>
    <col min="10755" max="10755" width="10.375" style="276" customWidth="1"/>
    <col min="10756" max="10756" width="10.5" style="276" bestFit="1" customWidth="1"/>
    <col min="10757" max="10757" width="11.125" style="276" bestFit="1" customWidth="1"/>
    <col min="10758" max="10758" width="10" style="276" bestFit="1" customWidth="1"/>
    <col min="10759" max="10759" width="10.25" style="276" bestFit="1" customWidth="1"/>
    <col min="10760" max="10760" width="10.5" style="276" customWidth="1"/>
    <col min="10761" max="10761" width="13.5" style="276" bestFit="1" customWidth="1"/>
    <col min="10762" max="10762" width="10.5" style="276" customWidth="1"/>
    <col min="10763" max="10763" width="11.125" style="276" bestFit="1" customWidth="1"/>
    <col min="10764" max="10764" width="10.875" style="276" customWidth="1"/>
    <col min="10765" max="10765" width="11.125" style="276" bestFit="1" customWidth="1"/>
    <col min="10766" max="10766" width="10" style="276" bestFit="1" customWidth="1"/>
    <col min="10767" max="10767" width="11" style="276" customWidth="1"/>
    <col min="10768" max="10768" width="10" style="276" bestFit="1" customWidth="1"/>
    <col min="10769" max="10769" width="11.125" style="276" bestFit="1" customWidth="1"/>
    <col min="10770" max="10770" width="10" style="276" bestFit="1" customWidth="1"/>
    <col min="10771" max="10771" width="12" style="276" customWidth="1"/>
    <col min="10772" max="10772" width="9.25" style="276" customWidth="1"/>
    <col min="10773" max="10773" width="10.625" style="276" customWidth="1"/>
    <col min="10774" max="10774" width="12.125" style="276" bestFit="1" customWidth="1"/>
    <col min="10775" max="10775" width="9.75" style="276" bestFit="1" customWidth="1"/>
    <col min="10776" max="10778" width="11.25" style="276" customWidth="1"/>
    <col min="10779" max="10779" width="9" style="276"/>
    <col min="10780" max="10780" width="12.5" style="276" customWidth="1"/>
    <col min="10781" max="10781" width="13.875" style="276" customWidth="1"/>
    <col min="10782" max="10782" width="10.75" style="276" customWidth="1"/>
    <col min="10783" max="10783" width="11.875" style="276" customWidth="1"/>
    <col min="10784" max="11008" width="9" style="276"/>
    <col min="11009" max="11009" width="16" style="276" customWidth="1"/>
    <col min="11010" max="11010" width="12.375" style="276" bestFit="1" customWidth="1"/>
    <col min="11011" max="11011" width="10.375" style="276" customWidth="1"/>
    <col min="11012" max="11012" width="10.5" style="276" bestFit="1" customWidth="1"/>
    <col min="11013" max="11013" width="11.125" style="276" bestFit="1" customWidth="1"/>
    <col min="11014" max="11014" width="10" style="276" bestFit="1" customWidth="1"/>
    <col min="11015" max="11015" width="10.25" style="276" bestFit="1" customWidth="1"/>
    <col min="11016" max="11016" width="10.5" style="276" customWidth="1"/>
    <col min="11017" max="11017" width="13.5" style="276" bestFit="1" customWidth="1"/>
    <col min="11018" max="11018" width="10.5" style="276" customWidth="1"/>
    <col min="11019" max="11019" width="11.125" style="276" bestFit="1" customWidth="1"/>
    <col min="11020" max="11020" width="10.875" style="276" customWidth="1"/>
    <col min="11021" max="11021" width="11.125" style="276" bestFit="1" customWidth="1"/>
    <col min="11022" max="11022" width="10" style="276" bestFit="1" customWidth="1"/>
    <col min="11023" max="11023" width="11" style="276" customWidth="1"/>
    <col min="11024" max="11024" width="10" style="276" bestFit="1" customWidth="1"/>
    <col min="11025" max="11025" width="11.125" style="276" bestFit="1" customWidth="1"/>
    <col min="11026" max="11026" width="10" style="276" bestFit="1" customWidth="1"/>
    <col min="11027" max="11027" width="12" style="276" customWidth="1"/>
    <col min="11028" max="11028" width="9.25" style="276" customWidth="1"/>
    <col min="11029" max="11029" width="10.625" style="276" customWidth="1"/>
    <col min="11030" max="11030" width="12.125" style="276" bestFit="1" customWidth="1"/>
    <col min="11031" max="11031" width="9.75" style="276" bestFit="1" customWidth="1"/>
    <col min="11032" max="11034" width="11.25" style="276" customWidth="1"/>
    <col min="11035" max="11035" width="9" style="276"/>
    <col min="11036" max="11036" width="12.5" style="276" customWidth="1"/>
    <col min="11037" max="11037" width="13.875" style="276" customWidth="1"/>
    <col min="11038" max="11038" width="10.75" style="276" customWidth="1"/>
    <col min="11039" max="11039" width="11.875" style="276" customWidth="1"/>
    <col min="11040" max="11264" width="9" style="276"/>
    <col min="11265" max="11265" width="16" style="276" customWidth="1"/>
    <col min="11266" max="11266" width="12.375" style="276" bestFit="1" customWidth="1"/>
    <col min="11267" max="11267" width="10.375" style="276" customWidth="1"/>
    <col min="11268" max="11268" width="10.5" style="276" bestFit="1" customWidth="1"/>
    <col min="11269" max="11269" width="11.125" style="276" bestFit="1" customWidth="1"/>
    <col min="11270" max="11270" width="10" style="276" bestFit="1" customWidth="1"/>
    <col min="11271" max="11271" width="10.25" style="276" bestFit="1" customWidth="1"/>
    <col min="11272" max="11272" width="10.5" style="276" customWidth="1"/>
    <col min="11273" max="11273" width="13.5" style="276" bestFit="1" customWidth="1"/>
    <col min="11274" max="11274" width="10.5" style="276" customWidth="1"/>
    <col min="11275" max="11275" width="11.125" style="276" bestFit="1" customWidth="1"/>
    <col min="11276" max="11276" width="10.875" style="276" customWidth="1"/>
    <col min="11277" max="11277" width="11.125" style="276" bestFit="1" customWidth="1"/>
    <col min="11278" max="11278" width="10" style="276" bestFit="1" customWidth="1"/>
    <col min="11279" max="11279" width="11" style="276" customWidth="1"/>
    <col min="11280" max="11280" width="10" style="276" bestFit="1" customWidth="1"/>
    <col min="11281" max="11281" width="11.125" style="276" bestFit="1" customWidth="1"/>
    <col min="11282" max="11282" width="10" style="276" bestFit="1" customWidth="1"/>
    <col min="11283" max="11283" width="12" style="276" customWidth="1"/>
    <col min="11284" max="11284" width="9.25" style="276" customWidth="1"/>
    <col min="11285" max="11285" width="10.625" style="276" customWidth="1"/>
    <col min="11286" max="11286" width="12.125" style="276" bestFit="1" customWidth="1"/>
    <col min="11287" max="11287" width="9.75" style="276" bestFit="1" customWidth="1"/>
    <col min="11288" max="11290" width="11.25" style="276" customWidth="1"/>
    <col min="11291" max="11291" width="9" style="276"/>
    <col min="11292" max="11292" width="12.5" style="276" customWidth="1"/>
    <col min="11293" max="11293" width="13.875" style="276" customWidth="1"/>
    <col min="11294" max="11294" width="10.75" style="276" customWidth="1"/>
    <col min="11295" max="11295" width="11.875" style="276" customWidth="1"/>
    <col min="11296" max="11520" width="9" style="276"/>
    <col min="11521" max="11521" width="16" style="276" customWidth="1"/>
    <col min="11522" max="11522" width="12.375" style="276" bestFit="1" customWidth="1"/>
    <col min="11523" max="11523" width="10.375" style="276" customWidth="1"/>
    <col min="11524" max="11524" width="10.5" style="276" bestFit="1" customWidth="1"/>
    <col min="11525" max="11525" width="11.125" style="276" bestFit="1" customWidth="1"/>
    <col min="11526" max="11526" width="10" style="276" bestFit="1" customWidth="1"/>
    <col min="11527" max="11527" width="10.25" style="276" bestFit="1" customWidth="1"/>
    <col min="11528" max="11528" width="10.5" style="276" customWidth="1"/>
    <col min="11529" max="11529" width="13.5" style="276" bestFit="1" customWidth="1"/>
    <col min="11530" max="11530" width="10.5" style="276" customWidth="1"/>
    <col min="11531" max="11531" width="11.125" style="276" bestFit="1" customWidth="1"/>
    <col min="11532" max="11532" width="10.875" style="276" customWidth="1"/>
    <col min="11533" max="11533" width="11.125" style="276" bestFit="1" customWidth="1"/>
    <col min="11534" max="11534" width="10" style="276" bestFit="1" customWidth="1"/>
    <col min="11535" max="11535" width="11" style="276" customWidth="1"/>
    <col min="11536" max="11536" width="10" style="276" bestFit="1" customWidth="1"/>
    <col min="11537" max="11537" width="11.125" style="276" bestFit="1" customWidth="1"/>
    <col min="11538" max="11538" width="10" style="276" bestFit="1" customWidth="1"/>
    <col min="11539" max="11539" width="12" style="276" customWidth="1"/>
    <col min="11540" max="11540" width="9.25" style="276" customWidth="1"/>
    <col min="11541" max="11541" width="10.625" style="276" customWidth="1"/>
    <col min="11542" max="11542" width="12.125" style="276" bestFit="1" customWidth="1"/>
    <col min="11543" max="11543" width="9.75" style="276" bestFit="1" customWidth="1"/>
    <col min="11544" max="11546" width="11.25" style="276" customWidth="1"/>
    <col min="11547" max="11547" width="9" style="276"/>
    <col min="11548" max="11548" width="12.5" style="276" customWidth="1"/>
    <col min="11549" max="11549" width="13.875" style="276" customWidth="1"/>
    <col min="11550" max="11550" width="10.75" style="276" customWidth="1"/>
    <col min="11551" max="11551" width="11.875" style="276" customWidth="1"/>
    <col min="11552" max="11776" width="9" style="276"/>
    <col min="11777" max="11777" width="16" style="276" customWidth="1"/>
    <col min="11778" max="11778" width="12.375" style="276" bestFit="1" customWidth="1"/>
    <col min="11779" max="11779" width="10.375" style="276" customWidth="1"/>
    <col min="11780" max="11780" width="10.5" style="276" bestFit="1" customWidth="1"/>
    <col min="11781" max="11781" width="11.125" style="276" bestFit="1" customWidth="1"/>
    <col min="11782" max="11782" width="10" style="276" bestFit="1" customWidth="1"/>
    <col min="11783" max="11783" width="10.25" style="276" bestFit="1" customWidth="1"/>
    <col min="11784" max="11784" width="10.5" style="276" customWidth="1"/>
    <col min="11785" max="11785" width="13.5" style="276" bestFit="1" customWidth="1"/>
    <col min="11786" max="11786" width="10.5" style="276" customWidth="1"/>
    <col min="11787" max="11787" width="11.125" style="276" bestFit="1" customWidth="1"/>
    <col min="11788" max="11788" width="10.875" style="276" customWidth="1"/>
    <col min="11789" max="11789" width="11.125" style="276" bestFit="1" customWidth="1"/>
    <col min="11790" max="11790" width="10" style="276" bestFit="1" customWidth="1"/>
    <col min="11791" max="11791" width="11" style="276" customWidth="1"/>
    <col min="11792" max="11792" width="10" style="276" bestFit="1" customWidth="1"/>
    <col min="11793" max="11793" width="11.125" style="276" bestFit="1" customWidth="1"/>
    <col min="11794" max="11794" width="10" style="276" bestFit="1" customWidth="1"/>
    <col min="11795" max="11795" width="12" style="276" customWidth="1"/>
    <col min="11796" max="11796" width="9.25" style="276" customWidth="1"/>
    <col min="11797" max="11797" width="10.625" style="276" customWidth="1"/>
    <col min="11798" max="11798" width="12.125" style="276" bestFit="1" customWidth="1"/>
    <col min="11799" max="11799" width="9.75" style="276" bestFit="1" customWidth="1"/>
    <col min="11800" max="11802" width="11.25" style="276" customWidth="1"/>
    <col min="11803" max="11803" width="9" style="276"/>
    <col min="11804" max="11804" width="12.5" style="276" customWidth="1"/>
    <col min="11805" max="11805" width="13.875" style="276" customWidth="1"/>
    <col min="11806" max="11806" width="10.75" style="276" customWidth="1"/>
    <col min="11807" max="11807" width="11.875" style="276" customWidth="1"/>
    <col min="11808" max="12032" width="9" style="276"/>
    <col min="12033" max="12033" width="16" style="276" customWidth="1"/>
    <col min="12034" max="12034" width="12.375" style="276" bestFit="1" customWidth="1"/>
    <col min="12035" max="12035" width="10.375" style="276" customWidth="1"/>
    <col min="12036" max="12036" width="10.5" style="276" bestFit="1" customWidth="1"/>
    <col min="12037" max="12037" width="11.125" style="276" bestFit="1" customWidth="1"/>
    <col min="12038" max="12038" width="10" style="276" bestFit="1" customWidth="1"/>
    <col min="12039" max="12039" width="10.25" style="276" bestFit="1" customWidth="1"/>
    <col min="12040" max="12040" width="10.5" style="276" customWidth="1"/>
    <col min="12041" max="12041" width="13.5" style="276" bestFit="1" customWidth="1"/>
    <col min="12042" max="12042" width="10.5" style="276" customWidth="1"/>
    <col min="12043" max="12043" width="11.125" style="276" bestFit="1" customWidth="1"/>
    <col min="12044" max="12044" width="10.875" style="276" customWidth="1"/>
    <col min="12045" max="12045" width="11.125" style="276" bestFit="1" customWidth="1"/>
    <col min="12046" max="12046" width="10" style="276" bestFit="1" customWidth="1"/>
    <col min="12047" max="12047" width="11" style="276" customWidth="1"/>
    <col min="12048" max="12048" width="10" style="276" bestFit="1" customWidth="1"/>
    <col min="12049" max="12049" width="11.125" style="276" bestFit="1" customWidth="1"/>
    <col min="12050" max="12050" width="10" style="276" bestFit="1" customWidth="1"/>
    <col min="12051" max="12051" width="12" style="276" customWidth="1"/>
    <col min="12052" max="12052" width="9.25" style="276" customWidth="1"/>
    <col min="12053" max="12053" width="10.625" style="276" customWidth="1"/>
    <col min="12054" max="12054" width="12.125" style="276" bestFit="1" customWidth="1"/>
    <col min="12055" max="12055" width="9.75" style="276" bestFit="1" customWidth="1"/>
    <col min="12056" max="12058" width="11.25" style="276" customWidth="1"/>
    <col min="12059" max="12059" width="9" style="276"/>
    <col min="12060" max="12060" width="12.5" style="276" customWidth="1"/>
    <col min="12061" max="12061" width="13.875" style="276" customWidth="1"/>
    <col min="12062" max="12062" width="10.75" style="276" customWidth="1"/>
    <col min="12063" max="12063" width="11.875" style="276" customWidth="1"/>
    <col min="12064" max="12288" width="9" style="276"/>
    <col min="12289" max="12289" width="16" style="276" customWidth="1"/>
    <col min="12290" max="12290" width="12.375" style="276" bestFit="1" customWidth="1"/>
    <col min="12291" max="12291" width="10.375" style="276" customWidth="1"/>
    <col min="12292" max="12292" width="10.5" style="276" bestFit="1" customWidth="1"/>
    <col min="12293" max="12293" width="11.125" style="276" bestFit="1" customWidth="1"/>
    <col min="12294" max="12294" width="10" style="276" bestFit="1" customWidth="1"/>
    <col min="12295" max="12295" width="10.25" style="276" bestFit="1" customWidth="1"/>
    <col min="12296" max="12296" width="10.5" style="276" customWidth="1"/>
    <col min="12297" max="12297" width="13.5" style="276" bestFit="1" customWidth="1"/>
    <col min="12298" max="12298" width="10.5" style="276" customWidth="1"/>
    <col min="12299" max="12299" width="11.125" style="276" bestFit="1" customWidth="1"/>
    <col min="12300" max="12300" width="10.875" style="276" customWidth="1"/>
    <col min="12301" max="12301" width="11.125" style="276" bestFit="1" customWidth="1"/>
    <col min="12302" max="12302" width="10" style="276" bestFit="1" customWidth="1"/>
    <col min="12303" max="12303" width="11" style="276" customWidth="1"/>
    <col min="12304" max="12304" width="10" style="276" bestFit="1" customWidth="1"/>
    <col min="12305" max="12305" width="11.125" style="276" bestFit="1" customWidth="1"/>
    <col min="12306" max="12306" width="10" style="276" bestFit="1" customWidth="1"/>
    <col min="12307" max="12307" width="12" style="276" customWidth="1"/>
    <col min="12308" max="12308" width="9.25" style="276" customWidth="1"/>
    <col min="12309" max="12309" width="10.625" style="276" customWidth="1"/>
    <col min="12310" max="12310" width="12.125" style="276" bestFit="1" customWidth="1"/>
    <col min="12311" max="12311" width="9.75" style="276" bestFit="1" customWidth="1"/>
    <col min="12312" max="12314" width="11.25" style="276" customWidth="1"/>
    <col min="12315" max="12315" width="9" style="276"/>
    <col min="12316" max="12316" width="12.5" style="276" customWidth="1"/>
    <col min="12317" max="12317" width="13.875" style="276" customWidth="1"/>
    <col min="12318" max="12318" width="10.75" style="276" customWidth="1"/>
    <col min="12319" max="12319" width="11.875" style="276" customWidth="1"/>
    <col min="12320" max="12544" width="9" style="276"/>
    <col min="12545" max="12545" width="16" style="276" customWidth="1"/>
    <col min="12546" max="12546" width="12.375" style="276" bestFit="1" customWidth="1"/>
    <col min="12547" max="12547" width="10.375" style="276" customWidth="1"/>
    <col min="12548" max="12548" width="10.5" style="276" bestFit="1" customWidth="1"/>
    <col min="12549" max="12549" width="11.125" style="276" bestFit="1" customWidth="1"/>
    <col min="12550" max="12550" width="10" style="276" bestFit="1" customWidth="1"/>
    <col min="12551" max="12551" width="10.25" style="276" bestFit="1" customWidth="1"/>
    <col min="12552" max="12552" width="10.5" style="276" customWidth="1"/>
    <col min="12553" max="12553" width="13.5" style="276" bestFit="1" customWidth="1"/>
    <col min="12554" max="12554" width="10.5" style="276" customWidth="1"/>
    <col min="12555" max="12555" width="11.125" style="276" bestFit="1" customWidth="1"/>
    <col min="12556" max="12556" width="10.875" style="276" customWidth="1"/>
    <col min="12557" max="12557" width="11.125" style="276" bestFit="1" customWidth="1"/>
    <col min="12558" max="12558" width="10" style="276" bestFit="1" customWidth="1"/>
    <col min="12559" max="12559" width="11" style="276" customWidth="1"/>
    <col min="12560" max="12560" width="10" style="276" bestFit="1" customWidth="1"/>
    <col min="12561" max="12561" width="11.125" style="276" bestFit="1" customWidth="1"/>
    <col min="12562" max="12562" width="10" style="276" bestFit="1" customWidth="1"/>
    <col min="12563" max="12563" width="12" style="276" customWidth="1"/>
    <col min="12564" max="12564" width="9.25" style="276" customWidth="1"/>
    <col min="12565" max="12565" width="10.625" style="276" customWidth="1"/>
    <col min="12566" max="12566" width="12.125" style="276" bestFit="1" customWidth="1"/>
    <col min="12567" max="12567" width="9.75" style="276" bestFit="1" customWidth="1"/>
    <col min="12568" max="12570" width="11.25" style="276" customWidth="1"/>
    <col min="12571" max="12571" width="9" style="276"/>
    <col min="12572" max="12572" width="12.5" style="276" customWidth="1"/>
    <col min="12573" max="12573" width="13.875" style="276" customWidth="1"/>
    <col min="12574" max="12574" width="10.75" style="276" customWidth="1"/>
    <col min="12575" max="12575" width="11.875" style="276" customWidth="1"/>
    <col min="12576" max="12800" width="9" style="276"/>
    <col min="12801" max="12801" width="16" style="276" customWidth="1"/>
    <col min="12802" max="12802" width="12.375" style="276" bestFit="1" customWidth="1"/>
    <col min="12803" max="12803" width="10.375" style="276" customWidth="1"/>
    <col min="12804" max="12804" width="10.5" style="276" bestFit="1" customWidth="1"/>
    <col min="12805" max="12805" width="11.125" style="276" bestFit="1" customWidth="1"/>
    <col min="12806" max="12806" width="10" style="276" bestFit="1" customWidth="1"/>
    <col min="12807" max="12807" width="10.25" style="276" bestFit="1" customWidth="1"/>
    <col min="12808" max="12808" width="10.5" style="276" customWidth="1"/>
    <col min="12809" max="12809" width="13.5" style="276" bestFit="1" customWidth="1"/>
    <col min="12810" max="12810" width="10.5" style="276" customWidth="1"/>
    <col min="12811" max="12811" width="11.125" style="276" bestFit="1" customWidth="1"/>
    <col min="12812" max="12812" width="10.875" style="276" customWidth="1"/>
    <col min="12813" max="12813" width="11.125" style="276" bestFit="1" customWidth="1"/>
    <col min="12814" max="12814" width="10" style="276" bestFit="1" customWidth="1"/>
    <col min="12815" max="12815" width="11" style="276" customWidth="1"/>
    <col min="12816" max="12816" width="10" style="276" bestFit="1" customWidth="1"/>
    <col min="12817" max="12817" width="11.125" style="276" bestFit="1" customWidth="1"/>
    <col min="12818" max="12818" width="10" style="276" bestFit="1" customWidth="1"/>
    <col min="12819" max="12819" width="12" style="276" customWidth="1"/>
    <col min="12820" max="12820" width="9.25" style="276" customWidth="1"/>
    <col min="12821" max="12821" width="10.625" style="276" customWidth="1"/>
    <col min="12822" max="12822" width="12.125" style="276" bestFit="1" customWidth="1"/>
    <col min="12823" max="12823" width="9.75" style="276" bestFit="1" customWidth="1"/>
    <col min="12824" max="12826" width="11.25" style="276" customWidth="1"/>
    <col min="12827" max="12827" width="9" style="276"/>
    <col min="12828" max="12828" width="12.5" style="276" customWidth="1"/>
    <col min="12829" max="12829" width="13.875" style="276" customWidth="1"/>
    <col min="12830" max="12830" width="10.75" style="276" customWidth="1"/>
    <col min="12831" max="12831" width="11.875" style="276" customWidth="1"/>
    <col min="12832" max="13056" width="9" style="276"/>
    <col min="13057" max="13057" width="16" style="276" customWidth="1"/>
    <col min="13058" max="13058" width="12.375" style="276" bestFit="1" customWidth="1"/>
    <col min="13059" max="13059" width="10.375" style="276" customWidth="1"/>
    <col min="13060" max="13060" width="10.5" style="276" bestFit="1" customWidth="1"/>
    <col min="13061" max="13061" width="11.125" style="276" bestFit="1" customWidth="1"/>
    <col min="13062" max="13062" width="10" style="276" bestFit="1" customWidth="1"/>
    <col min="13063" max="13063" width="10.25" style="276" bestFit="1" customWidth="1"/>
    <col min="13064" max="13064" width="10.5" style="276" customWidth="1"/>
    <col min="13065" max="13065" width="13.5" style="276" bestFit="1" customWidth="1"/>
    <col min="13066" max="13066" width="10.5" style="276" customWidth="1"/>
    <col min="13067" max="13067" width="11.125" style="276" bestFit="1" customWidth="1"/>
    <col min="13068" max="13068" width="10.875" style="276" customWidth="1"/>
    <col min="13069" max="13069" width="11.125" style="276" bestFit="1" customWidth="1"/>
    <col min="13070" max="13070" width="10" style="276" bestFit="1" customWidth="1"/>
    <col min="13071" max="13071" width="11" style="276" customWidth="1"/>
    <col min="13072" max="13072" width="10" style="276" bestFit="1" customWidth="1"/>
    <col min="13073" max="13073" width="11.125" style="276" bestFit="1" customWidth="1"/>
    <col min="13074" max="13074" width="10" style="276" bestFit="1" customWidth="1"/>
    <col min="13075" max="13075" width="12" style="276" customWidth="1"/>
    <col min="13076" max="13076" width="9.25" style="276" customWidth="1"/>
    <col min="13077" max="13077" width="10.625" style="276" customWidth="1"/>
    <col min="13078" max="13078" width="12.125" style="276" bestFit="1" customWidth="1"/>
    <col min="13079" max="13079" width="9.75" style="276" bestFit="1" customWidth="1"/>
    <col min="13080" max="13082" width="11.25" style="276" customWidth="1"/>
    <col min="13083" max="13083" width="9" style="276"/>
    <col min="13084" max="13084" width="12.5" style="276" customWidth="1"/>
    <col min="13085" max="13085" width="13.875" style="276" customWidth="1"/>
    <col min="13086" max="13086" width="10.75" style="276" customWidth="1"/>
    <col min="13087" max="13087" width="11.875" style="276" customWidth="1"/>
    <col min="13088" max="13312" width="9" style="276"/>
    <col min="13313" max="13313" width="16" style="276" customWidth="1"/>
    <col min="13314" max="13314" width="12.375" style="276" bestFit="1" customWidth="1"/>
    <col min="13315" max="13315" width="10.375" style="276" customWidth="1"/>
    <col min="13316" max="13316" width="10.5" style="276" bestFit="1" customWidth="1"/>
    <col min="13317" max="13317" width="11.125" style="276" bestFit="1" customWidth="1"/>
    <col min="13318" max="13318" width="10" style="276" bestFit="1" customWidth="1"/>
    <col min="13319" max="13319" width="10.25" style="276" bestFit="1" customWidth="1"/>
    <col min="13320" max="13320" width="10.5" style="276" customWidth="1"/>
    <col min="13321" max="13321" width="13.5" style="276" bestFit="1" customWidth="1"/>
    <col min="13322" max="13322" width="10.5" style="276" customWidth="1"/>
    <col min="13323" max="13323" width="11.125" style="276" bestFit="1" customWidth="1"/>
    <col min="13324" max="13324" width="10.875" style="276" customWidth="1"/>
    <col min="13325" max="13325" width="11.125" style="276" bestFit="1" customWidth="1"/>
    <col min="13326" max="13326" width="10" style="276" bestFit="1" customWidth="1"/>
    <col min="13327" max="13327" width="11" style="276" customWidth="1"/>
    <col min="13328" max="13328" width="10" style="276" bestFit="1" customWidth="1"/>
    <col min="13329" max="13329" width="11.125" style="276" bestFit="1" customWidth="1"/>
    <col min="13330" max="13330" width="10" style="276" bestFit="1" customWidth="1"/>
    <col min="13331" max="13331" width="12" style="276" customWidth="1"/>
    <col min="13332" max="13332" width="9.25" style="276" customWidth="1"/>
    <col min="13333" max="13333" width="10.625" style="276" customWidth="1"/>
    <col min="13334" max="13334" width="12.125" style="276" bestFit="1" customWidth="1"/>
    <col min="13335" max="13335" width="9.75" style="276" bestFit="1" customWidth="1"/>
    <col min="13336" max="13338" width="11.25" style="276" customWidth="1"/>
    <col min="13339" max="13339" width="9" style="276"/>
    <col min="13340" max="13340" width="12.5" style="276" customWidth="1"/>
    <col min="13341" max="13341" width="13.875" style="276" customWidth="1"/>
    <col min="13342" max="13342" width="10.75" style="276" customWidth="1"/>
    <col min="13343" max="13343" width="11.875" style="276" customWidth="1"/>
    <col min="13344" max="13568" width="9" style="276"/>
    <col min="13569" max="13569" width="16" style="276" customWidth="1"/>
    <col min="13570" max="13570" width="12.375" style="276" bestFit="1" customWidth="1"/>
    <col min="13571" max="13571" width="10.375" style="276" customWidth="1"/>
    <col min="13572" max="13572" width="10.5" style="276" bestFit="1" customWidth="1"/>
    <col min="13573" max="13573" width="11.125" style="276" bestFit="1" customWidth="1"/>
    <col min="13574" max="13574" width="10" style="276" bestFit="1" customWidth="1"/>
    <col min="13575" max="13575" width="10.25" style="276" bestFit="1" customWidth="1"/>
    <col min="13576" max="13576" width="10.5" style="276" customWidth="1"/>
    <col min="13577" max="13577" width="13.5" style="276" bestFit="1" customWidth="1"/>
    <col min="13578" max="13578" width="10.5" style="276" customWidth="1"/>
    <col min="13579" max="13579" width="11.125" style="276" bestFit="1" customWidth="1"/>
    <col min="13580" max="13580" width="10.875" style="276" customWidth="1"/>
    <col min="13581" max="13581" width="11.125" style="276" bestFit="1" customWidth="1"/>
    <col min="13582" max="13582" width="10" style="276" bestFit="1" customWidth="1"/>
    <col min="13583" max="13583" width="11" style="276" customWidth="1"/>
    <col min="13584" max="13584" width="10" style="276" bestFit="1" customWidth="1"/>
    <col min="13585" max="13585" width="11.125" style="276" bestFit="1" customWidth="1"/>
    <col min="13586" max="13586" width="10" style="276" bestFit="1" customWidth="1"/>
    <col min="13587" max="13587" width="12" style="276" customWidth="1"/>
    <col min="13588" max="13588" width="9.25" style="276" customWidth="1"/>
    <col min="13589" max="13589" width="10.625" style="276" customWidth="1"/>
    <col min="13590" max="13590" width="12.125" style="276" bestFit="1" customWidth="1"/>
    <col min="13591" max="13591" width="9.75" style="276" bestFit="1" customWidth="1"/>
    <col min="13592" max="13594" width="11.25" style="276" customWidth="1"/>
    <col min="13595" max="13595" width="9" style="276"/>
    <col min="13596" max="13596" width="12.5" style="276" customWidth="1"/>
    <col min="13597" max="13597" width="13.875" style="276" customWidth="1"/>
    <col min="13598" max="13598" width="10.75" style="276" customWidth="1"/>
    <col min="13599" max="13599" width="11.875" style="276" customWidth="1"/>
    <col min="13600" max="13824" width="9" style="276"/>
    <col min="13825" max="13825" width="16" style="276" customWidth="1"/>
    <col min="13826" max="13826" width="12.375" style="276" bestFit="1" customWidth="1"/>
    <col min="13827" max="13827" width="10.375" style="276" customWidth="1"/>
    <col min="13828" max="13828" width="10.5" style="276" bestFit="1" customWidth="1"/>
    <col min="13829" max="13829" width="11.125" style="276" bestFit="1" customWidth="1"/>
    <col min="13830" max="13830" width="10" style="276" bestFit="1" customWidth="1"/>
    <col min="13831" max="13831" width="10.25" style="276" bestFit="1" customWidth="1"/>
    <col min="13832" max="13832" width="10.5" style="276" customWidth="1"/>
    <col min="13833" max="13833" width="13.5" style="276" bestFit="1" customWidth="1"/>
    <col min="13834" max="13834" width="10.5" style="276" customWidth="1"/>
    <col min="13835" max="13835" width="11.125" style="276" bestFit="1" customWidth="1"/>
    <col min="13836" max="13836" width="10.875" style="276" customWidth="1"/>
    <col min="13837" max="13837" width="11.125" style="276" bestFit="1" customWidth="1"/>
    <col min="13838" max="13838" width="10" style="276" bestFit="1" customWidth="1"/>
    <col min="13839" max="13839" width="11" style="276" customWidth="1"/>
    <col min="13840" max="13840" width="10" style="276" bestFit="1" customWidth="1"/>
    <col min="13841" max="13841" width="11.125" style="276" bestFit="1" customWidth="1"/>
    <col min="13842" max="13842" width="10" style="276" bestFit="1" customWidth="1"/>
    <col min="13843" max="13843" width="12" style="276" customWidth="1"/>
    <col min="13844" max="13844" width="9.25" style="276" customWidth="1"/>
    <col min="13845" max="13845" width="10.625" style="276" customWidth="1"/>
    <col min="13846" max="13846" width="12.125" style="276" bestFit="1" customWidth="1"/>
    <col min="13847" max="13847" width="9.75" style="276" bestFit="1" customWidth="1"/>
    <col min="13848" max="13850" width="11.25" style="276" customWidth="1"/>
    <col min="13851" max="13851" width="9" style="276"/>
    <col min="13852" max="13852" width="12.5" style="276" customWidth="1"/>
    <col min="13853" max="13853" width="13.875" style="276" customWidth="1"/>
    <col min="13854" max="13854" width="10.75" style="276" customWidth="1"/>
    <col min="13855" max="13855" width="11.875" style="276" customWidth="1"/>
    <col min="13856" max="14080" width="9" style="276"/>
    <col min="14081" max="14081" width="16" style="276" customWidth="1"/>
    <col min="14082" max="14082" width="12.375" style="276" bestFit="1" customWidth="1"/>
    <col min="14083" max="14083" width="10.375" style="276" customWidth="1"/>
    <col min="14084" max="14084" width="10.5" style="276" bestFit="1" customWidth="1"/>
    <col min="14085" max="14085" width="11.125" style="276" bestFit="1" customWidth="1"/>
    <col min="14086" max="14086" width="10" style="276" bestFit="1" customWidth="1"/>
    <col min="14087" max="14087" width="10.25" style="276" bestFit="1" customWidth="1"/>
    <col min="14088" max="14088" width="10.5" style="276" customWidth="1"/>
    <col min="14089" max="14089" width="13.5" style="276" bestFit="1" customWidth="1"/>
    <col min="14090" max="14090" width="10.5" style="276" customWidth="1"/>
    <col min="14091" max="14091" width="11.125" style="276" bestFit="1" customWidth="1"/>
    <col min="14092" max="14092" width="10.875" style="276" customWidth="1"/>
    <col min="14093" max="14093" width="11.125" style="276" bestFit="1" customWidth="1"/>
    <col min="14094" max="14094" width="10" style="276" bestFit="1" customWidth="1"/>
    <col min="14095" max="14095" width="11" style="276" customWidth="1"/>
    <col min="14096" max="14096" width="10" style="276" bestFit="1" customWidth="1"/>
    <col min="14097" max="14097" width="11.125" style="276" bestFit="1" customWidth="1"/>
    <col min="14098" max="14098" width="10" style="276" bestFit="1" customWidth="1"/>
    <col min="14099" max="14099" width="12" style="276" customWidth="1"/>
    <col min="14100" max="14100" width="9.25" style="276" customWidth="1"/>
    <col min="14101" max="14101" width="10.625" style="276" customWidth="1"/>
    <col min="14102" max="14102" width="12.125" style="276" bestFit="1" customWidth="1"/>
    <col min="14103" max="14103" width="9.75" style="276" bestFit="1" customWidth="1"/>
    <col min="14104" max="14106" width="11.25" style="276" customWidth="1"/>
    <col min="14107" max="14107" width="9" style="276"/>
    <col min="14108" max="14108" width="12.5" style="276" customWidth="1"/>
    <col min="14109" max="14109" width="13.875" style="276" customWidth="1"/>
    <col min="14110" max="14110" width="10.75" style="276" customWidth="1"/>
    <col min="14111" max="14111" width="11.875" style="276" customWidth="1"/>
    <col min="14112" max="14336" width="9" style="276"/>
    <col min="14337" max="14337" width="16" style="276" customWidth="1"/>
    <col min="14338" max="14338" width="12.375" style="276" bestFit="1" customWidth="1"/>
    <col min="14339" max="14339" width="10.375" style="276" customWidth="1"/>
    <col min="14340" max="14340" width="10.5" style="276" bestFit="1" customWidth="1"/>
    <col min="14341" max="14341" width="11.125" style="276" bestFit="1" customWidth="1"/>
    <col min="14342" max="14342" width="10" style="276" bestFit="1" customWidth="1"/>
    <col min="14343" max="14343" width="10.25" style="276" bestFit="1" customWidth="1"/>
    <col min="14344" max="14344" width="10.5" style="276" customWidth="1"/>
    <col min="14345" max="14345" width="13.5" style="276" bestFit="1" customWidth="1"/>
    <col min="14346" max="14346" width="10.5" style="276" customWidth="1"/>
    <col min="14347" max="14347" width="11.125" style="276" bestFit="1" customWidth="1"/>
    <col min="14348" max="14348" width="10.875" style="276" customWidth="1"/>
    <col min="14349" max="14349" width="11.125" style="276" bestFit="1" customWidth="1"/>
    <col min="14350" max="14350" width="10" style="276" bestFit="1" customWidth="1"/>
    <col min="14351" max="14351" width="11" style="276" customWidth="1"/>
    <col min="14352" max="14352" width="10" style="276" bestFit="1" customWidth="1"/>
    <col min="14353" max="14353" width="11.125" style="276" bestFit="1" customWidth="1"/>
    <col min="14354" max="14354" width="10" style="276" bestFit="1" customWidth="1"/>
    <col min="14355" max="14355" width="12" style="276" customWidth="1"/>
    <col min="14356" max="14356" width="9.25" style="276" customWidth="1"/>
    <col min="14357" max="14357" width="10.625" style="276" customWidth="1"/>
    <col min="14358" max="14358" width="12.125" style="276" bestFit="1" customWidth="1"/>
    <col min="14359" max="14359" width="9.75" style="276" bestFit="1" customWidth="1"/>
    <col min="14360" max="14362" width="11.25" style="276" customWidth="1"/>
    <col min="14363" max="14363" width="9" style="276"/>
    <col min="14364" max="14364" width="12.5" style="276" customWidth="1"/>
    <col min="14365" max="14365" width="13.875" style="276" customWidth="1"/>
    <col min="14366" max="14366" width="10.75" style="276" customWidth="1"/>
    <col min="14367" max="14367" width="11.875" style="276" customWidth="1"/>
    <col min="14368" max="14592" width="9" style="276"/>
    <col min="14593" max="14593" width="16" style="276" customWidth="1"/>
    <col min="14594" max="14594" width="12.375" style="276" bestFit="1" customWidth="1"/>
    <col min="14595" max="14595" width="10.375" style="276" customWidth="1"/>
    <col min="14596" max="14596" width="10.5" style="276" bestFit="1" customWidth="1"/>
    <col min="14597" max="14597" width="11.125" style="276" bestFit="1" customWidth="1"/>
    <col min="14598" max="14598" width="10" style="276" bestFit="1" customWidth="1"/>
    <col min="14599" max="14599" width="10.25" style="276" bestFit="1" customWidth="1"/>
    <col min="14600" max="14600" width="10.5" style="276" customWidth="1"/>
    <col min="14601" max="14601" width="13.5" style="276" bestFit="1" customWidth="1"/>
    <col min="14602" max="14602" width="10.5" style="276" customWidth="1"/>
    <col min="14603" max="14603" width="11.125" style="276" bestFit="1" customWidth="1"/>
    <col min="14604" max="14604" width="10.875" style="276" customWidth="1"/>
    <col min="14605" max="14605" width="11.125" style="276" bestFit="1" customWidth="1"/>
    <col min="14606" max="14606" width="10" style="276" bestFit="1" customWidth="1"/>
    <col min="14607" max="14607" width="11" style="276" customWidth="1"/>
    <col min="14608" max="14608" width="10" style="276" bestFit="1" customWidth="1"/>
    <col min="14609" max="14609" width="11.125" style="276" bestFit="1" customWidth="1"/>
    <col min="14610" max="14610" width="10" style="276" bestFit="1" customWidth="1"/>
    <col min="14611" max="14611" width="12" style="276" customWidth="1"/>
    <col min="14612" max="14612" width="9.25" style="276" customWidth="1"/>
    <col min="14613" max="14613" width="10.625" style="276" customWidth="1"/>
    <col min="14614" max="14614" width="12.125" style="276" bestFit="1" customWidth="1"/>
    <col min="14615" max="14615" width="9.75" style="276" bestFit="1" customWidth="1"/>
    <col min="14616" max="14618" width="11.25" style="276" customWidth="1"/>
    <col min="14619" max="14619" width="9" style="276"/>
    <col min="14620" max="14620" width="12.5" style="276" customWidth="1"/>
    <col min="14621" max="14621" width="13.875" style="276" customWidth="1"/>
    <col min="14622" max="14622" width="10.75" style="276" customWidth="1"/>
    <col min="14623" max="14623" width="11.875" style="276" customWidth="1"/>
    <col min="14624" max="14848" width="9" style="276"/>
    <col min="14849" max="14849" width="16" style="276" customWidth="1"/>
    <col min="14850" max="14850" width="12.375" style="276" bestFit="1" customWidth="1"/>
    <col min="14851" max="14851" width="10.375" style="276" customWidth="1"/>
    <col min="14852" max="14852" width="10.5" style="276" bestFit="1" customWidth="1"/>
    <col min="14853" max="14853" width="11.125" style="276" bestFit="1" customWidth="1"/>
    <col min="14854" max="14854" width="10" style="276" bestFit="1" customWidth="1"/>
    <col min="14855" max="14855" width="10.25" style="276" bestFit="1" customWidth="1"/>
    <col min="14856" max="14856" width="10.5" style="276" customWidth="1"/>
    <col min="14857" max="14857" width="13.5" style="276" bestFit="1" customWidth="1"/>
    <col min="14858" max="14858" width="10.5" style="276" customWidth="1"/>
    <col min="14859" max="14859" width="11.125" style="276" bestFit="1" customWidth="1"/>
    <col min="14860" max="14860" width="10.875" style="276" customWidth="1"/>
    <col min="14861" max="14861" width="11.125" style="276" bestFit="1" customWidth="1"/>
    <col min="14862" max="14862" width="10" style="276" bestFit="1" customWidth="1"/>
    <col min="14863" max="14863" width="11" style="276" customWidth="1"/>
    <col min="14864" max="14864" width="10" style="276" bestFit="1" customWidth="1"/>
    <col min="14865" max="14865" width="11.125" style="276" bestFit="1" customWidth="1"/>
    <col min="14866" max="14866" width="10" style="276" bestFit="1" customWidth="1"/>
    <col min="14867" max="14867" width="12" style="276" customWidth="1"/>
    <col min="14868" max="14868" width="9.25" style="276" customWidth="1"/>
    <col min="14869" max="14869" width="10.625" style="276" customWidth="1"/>
    <col min="14870" max="14870" width="12.125" style="276" bestFit="1" customWidth="1"/>
    <col min="14871" max="14871" width="9.75" style="276" bestFit="1" customWidth="1"/>
    <col min="14872" max="14874" width="11.25" style="276" customWidth="1"/>
    <col min="14875" max="14875" width="9" style="276"/>
    <col min="14876" max="14876" width="12.5" style="276" customWidth="1"/>
    <col min="14877" max="14877" width="13.875" style="276" customWidth="1"/>
    <col min="14878" max="14878" width="10.75" style="276" customWidth="1"/>
    <col min="14879" max="14879" width="11.875" style="276" customWidth="1"/>
    <col min="14880" max="15104" width="9" style="276"/>
    <col min="15105" max="15105" width="16" style="276" customWidth="1"/>
    <col min="15106" max="15106" width="12.375" style="276" bestFit="1" customWidth="1"/>
    <col min="15107" max="15107" width="10.375" style="276" customWidth="1"/>
    <col min="15108" max="15108" width="10.5" style="276" bestFit="1" customWidth="1"/>
    <col min="15109" max="15109" width="11.125" style="276" bestFit="1" customWidth="1"/>
    <col min="15110" max="15110" width="10" style="276" bestFit="1" customWidth="1"/>
    <col min="15111" max="15111" width="10.25" style="276" bestFit="1" customWidth="1"/>
    <col min="15112" max="15112" width="10.5" style="276" customWidth="1"/>
    <col min="15113" max="15113" width="13.5" style="276" bestFit="1" customWidth="1"/>
    <col min="15114" max="15114" width="10.5" style="276" customWidth="1"/>
    <col min="15115" max="15115" width="11.125" style="276" bestFit="1" customWidth="1"/>
    <col min="15116" max="15116" width="10.875" style="276" customWidth="1"/>
    <col min="15117" max="15117" width="11.125" style="276" bestFit="1" customWidth="1"/>
    <col min="15118" max="15118" width="10" style="276" bestFit="1" customWidth="1"/>
    <col min="15119" max="15119" width="11" style="276" customWidth="1"/>
    <col min="15120" max="15120" width="10" style="276" bestFit="1" customWidth="1"/>
    <col min="15121" max="15121" width="11.125" style="276" bestFit="1" customWidth="1"/>
    <col min="15122" max="15122" width="10" style="276" bestFit="1" customWidth="1"/>
    <col min="15123" max="15123" width="12" style="276" customWidth="1"/>
    <col min="15124" max="15124" width="9.25" style="276" customWidth="1"/>
    <col min="15125" max="15125" width="10.625" style="276" customWidth="1"/>
    <col min="15126" max="15126" width="12.125" style="276" bestFit="1" customWidth="1"/>
    <col min="15127" max="15127" width="9.75" style="276" bestFit="1" customWidth="1"/>
    <col min="15128" max="15130" width="11.25" style="276" customWidth="1"/>
    <col min="15131" max="15131" width="9" style="276"/>
    <col min="15132" max="15132" width="12.5" style="276" customWidth="1"/>
    <col min="15133" max="15133" width="13.875" style="276" customWidth="1"/>
    <col min="15134" max="15134" width="10.75" style="276" customWidth="1"/>
    <col min="15135" max="15135" width="11.875" style="276" customWidth="1"/>
    <col min="15136" max="15360" width="9" style="276"/>
    <col min="15361" max="15361" width="16" style="276" customWidth="1"/>
    <col min="15362" max="15362" width="12.375" style="276" bestFit="1" customWidth="1"/>
    <col min="15363" max="15363" width="10.375" style="276" customWidth="1"/>
    <col min="15364" max="15364" width="10.5" style="276" bestFit="1" customWidth="1"/>
    <col min="15365" max="15365" width="11.125" style="276" bestFit="1" customWidth="1"/>
    <col min="15366" max="15366" width="10" style="276" bestFit="1" customWidth="1"/>
    <col min="15367" max="15367" width="10.25" style="276" bestFit="1" customWidth="1"/>
    <col min="15368" max="15368" width="10.5" style="276" customWidth="1"/>
    <col min="15369" max="15369" width="13.5" style="276" bestFit="1" customWidth="1"/>
    <col min="15370" max="15370" width="10.5" style="276" customWidth="1"/>
    <col min="15371" max="15371" width="11.125" style="276" bestFit="1" customWidth="1"/>
    <col min="15372" max="15372" width="10.875" style="276" customWidth="1"/>
    <col min="15373" max="15373" width="11.125" style="276" bestFit="1" customWidth="1"/>
    <col min="15374" max="15374" width="10" style="276" bestFit="1" customWidth="1"/>
    <col min="15375" max="15375" width="11" style="276" customWidth="1"/>
    <col min="15376" max="15376" width="10" style="276" bestFit="1" customWidth="1"/>
    <col min="15377" max="15377" width="11.125" style="276" bestFit="1" customWidth="1"/>
    <col min="15378" max="15378" width="10" style="276" bestFit="1" customWidth="1"/>
    <col min="15379" max="15379" width="12" style="276" customWidth="1"/>
    <col min="15380" max="15380" width="9.25" style="276" customWidth="1"/>
    <col min="15381" max="15381" width="10.625" style="276" customWidth="1"/>
    <col min="15382" max="15382" width="12.125" style="276" bestFit="1" customWidth="1"/>
    <col min="15383" max="15383" width="9.75" style="276" bestFit="1" customWidth="1"/>
    <col min="15384" max="15386" width="11.25" style="276" customWidth="1"/>
    <col min="15387" max="15387" width="9" style="276"/>
    <col min="15388" max="15388" width="12.5" style="276" customWidth="1"/>
    <col min="15389" max="15389" width="13.875" style="276" customWidth="1"/>
    <col min="15390" max="15390" width="10.75" style="276" customWidth="1"/>
    <col min="15391" max="15391" width="11.875" style="276" customWidth="1"/>
    <col min="15392" max="15616" width="9" style="276"/>
    <col min="15617" max="15617" width="16" style="276" customWidth="1"/>
    <col min="15618" max="15618" width="12.375" style="276" bestFit="1" customWidth="1"/>
    <col min="15619" max="15619" width="10.375" style="276" customWidth="1"/>
    <col min="15620" max="15620" width="10.5" style="276" bestFit="1" customWidth="1"/>
    <col min="15621" max="15621" width="11.125" style="276" bestFit="1" customWidth="1"/>
    <col min="15622" max="15622" width="10" style="276" bestFit="1" customWidth="1"/>
    <col min="15623" max="15623" width="10.25" style="276" bestFit="1" customWidth="1"/>
    <col min="15624" max="15624" width="10.5" style="276" customWidth="1"/>
    <col min="15625" max="15625" width="13.5" style="276" bestFit="1" customWidth="1"/>
    <col min="15626" max="15626" width="10.5" style="276" customWidth="1"/>
    <col min="15627" max="15627" width="11.125" style="276" bestFit="1" customWidth="1"/>
    <col min="15628" max="15628" width="10.875" style="276" customWidth="1"/>
    <col min="15629" max="15629" width="11.125" style="276" bestFit="1" customWidth="1"/>
    <col min="15630" max="15630" width="10" style="276" bestFit="1" customWidth="1"/>
    <col min="15631" max="15631" width="11" style="276" customWidth="1"/>
    <col min="15632" max="15632" width="10" style="276" bestFit="1" customWidth="1"/>
    <col min="15633" max="15633" width="11.125" style="276" bestFit="1" customWidth="1"/>
    <col min="15634" max="15634" width="10" style="276" bestFit="1" customWidth="1"/>
    <col min="15635" max="15635" width="12" style="276" customWidth="1"/>
    <col min="15636" max="15636" width="9.25" style="276" customWidth="1"/>
    <col min="15637" max="15637" width="10.625" style="276" customWidth="1"/>
    <col min="15638" max="15638" width="12.125" style="276" bestFit="1" customWidth="1"/>
    <col min="15639" max="15639" width="9.75" style="276" bestFit="1" customWidth="1"/>
    <col min="15640" max="15642" width="11.25" style="276" customWidth="1"/>
    <col min="15643" max="15643" width="9" style="276"/>
    <col min="15644" max="15644" width="12.5" style="276" customWidth="1"/>
    <col min="15645" max="15645" width="13.875" style="276" customWidth="1"/>
    <col min="15646" max="15646" width="10.75" style="276" customWidth="1"/>
    <col min="15647" max="15647" width="11.875" style="276" customWidth="1"/>
    <col min="15648" max="15872" width="9" style="276"/>
    <col min="15873" max="15873" width="16" style="276" customWidth="1"/>
    <col min="15874" max="15874" width="12.375" style="276" bestFit="1" customWidth="1"/>
    <col min="15875" max="15875" width="10.375" style="276" customWidth="1"/>
    <col min="15876" max="15876" width="10.5" style="276" bestFit="1" customWidth="1"/>
    <col min="15877" max="15877" width="11.125" style="276" bestFit="1" customWidth="1"/>
    <col min="15878" max="15878" width="10" style="276" bestFit="1" customWidth="1"/>
    <col min="15879" max="15879" width="10.25" style="276" bestFit="1" customWidth="1"/>
    <col min="15880" max="15880" width="10.5" style="276" customWidth="1"/>
    <col min="15881" max="15881" width="13.5" style="276" bestFit="1" customWidth="1"/>
    <col min="15882" max="15882" width="10.5" style="276" customWidth="1"/>
    <col min="15883" max="15883" width="11.125" style="276" bestFit="1" customWidth="1"/>
    <col min="15884" max="15884" width="10.875" style="276" customWidth="1"/>
    <col min="15885" max="15885" width="11.125" style="276" bestFit="1" customWidth="1"/>
    <col min="15886" max="15886" width="10" style="276" bestFit="1" customWidth="1"/>
    <col min="15887" max="15887" width="11" style="276" customWidth="1"/>
    <col min="15888" max="15888" width="10" style="276" bestFit="1" customWidth="1"/>
    <col min="15889" max="15889" width="11.125" style="276" bestFit="1" customWidth="1"/>
    <col min="15890" max="15890" width="10" style="276" bestFit="1" customWidth="1"/>
    <col min="15891" max="15891" width="12" style="276" customWidth="1"/>
    <col min="15892" max="15892" width="9.25" style="276" customWidth="1"/>
    <col min="15893" max="15893" width="10.625" style="276" customWidth="1"/>
    <col min="15894" max="15894" width="12.125" style="276" bestFit="1" customWidth="1"/>
    <col min="15895" max="15895" width="9.75" style="276" bestFit="1" customWidth="1"/>
    <col min="15896" max="15898" width="11.25" style="276" customWidth="1"/>
    <col min="15899" max="15899" width="9" style="276"/>
    <col min="15900" max="15900" width="12.5" style="276" customWidth="1"/>
    <col min="15901" max="15901" width="13.875" style="276" customWidth="1"/>
    <col min="15902" max="15902" width="10.75" style="276" customWidth="1"/>
    <col min="15903" max="15903" width="11.875" style="276" customWidth="1"/>
    <col min="15904" max="16128" width="9" style="276"/>
    <col min="16129" max="16129" width="16" style="276" customWidth="1"/>
    <col min="16130" max="16130" width="12.375" style="276" bestFit="1" customWidth="1"/>
    <col min="16131" max="16131" width="10.375" style="276" customWidth="1"/>
    <col min="16132" max="16132" width="10.5" style="276" bestFit="1" customWidth="1"/>
    <col min="16133" max="16133" width="11.125" style="276" bestFit="1" customWidth="1"/>
    <col min="16134" max="16134" width="10" style="276" bestFit="1" customWidth="1"/>
    <col min="16135" max="16135" width="10.25" style="276" bestFit="1" customWidth="1"/>
    <col min="16136" max="16136" width="10.5" style="276" customWidth="1"/>
    <col min="16137" max="16137" width="13.5" style="276" bestFit="1" customWidth="1"/>
    <col min="16138" max="16138" width="10.5" style="276" customWidth="1"/>
    <col min="16139" max="16139" width="11.125" style="276" bestFit="1" customWidth="1"/>
    <col min="16140" max="16140" width="10.875" style="276" customWidth="1"/>
    <col min="16141" max="16141" width="11.125" style="276" bestFit="1" customWidth="1"/>
    <col min="16142" max="16142" width="10" style="276" bestFit="1" customWidth="1"/>
    <col min="16143" max="16143" width="11" style="276" customWidth="1"/>
    <col min="16144" max="16144" width="10" style="276" bestFit="1" customWidth="1"/>
    <col min="16145" max="16145" width="11.125" style="276" bestFit="1" customWidth="1"/>
    <col min="16146" max="16146" width="10" style="276" bestFit="1" customWidth="1"/>
    <col min="16147" max="16147" width="12" style="276" customWidth="1"/>
    <col min="16148" max="16148" width="9.25" style="276" customWidth="1"/>
    <col min="16149" max="16149" width="10.625" style="276" customWidth="1"/>
    <col min="16150" max="16150" width="12.125" style="276" bestFit="1" customWidth="1"/>
    <col min="16151" max="16151" width="9.75" style="276" bestFit="1" customWidth="1"/>
    <col min="16152" max="16154" width="11.25" style="276" customWidth="1"/>
    <col min="16155" max="16155" width="9" style="276"/>
    <col min="16156" max="16156" width="12.5" style="276" customWidth="1"/>
    <col min="16157" max="16157" width="13.875" style="276" customWidth="1"/>
    <col min="16158" max="16158" width="10.75" style="276" customWidth="1"/>
    <col min="16159" max="16159" width="11.875" style="276" customWidth="1"/>
    <col min="16160" max="16384" width="9" style="276"/>
  </cols>
  <sheetData>
    <row r="1" spans="1:31" ht="51" customHeight="1" thickBot="1" x14ac:dyDescent="0.25">
      <c r="A1" s="454" t="s">
        <v>400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6"/>
    </row>
    <row r="2" spans="1:31" s="279" customFormat="1" ht="36" customHeight="1" thickBot="1" x14ac:dyDescent="0.25">
      <c r="A2" s="310" t="s">
        <v>348</v>
      </c>
      <c r="B2" s="457" t="s">
        <v>349</v>
      </c>
      <c r="C2" s="457"/>
      <c r="D2" s="457" t="s">
        <v>350</v>
      </c>
      <c r="E2" s="457"/>
      <c r="F2" s="457" t="s">
        <v>4</v>
      </c>
      <c r="G2" s="457"/>
      <c r="H2" s="457" t="s">
        <v>351</v>
      </c>
      <c r="I2" s="457"/>
      <c r="J2" s="457" t="s">
        <v>352</v>
      </c>
      <c r="K2" s="457"/>
      <c r="L2" s="457" t="s">
        <v>353</v>
      </c>
      <c r="M2" s="457"/>
      <c r="N2" s="457" t="s">
        <v>354</v>
      </c>
      <c r="O2" s="457"/>
      <c r="P2" s="457" t="s">
        <v>355</v>
      </c>
      <c r="Q2" s="457"/>
      <c r="R2" s="457" t="s">
        <v>356</v>
      </c>
      <c r="S2" s="457"/>
      <c r="T2" s="457" t="s">
        <v>75</v>
      </c>
      <c r="U2" s="457"/>
      <c r="V2" s="459" t="s">
        <v>134</v>
      </c>
      <c r="W2" s="460"/>
      <c r="X2" s="278" t="s">
        <v>357</v>
      </c>
      <c r="Y2" s="458" t="s">
        <v>358</v>
      </c>
      <c r="Z2" s="457"/>
      <c r="AB2" s="278"/>
      <c r="AC2" s="278"/>
      <c r="AD2" s="278"/>
      <c r="AE2" s="278"/>
    </row>
    <row r="3" spans="1:31" x14ac:dyDescent="0.2">
      <c r="A3" s="280"/>
      <c r="B3" s="281" t="s">
        <v>252</v>
      </c>
      <c r="C3" s="281" t="s">
        <v>359</v>
      </c>
      <c r="D3" s="281" t="s">
        <v>252</v>
      </c>
      <c r="E3" s="281" t="str">
        <f>C3</f>
        <v>MA</v>
      </c>
      <c r="F3" s="281" t="s">
        <v>252</v>
      </c>
      <c r="G3" s="281" t="str">
        <f>E3</f>
        <v>MA</v>
      </c>
      <c r="H3" s="281" t="s">
        <v>252</v>
      </c>
      <c r="I3" s="281" t="str">
        <f>G3</f>
        <v>MA</v>
      </c>
      <c r="J3" s="281" t="s">
        <v>252</v>
      </c>
      <c r="K3" s="281" t="str">
        <f>I3</f>
        <v>MA</v>
      </c>
      <c r="L3" s="281" t="s">
        <v>252</v>
      </c>
      <c r="M3" s="281" t="str">
        <f>K3</f>
        <v>MA</v>
      </c>
      <c r="N3" s="281" t="s">
        <v>252</v>
      </c>
      <c r="O3" s="281" t="str">
        <f>M3</f>
        <v>MA</v>
      </c>
      <c r="P3" s="281" t="s">
        <v>252</v>
      </c>
      <c r="Q3" s="281" t="str">
        <f>O3</f>
        <v>MA</v>
      </c>
      <c r="R3" s="281" t="s">
        <v>252</v>
      </c>
      <c r="S3" s="281" t="str">
        <f>Q3</f>
        <v>MA</v>
      </c>
      <c r="T3" s="281" t="s">
        <v>252</v>
      </c>
      <c r="U3" s="281" t="str">
        <f>S3</f>
        <v>MA</v>
      </c>
      <c r="V3" s="315" t="s">
        <v>252</v>
      </c>
      <c r="W3" s="316" t="str">
        <f>U3</f>
        <v>MA</v>
      </c>
      <c r="Y3" s="281" t="s">
        <v>252</v>
      </c>
      <c r="Z3" s="281" t="s">
        <v>359</v>
      </c>
    </row>
    <row r="4" spans="1:31" x14ac:dyDescent="0.2">
      <c r="A4" s="280" t="s">
        <v>277</v>
      </c>
      <c r="B4" s="282">
        <v>887879.99999999895</v>
      </c>
      <c r="C4" s="282">
        <v>115514.35175525493</v>
      </c>
      <c r="D4" s="282">
        <v>568517</v>
      </c>
      <c r="E4" s="282">
        <v>12583.304779585053</v>
      </c>
      <c r="F4" s="282">
        <v>1457136.5</v>
      </c>
      <c r="G4" s="282">
        <v>300493.38756806252</v>
      </c>
      <c r="H4" s="282">
        <v>76930.866666666698</v>
      </c>
      <c r="I4" s="282">
        <v>9345.1574681312413</v>
      </c>
      <c r="J4" s="282">
        <v>345823.5</v>
      </c>
      <c r="K4" s="282">
        <v>37245.578816802401</v>
      </c>
      <c r="L4" s="282">
        <v>1085992.0000000009</v>
      </c>
      <c r="M4" s="282">
        <v>112105.53434866259</v>
      </c>
      <c r="N4" s="282">
        <v>479493.15790227021</v>
      </c>
      <c r="O4" s="282">
        <v>74708.392092418784</v>
      </c>
      <c r="P4" s="282">
        <v>713126.4906415497</v>
      </c>
      <c r="Q4" s="282">
        <v>92894.499369462603</v>
      </c>
      <c r="R4" s="282">
        <v>1578263.270001773</v>
      </c>
      <c r="S4" s="282">
        <v>229431.55232290609</v>
      </c>
      <c r="T4" s="282">
        <v>1015292.5724039701</v>
      </c>
      <c r="U4" s="282">
        <v>154184.878987159</v>
      </c>
      <c r="V4" s="317">
        <f>B4+D4+F4+H4+J4+L4+N4+P4+R4+T4</f>
        <v>8208455.3576162299</v>
      </c>
      <c r="W4" s="318">
        <f>C4+E4+G4+I4+K4+M4+O4+Q4+S4+U4</f>
        <v>1138506.6375084452</v>
      </c>
      <c r="Y4" s="283">
        <f>V4-T4</f>
        <v>7193162.7852122597</v>
      </c>
      <c r="Z4" s="283">
        <f>W4-U4</f>
        <v>984321.75852128619</v>
      </c>
      <c r="AB4" s="284"/>
    </row>
    <row r="5" spans="1:31" x14ac:dyDescent="0.2">
      <c r="A5" s="280">
        <f>A4+1</f>
        <v>1997</v>
      </c>
      <c r="B5" s="282">
        <v>881959.66835509834</v>
      </c>
      <c r="C5" s="282">
        <v>115090.20390635493</v>
      </c>
      <c r="D5" s="282">
        <v>552238</v>
      </c>
      <c r="E5" s="282">
        <v>10679.157905427053</v>
      </c>
      <c r="F5" s="282">
        <v>1396428.75</v>
      </c>
      <c r="G5" s="282">
        <v>286774.52139822609</v>
      </c>
      <c r="H5" s="282">
        <v>77385.041563400897</v>
      </c>
      <c r="I5" s="282">
        <v>9425.2851117546488</v>
      </c>
      <c r="J5" s="282">
        <v>357720.373396435</v>
      </c>
      <c r="K5" s="282">
        <v>38467.6460779314</v>
      </c>
      <c r="L5" s="282">
        <v>1120388.752448638</v>
      </c>
      <c r="M5" s="282">
        <v>115418.35048745309</v>
      </c>
      <c r="N5" s="282">
        <v>486881.95626671263</v>
      </c>
      <c r="O5" s="282">
        <v>75933.085572615237</v>
      </c>
      <c r="P5" s="282">
        <v>747970.50304507534</v>
      </c>
      <c r="Q5" s="282">
        <v>97454.474338923188</v>
      </c>
      <c r="R5" s="282">
        <v>1683664.1672197913</v>
      </c>
      <c r="S5" s="282">
        <v>245550.5867124153</v>
      </c>
      <c r="T5" s="282">
        <v>1003185.49764244</v>
      </c>
      <c r="U5" s="282">
        <v>152150.85456091899</v>
      </c>
      <c r="V5" s="317">
        <f t="shared" ref="V5:V15" si="0">B5+D5+F5+H5+J5+L5+N5+P5+R5+T5</f>
        <v>8307822.7099375911</v>
      </c>
      <c r="W5" s="318">
        <f t="shared" ref="W5:W17" si="1">C5+E5+G5+I5+K5+M5+O5+Q5+S5+U5</f>
        <v>1146944.1660720201</v>
      </c>
      <c r="X5" s="285">
        <f>(W5-W4)/W4*100</f>
        <v>0.74110490756908742</v>
      </c>
      <c r="Y5" s="283">
        <f>V5-T5</f>
        <v>7304637.2122951513</v>
      </c>
      <c r="Z5" s="283">
        <f>W5-U5</f>
        <v>994793.31151110108</v>
      </c>
      <c r="AB5" s="284"/>
    </row>
    <row r="6" spans="1:31" x14ac:dyDescent="0.2">
      <c r="A6" s="280">
        <f t="shared" ref="A6:A20" si="2">A5+1</f>
        <v>1998</v>
      </c>
      <c r="B6" s="282">
        <v>867918.2820235875</v>
      </c>
      <c r="C6" s="282">
        <v>113089.66652484484</v>
      </c>
      <c r="D6" s="282">
        <v>465851</v>
      </c>
      <c r="E6" s="282">
        <v>9454.3117288614321</v>
      </c>
      <c r="F6" s="282">
        <v>1350784.25</v>
      </c>
      <c r="G6" s="282">
        <v>274833.47057295218</v>
      </c>
      <c r="H6" s="282">
        <v>75323.283563726494</v>
      </c>
      <c r="I6" s="282">
        <v>9058.38736595503</v>
      </c>
      <c r="J6" s="282">
        <v>336634.99303320103</v>
      </c>
      <c r="K6" s="282">
        <v>35897.197868409603</v>
      </c>
      <c r="L6" s="282">
        <v>1189534.5735949981</v>
      </c>
      <c r="M6" s="282">
        <v>121356.2618585357</v>
      </c>
      <c r="N6" s="282">
        <v>461107.74657547625</v>
      </c>
      <c r="O6" s="282">
        <v>71810.66532902891</v>
      </c>
      <c r="P6" s="282">
        <v>773497.71508581634</v>
      </c>
      <c r="Q6" s="282">
        <v>99280.872469159134</v>
      </c>
      <c r="R6" s="282">
        <v>1772084.1767249079</v>
      </c>
      <c r="S6" s="282">
        <v>258050.84068735817</v>
      </c>
      <c r="T6" s="282">
        <v>991531.26178995101</v>
      </c>
      <c r="U6" s="282">
        <v>149186.744562354</v>
      </c>
      <c r="V6" s="317">
        <f t="shared" si="0"/>
        <v>8284267.2823916655</v>
      </c>
      <c r="W6" s="318">
        <f t="shared" si="1"/>
        <v>1142018.4189674589</v>
      </c>
      <c r="X6" s="285">
        <f t="shared" ref="X6:X11" si="3">(W6-W5)/W5*100</f>
        <v>-0.42946703512434853</v>
      </c>
      <c r="Y6" s="283">
        <f t="shared" ref="Y6:Y11" si="4">V6-T6</f>
        <v>7292736.020601714</v>
      </c>
      <c r="Z6" s="283">
        <f t="shared" ref="Z6:Z11" si="5">W6-U6</f>
        <v>992831.67440510495</v>
      </c>
      <c r="AB6" s="284"/>
    </row>
    <row r="7" spans="1:31" x14ac:dyDescent="0.2">
      <c r="A7" s="280">
        <f t="shared" si="2"/>
        <v>1999</v>
      </c>
      <c r="B7" s="282">
        <v>866463.02158686309</v>
      </c>
      <c r="C7" s="282">
        <v>112952.89269265888</v>
      </c>
      <c r="D7" s="282">
        <v>436254</v>
      </c>
      <c r="E7" s="282">
        <v>7311.5744870159806</v>
      </c>
      <c r="F7" s="282">
        <v>1315722.5</v>
      </c>
      <c r="G7" s="282">
        <v>265845.08741674281</v>
      </c>
      <c r="H7" s="282">
        <v>74493.772782346598</v>
      </c>
      <c r="I7" s="282">
        <v>8866.3235416818297</v>
      </c>
      <c r="J7" s="282">
        <v>332065.66316725098</v>
      </c>
      <c r="K7" s="282">
        <v>34625.406846177502</v>
      </c>
      <c r="L7" s="282">
        <v>1307911.2921040691</v>
      </c>
      <c r="M7" s="282">
        <v>130372.05952078541</v>
      </c>
      <c r="N7" s="282">
        <v>462724.36584651598</v>
      </c>
      <c r="O7" s="282">
        <v>70603.67998268576</v>
      </c>
      <c r="P7" s="282">
        <v>812416.76986082294</v>
      </c>
      <c r="Q7" s="282">
        <v>101414.42660174279</v>
      </c>
      <c r="R7" s="282">
        <v>1837006.2089884582</v>
      </c>
      <c r="S7" s="282">
        <v>266839.2273084725</v>
      </c>
      <c r="T7" s="282">
        <v>985259.98289090395</v>
      </c>
      <c r="U7" s="282">
        <v>146851.14873243199</v>
      </c>
      <c r="V7" s="317">
        <f t="shared" si="0"/>
        <v>8430317.5772272311</v>
      </c>
      <c r="W7" s="318">
        <f t="shared" si="1"/>
        <v>1145681.8271303952</v>
      </c>
      <c r="X7" s="285">
        <f t="shared" si="3"/>
        <v>0.32078363204058991</v>
      </c>
      <c r="Y7" s="283">
        <f t="shared" si="4"/>
        <v>7445057.5943363272</v>
      </c>
      <c r="Z7" s="283">
        <f t="shared" si="5"/>
        <v>998830.67839796329</v>
      </c>
      <c r="AB7" s="284"/>
    </row>
    <row r="8" spans="1:31" x14ac:dyDescent="0.2">
      <c r="A8" s="280">
        <f t="shared" si="2"/>
        <v>2000</v>
      </c>
      <c r="B8" s="282">
        <v>856696.90770332306</v>
      </c>
      <c r="C8" s="282">
        <v>111784.16917742377</v>
      </c>
      <c r="D8" s="282">
        <v>417717</v>
      </c>
      <c r="E8" s="282">
        <v>6353.8811878579827</v>
      </c>
      <c r="F8" s="282">
        <v>1296165.5</v>
      </c>
      <c r="G8" s="282">
        <v>261907.18367367916</v>
      </c>
      <c r="H8" s="282">
        <v>74502.363618444593</v>
      </c>
      <c r="I8" s="282">
        <v>8824.3995377968204</v>
      </c>
      <c r="J8" s="282">
        <v>350824.83923509298</v>
      </c>
      <c r="K8" s="282">
        <v>36197.7272500853</v>
      </c>
      <c r="L8" s="282">
        <v>1300427.180565225</v>
      </c>
      <c r="M8" s="282">
        <v>127796.357098223</v>
      </c>
      <c r="N8" s="282">
        <v>456984.31533068314</v>
      </c>
      <c r="O8" s="282">
        <v>68182.752702055397</v>
      </c>
      <c r="P8" s="282">
        <v>852256.59036990535</v>
      </c>
      <c r="Q8" s="282">
        <v>105154.5495251579</v>
      </c>
      <c r="R8" s="282">
        <v>1892891.0574619211</v>
      </c>
      <c r="S8" s="282">
        <v>274508.61432830861</v>
      </c>
      <c r="T8" s="282">
        <v>968553.76550835103</v>
      </c>
      <c r="U8" s="282">
        <v>143405.596675707</v>
      </c>
      <c r="V8" s="317">
        <f t="shared" si="0"/>
        <v>8467019.5197929479</v>
      </c>
      <c r="W8" s="318">
        <f t="shared" si="1"/>
        <v>1144115.2311562947</v>
      </c>
      <c r="X8" s="285">
        <f t="shared" si="3"/>
        <v>-0.13673918334066579</v>
      </c>
      <c r="Y8" s="283">
        <f t="shared" si="4"/>
        <v>7498465.754284597</v>
      </c>
      <c r="Z8" s="283">
        <f t="shared" si="5"/>
        <v>1000709.6344805877</v>
      </c>
      <c r="AB8" s="284"/>
    </row>
    <row r="9" spans="1:31" x14ac:dyDescent="0.2">
      <c r="A9" s="280">
        <f t="shared" si="2"/>
        <v>2001</v>
      </c>
      <c r="B9" s="282">
        <v>916347.59960488812</v>
      </c>
      <c r="C9" s="282">
        <v>118172.26970871756</v>
      </c>
      <c r="D9" s="282">
        <v>406654</v>
      </c>
      <c r="E9" s="282">
        <v>5781.5683894432741</v>
      </c>
      <c r="F9" s="282">
        <v>1262623.25</v>
      </c>
      <c r="G9" s="282">
        <v>253806.87252884801</v>
      </c>
      <c r="H9" s="282">
        <v>74310.355559049596</v>
      </c>
      <c r="I9" s="282">
        <v>8721.3476960241296</v>
      </c>
      <c r="J9" s="282">
        <v>336682.71680336702</v>
      </c>
      <c r="K9" s="282">
        <v>34824.904927443997</v>
      </c>
      <c r="L9" s="282">
        <v>1319587.5525197582</v>
      </c>
      <c r="M9" s="282">
        <v>129753.85942312999</v>
      </c>
      <c r="N9" s="282">
        <v>440380.52045571321</v>
      </c>
      <c r="O9" s="282">
        <v>65217.709709384624</v>
      </c>
      <c r="P9" s="282">
        <v>931090.71408812574</v>
      </c>
      <c r="Q9" s="282">
        <v>113509.27912459051</v>
      </c>
      <c r="R9" s="282">
        <v>1879377.6057245198</v>
      </c>
      <c r="S9" s="282">
        <v>268436.54178032011</v>
      </c>
      <c r="T9" s="282">
        <v>953808.48375985096</v>
      </c>
      <c r="U9" s="282">
        <v>139227.39308474</v>
      </c>
      <c r="V9" s="317">
        <f t="shared" si="0"/>
        <v>8520862.7985152733</v>
      </c>
      <c r="W9" s="318">
        <f t="shared" si="1"/>
        <v>1137451.746372642</v>
      </c>
      <c r="X9" s="285">
        <f t="shared" si="3"/>
        <v>-0.5824137816012015</v>
      </c>
      <c r="Y9" s="283">
        <f t="shared" si="4"/>
        <v>7567054.3147554221</v>
      </c>
      <c r="Z9" s="283">
        <f t="shared" si="5"/>
        <v>998224.35328790196</v>
      </c>
      <c r="AB9" s="284"/>
    </row>
    <row r="10" spans="1:31" x14ac:dyDescent="0.2">
      <c r="A10" s="280">
        <f t="shared" si="2"/>
        <v>2002</v>
      </c>
      <c r="B10" s="282">
        <v>934015.47237175971</v>
      </c>
      <c r="C10" s="282">
        <v>120636.82071292968</v>
      </c>
      <c r="D10" s="282">
        <v>416153</v>
      </c>
      <c r="E10" s="282">
        <v>5811.6713898247754</v>
      </c>
      <c r="F10" s="282">
        <v>1270647</v>
      </c>
      <c r="G10" s="282">
        <v>253924.13045914579</v>
      </c>
      <c r="H10" s="282">
        <v>74998.981854684607</v>
      </c>
      <c r="I10" s="282">
        <v>8908.9702243420907</v>
      </c>
      <c r="J10" s="282">
        <v>336239.539290727</v>
      </c>
      <c r="K10" s="282">
        <v>34604.624791633702</v>
      </c>
      <c r="L10" s="282">
        <v>1320665.219358261</v>
      </c>
      <c r="M10" s="282">
        <v>129397.5489231696</v>
      </c>
      <c r="N10" s="282">
        <v>446726.5623849961</v>
      </c>
      <c r="O10" s="282">
        <v>64995.529672137905</v>
      </c>
      <c r="P10" s="282">
        <v>1009426.3123742396</v>
      </c>
      <c r="Q10" s="282">
        <v>121516.676391788</v>
      </c>
      <c r="R10" s="282">
        <v>1944631.1536259758</v>
      </c>
      <c r="S10" s="282">
        <v>274549.0310094608</v>
      </c>
      <c r="T10" s="282">
        <v>954695.979880617</v>
      </c>
      <c r="U10" s="282">
        <v>138595.346476723</v>
      </c>
      <c r="V10" s="317">
        <f t="shared" si="0"/>
        <v>8708199.2211412601</v>
      </c>
      <c r="W10" s="318">
        <f t="shared" si="1"/>
        <v>1152940.3500511553</v>
      </c>
      <c r="X10" s="285">
        <f t="shared" si="3"/>
        <v>1.3616932522989926</v>
      </c>
      <c r="Y10" s="283">
        <f t="shared" si="4"/>
        <v>7753503.2412606431</v>
      </c>
      <c r="Z10" s="283">
        <f t="shared" si="5"/>
        <v>1014345.0035744323</v>
      </c>
      <c r="AB10" s="284"/>
    </row>
    <row r="11" spans="1:31" x14ac:dyDescent="0.2">
      <c r="A11" s="280">
        <f t="shared" si="2"/>
        <v>2003</v>
      </c>
      <c r="B11" s="282">
        <v>905008.74037469923</v>
      </c>
      <c r="C11" s="282">
        <v>118212.78449664512</v>
      </c>
      <c r="D11" s="282">
        <v>433700</v>
      </c>
      <c r="E11" s="282">
        <v>6348.4527600443962</v>
      </c>
      <c r="F11" s="282">
        <v>1239012.5858732907</v>
      </c>
      <c r="G11" s="282">
        <v>247341.38453944481</v>
      </c>
      <c r="H11" s="282">
        <v>71848.049042602201</v>
      </c>
      <c r="I11" s="282">
        <v>8401.9778048227599</v>
      </c>
      <c r="J11" s="282">
        <v>374174.98659109703</v>
      </c>
      <c r="K11" s="282">
        <v>38307.261157716101</v>
      </c>
      <c r="L11" s="282">
        <v>1415881.0414747288</v>
      </c>
      <c r="M11" s="282">
        <v>138347.3842406371</v>
      </c>
      <c r="N11" s="282">
        <v>425105.41721119668</v>
      </c>
      <c r="O11" s="282">
        <v>61933.936752491958</v>
      </c>
      <c r="P11" s="282">
        <v>1027718.7970220364</v>
      </c>
      <c r="Q11" s="282">
        <v>122427.44855206495</v>
      </c>
      <c r="R11" s="282">
        <v>2049583.7660616389</v>
      </c>
      <c r="S11" s="282">
        <v>285578.1727835717</v>
      </c>
      <c r="T11" s="282">
        <v>987319.80539700505</v>
      </c>
      <c r="U11" s="282">
        <v>143049.137530287</v>
      </c>
      <c r="V11" s="317">
        <f t="shared" si="0"/>
        <v>8929353.1890482958</v>
      </c>
      <c r="W11" s="318">
        <f t="shared" si="1"/>
        <v>1169947.940617726</v>
      </c>
      <c r="X11" s="285">
        <f t="shared" si="3"/>
        <v>1.4751492187619266</v>
      </c>
      <c r="Y11" s="283">
        <f t="shared" si="4"/>
        <v>7942033.383651291</v>
      </c>
      <c r="Z11" s="283">
        <f t="shared" si="5"/>
        <v>1026898.8030874389</v>
      </c>
      <c r="AB11" s="284"/>
      <c r="AC11" s="283"/>
      <c r="AD11" s="283"/>
      <c r="AE11" s="283"/>
    </row>
    <row r="12" spans="1:31" x14ac:dyDescent="0.2">
      <c r="A12" s="280">
        <f t="shared" si="2"/>
        <v>2004</v>
      </c>
      <c r="B12" s="282">
        <v>823813.5469081772</v>
      </c>
      <c r="C12" s="282">
        <v>107166.74512150825</v>
      </c>
      <c r="D12" s="282">
        <v>455366.99999999988</v>
      </c>
      <c r="E12" s="282">
        <v>8021.3663279539742</v>
      </c>
      <c r="F12" s="282">
        <v>1294617.0325513089</v>
      </c>
      <c r="G12" s="282">
        <v>254967.77389768127</v>
      </c>
      <c r="H12" s="282">
        <v>72457.372659326094</v>
      </c>
      <c r="I12" s="282">
        <v>8427.5318950236197</v>
      </c>
      <c r="J12" s="282">
        <v>446174.83381021197</v>
      </c>
      <c r="K12" s="282">
        <v>45765.208498667402</v>
      </c>
      <c r="L12" s="282">
        <v>1491315.550277909</v>
      </c>
      <c r="M12" s="282">
        <v>146477.27146328549</v>
      </c>
      <c r="N12" s="282">
        <v>438479.23179689533</v>
      </c>
      <c r="O12" s="282">
        <v>64689.230683237984</v>
      </c>
      <c r="P12" s="282">
        <v>1110164.9715072471</v>
      </c>
      <c r="Q12" s="282">
        <v>132342.80050992977</v>
      </c>
      <c r="R12" s="282">
        <v>2048748.9872529167</v>
      </c>
      <c r="S12" s="282">
        <v>288574.57149115839</v>
      </c>
      <c r="T12" s="282">
        <v>952845.05814080301</v>
      </c>
      <c r="U12" s="282">
        <v>138761.37886818999</v>
      </c>
      <c r="V12" s="317">
        <f t="shared" si="0"/>
        <v>9133983.5849047955</v>
      </c>
      <c r="W12" s="318">
        <f t="shared" si="1"/>
        <v>1195193.8787566363</v>
      </c>
      <c r="X12" s="285">
        <f t="shared" ref="X12:X17" si="6">(W12-W11)/W11*100</f>
        <v>2.1578685052926905</v>
      </c>
      <c r="Y12" s="283">
        <f t="shared" ref="Y12:Y17" si="7">V12-T12</f>
        <v>8181138.5267639924</v>
      </c>
      <c r="Z12" s="283">
        <f t="shared" ref="Z12:Z17" si="8">W12-U12</f>
        <v>1056432.4998884462</v>
      </c>
      <c r="AB12" s="284"/>
      <c r="AC12" s="283"/>
      <c r="AD12" s="283"/>
      <c r="AE12" s="283"/>
    </row>
    <row r="13" spans="1:31" x14ac:dyDescent="0.2">
      <c r="A13" s="280">
        <f t="shared" si="2"/>
        <v>2005</v>
      </c>
      <c r="B13" s="282">
        <v>775444.69924861495</v>
      </c>
      <c r="C13" s="282">
        <v>100499.32254370008</v>
      </c>
      <c r="D13" s="282">
        <v>443266.66666666674</v>
      </c>
      <c r="E13" s="282">
        <v>8108.3655095286967</v>
      </c>
      <c r="F13" s="282">
        <v>1313001.0356294368</v>
      </c>
      <c r="G13" s="282">
        <v>253159.43080461782</v>
      </c>
      <c r="H13" s="282">
        <v>74136.926236269806</v>
      </c>
      <c r="I13" s="282">
        <v>8510.5581630133402</v>
      </c>
      <c r="J13" s="282">
        <v>537346.61207763699</v>
      </c>
      <c r="K13" s="282">
        <v>54709.830980661602</v>
      </c>
      <c r="L13" s="282">
        <v>1644000.498604794</v>
      </c>
      <c r="M13" s="282">
        <v>160691.2524805452</v>
      </c>
      <c r="N13" s="282">
        <v>450342.35095331789</v>
      </c>
      <c r="O13" s="282">
        <v>66240.60162747062</v>
      </c>
      <c r="P13" s="282">
        <v>1208059.9021526647</v>
      </c>
      <c r="Q13" s="282">
        <v>142613.10703546234</v>
      </c>
      <c r="R13" s="282">
        <v>2032627.8087794178</v>
      </c>
      <c r="S13" s="282">
        <v>286914.20427637623</v>
      </c>
      <c r="T13" s="282">
        <v>951818.87543682801</v>
      </c>
      <c r="U13" s="282">
        <v>138600.86187700101</v>
      </c>
      <c r="V13" s="317">
        <f t="shared" si="0"/>
        <v>9430045.3757856488</v>
      </c>
      <c r="W13" s="318">
        <f t="shared" si="1"/>
        <v>1220047.5352983768</v>
      </c>
      <c r="X13" s="285">
        <f t="shared" si="6"/>
        <v>2.079466518653514</v>
      </c>
      <c r="Y13" s="283">
        <f t="shared" si="7"/>
        <v>8478226.5003488213</v>
      </c>
      <c r="Z13" s="283">
        <f t="shared" si="8"/>
        <v>1081446.6734213759</v>
      </c>
      <c r="AB13" s="284"/>
      <c r="AC13" s="283"/>
      <c r="AD13" s="283"/>
      <c r="AE13" s="283"/>
    </row>
    <row r="14" spans="1:31" x14ac:dyDescent="0.2">
      <c r="A14" s="280">
        <f t="shared" si="2"/>
        <v>2006</v>
      </c>
      <c r="B14" s="282">
        <v>767220.57213095296</v>
      </c>
      <c r="C14" s="282">
        <v>100913.28341746732</v>
      </c>
      <c r="D14" s="282">
        <v>458600</v>
      </c>
      <c r="E14" s="282">
        <v>9786.3598942544741</v>
      </c>
      <c r="F14" s="282">
        <v>1349502.0581261632</v>
      </c>
      <c r="G14" s="282">
        <v>256319.76666600147</v>
      </c>
      <c r="H14" s="282">
        <v>75338.885736405995</v>
      </c>
      <c r="I14" s="282">
        <v>8573.2668087977599</v>
      </c>
      <c r="J14" s="282">
        <v>555206.45130766695</v>
      </c>
      <c r="K14" s="282">
        <v>56587.796830851999</v>
      </c>
      <c r="L14" s="282">
        <v>1800159.5681665489</v>
      </c>
      <c r="M14" s="282">
        <v>176591.3266239067</v>
      </c>
      <c r="N14" s="282">
        <v>444421.66090000042</v>
      </c>
      <c r="O14" s="282">
        <v>65452.160932395156</v>
      </c>
      <c r="P14" s="282">
        <v>1304349.0191725646</v>
      </c>
      <c r="Q14" s="282">
        <v>154120.85227503272</v>
      </c>
      <c r="R14" s="282">
        <v>2065501.6232089922</v>
      </c>
      <c r="S14" s="282">
        <v>294309.16594484856</v>
      </c>
      <c r="T14" s="282">
        <v>978273.98649788206</v>
      </c>
      <c r="U14" s="282">
        <v>143520.96181415999</v>
      </c>
      <c r="V14" s="317">
        <f t="shared" si="0"/>
        <v>9798573.8252471779</v>
      </c>
      <c r="W14" s="318">
        <f t="shared" si="1"/>
        <v>1266174.9412077162</v>
      </c>
      <c r="X14" s="285">
        <f t="shared" si="6"/>
        <v>3.7807875984158636</v>
      </c>
      <c r="Y14" s="283">
        <f t="shared" si="7"/>
        <v>8820299.8387492951</v>
      </c>
      <c r="Z14" s="283">
        <f t="shared" si="8"/>
        <v>1122653.9793935562</v>
      </c>
      <c r="AB14" s="284"/>
      <c r="AC14" s="283"/>
      <c r="AD14" s="283"/>
      <c r="AE14" s="283"/>
    </row>
    <row r="15" spans="1:31" x14ac:dyDescent="0.2">
      <c r="A15" s="280">
        <f t="shared" si="2"/>
        <v>2007</v>
      </c>
      <c r="B15" s="282">
        <v>828370.00860244664</v>
      </c>
      <c r="C15" s="282">
        <v>111159.01515627392</v>
      </c>
      <c r="D15" s="282">
        <v>495474</v>
      </c>
      <c r="E15" s="282">
        <v>10440.828878711047</v>
      </c>
      <c r="F15" s="282">
        <v>1354579.6612279369</v>
      </c>
      <c r="G15" s="282">
        <v>257733.29424956892</v>
      </c>
      <c r="H15" s="282">
        <v>77586.574161504395</v>
      </c>
      <c r="I15" s="282">
        <v>8897.6813534514804</v>
      </c>
      <c r="J15" s="282">
        <v>571381.43896411697</v>
      </c>
      <c r="K15" s="282">
        <v>58837.052016500398</v>
      </c>
      <c r="L15" s="282">
        <v>1848834.095497292</v>
      </c>
      <c r="M15" s="282">
        <v>183611.64265495009</v>
      </c>
      <c r="N15" s="282">
        <v>444090.18407644634</v>
      </c>
      <c r="O15" s="282">
        <v>65721.926288842151</v>
      </c>
      <c r="P15" s="282">
        <v>1425301.5004084934</v>
      </c>
      <c r="Q15" s="282">
        <v>170243.2253269614</v>
      </c>
      <c r="R15" s="282">
        <v>2174677.6168220388</v>
      </c>
      <c r="S15" s="282">
        <v>314556.91220525227</v>
      </c>
      <c r="T15" s="282">
        <v>1084152.9422521901</v>
      </c>
      <c r="U15" s="282">
        <v>161582.33011871899</v>
      </c>
      <c r="V15" s="317">
        <f t="shared" si="0"/>
        <v>10304448.022012467</v>
      </c>
      <c r="W15" s="318">
        <f t="shared" si="1"/>
        <v>1342783.9082492306</v>
      </c>
      <c r="X15" s="285">
        <f t="shared" si="6"/>
        <v>6.0504251465000864</v>
      </c>
      <c r="Y15" s="283">
        <f t="shared" si="7"/>
        <v>9220295.0797602758</v>
      </c>
      <c r="Z15" s="283">
        <f t="shared" si="8"/>
        <v>1181201.5781305116</v>
      </c>
      <c r="AB15" s="284"/>
      <c r="AC15" s="283"/>
      <c r="AD15" s="283"/>
      <c r="AE15" s="283"/>
    </row>
    <row r="16" spans="1:31" x14ac:dyDescent="0.2">
      <c r="A16" s="280">
        <f t="shared" si="2"/>
        <v>2008</v>
      </c>
      <c r="B16" s="282">
        <v>828251.87113059917</v>
      </c>
      <c r="C16" s="282">
        <v>112911.36775679974</v>
      </c>
      <c r="D16" s="282">
        <v>515728</v>
      </c>
      <c r="E16" s="282">
        <v>11392.67264607212</v>
      </c>
      <c r="F16" s="282">
        <v>1406593.994852355</v>
      </c>
      <c r="G16" s="282">
        <v>271055.07739028876</v>
      </c>
      <c r="H16" s="282">
        <v>77736.7254295475</v>
      </c>
      <c r="I16" s="282">
        <v>9378.2440290343893</v>
      </c>
      <c r="J16" s="282">
        <v>619805.50554941001</v>
      </c>
      <c r="K16" s="282">
        <v>65116.4977288062</v>
      </c>
      <c r="L16" s="282">
        <v>1859529.2517269501</v>
      </c>
      <c r="M16" s="282">
        <v>188621.3077366917</v>
      </c>
      <c r="N16" s="282">
        <v>498921.69341745769</v>
      </c>
      <c r="O16" s="282">
        <v>75850.63513281988</v>
      </c>
      <c r="P16" s="282">
        <v>1529644.5206875375</v>
      </c>
      <c r="Q16" s="282">
        <v>186481.89413386269</v>
      </c>
      <c r="R16" s="282">
        <v>2294855.6207987489</v>
      </c>
      <c r="S16" s="282">
        <v>340167.90710201068</v>
      </c>
      <c r="T16" s="282">
        <v>1180526.3202275001</v>
      </c>
      <c r="U16" s="282">
        <v>179617.328059725</v>
      </c>
      <c r="V16" s="317">
        <f>B16+D16+F16+H16+J16+L16+N16+P16+R16+T16</f>
        <v>10811593.503820106</v>
      </c>
      <c r="W16" s="318">
        <f t="shared" si="1"/>
        <v>1440592.931716111</v>
      </c>
      <c r="X16" s="285">
        <f t="shared" si="6"/>
        <v>7.2840479295292804</v>
      </c>
      <c r="Y16" s="283">
        <f t="shared" si="7"/>
        <v>9631067.1835926063</v>
      </c>
      <c r="Z16" s="283">
        <f t="shared" si="8"/>
        <v>1260975.603656386</v>
      </c>
      <c r="AB16" s="284"/>
      <c r="AC16" s="283"/>
      <c r="AD16" s="283"/>
      <c r="AE16" s="283"/>
    </row>
    <row r="17" spans="1:31" x14ac:dyDescent="0.2">
      <c r="A17" s="280">
        <f t="shared" si="2"/>
        <v>2009</v>
      </c>
      <c r="B17" s="282">
        <v>786338.19640094892</v>
      </c>
      <c r="C17" s="282">
        <v>107369.38382076593</v>
      </c>
      <c r="D17" s="282">
        <v>492219.25</v>
      </c>
      <c r="E17" s="282">
        <v>11470.08879242301</v>
      </c>
      <c r="F17" s="282">
        <v>1378646.3536592883</v>
      </c>
      <c r="G17" s="282">
        <v>269326.36443885043</v>
      </c>
      <c r="H17" s="282">
        <v>80651.706110655301</v>
      </c>
      <c r="I17" s="282">
        <v>10375.9744896259</v>
      </c>
      <c r="J17" s="282">
        <v>575139.58090922597</v>
      </c>
      <c r="K17" s="282">
        <v>61609.159212154402</v>
      </c>
      <c r="L17" s="282">
        <v>1758081.5786923319</v>
      </c>
      <c r="M17" s="282">
        <v>181920.49527652143</v>
      </c>
      <c r="N17" s="282">
        <v>487039.30127894843</v>
      </c>
      <c r="O17" s="282">
        <v>74756.487430611654</v>
      </c>
      <c r="P17" s="282">
        <v>1562754.5338151855</v>
      </c>
      <c r="Q17" s="282">
        <v>193923.2862971104</v>
      </c>
      <c r="R17" s="282">
        <v>2320536.0331184054</v>
      </c>
      <c r="S17" s="282">
        <v>350740.00469388848</v>
      </c>
      <c r="T17" s="282">
        <v>1150308.14548106</v>
      </c>
      <c r="U17" s="282">
        <v>178525.57944131101</v>
      </c>
      <c r="V17" s="317">
        <f>B17+D17+F17+H17+J17+L17+N17+P17+R17+T17</f>
        <v>10591714.679466048</v>
      </c>
      <c r="W17" s="318">
        <f t="shared" si="1"/>
        <v>1440016.8238932628</v>
      </c>
      <c r="X17" s="285">
        <f t="shared" si="6"/>
        <v>-3.9991021069495376E-2</v>
      </c>
      <c r="Y17" s="283">
        <f t="shared" si="7"/>
        <v>9441406.5339849889</v>
      </c>
      <c r="Z17" s="283">
        <f t="shared" si="8"/>
        <v>1261491.2444519517</v>
      </c>
      <c r="AB17" s="284"/>
      <c r="AC17" s="283"/>
      <c r="AD17" s="283"/>
      <c r="AE17" s="283"/>
    </row>
    <row r="18" spans="1:31" x14ac:dyDescent="0.2">
      <c r="A18" s="280">
        <f t="shared" si="2"/>
        <v>2010</v>
      </c>
      <c r="B18" s="282">
        <v>755629.94029449543</v>
      </c>
      <c r="C18" s="282">
        <v>103521.92356271447</v>
      </c>
      <c r="D18" s="282">
        <v>503291</v>
      </c>
      <c r="E18" s="282">
        <v>12446.437502149192</v>
      </c>
      <c r="F18" s="282">
        <v>1359281.5241493217</v>
      </c>
      <c r="G18" s="282">
        <v>266326.6259108524</v>
      </c>
      <c r="H18" s="282">
        <v>71032.932554160594</v>
      </c>
      <c r="I18" s="282">
        <v>8965.4569095002698</v>
      </c>
      <c r="J18" s="282">
        <v>517066.84444346197</v>
      </c>
      <c r="K18" s="282">
        <v>56055.1485766939</v>
      </c>
      <c r="L18" s="282">
        <v>1733335.333401524</v>
      </c>
      <c r="M18" s="282">
        <v>181392.75112991111</v>
      </c>
      <c r="N18" s="282">
        <v>502260.26716883352</v>
      </c>
      <c r="O18" s="282">
        <v>77864.335328327215</v>
      </c>
      <c r="P18" s="282">
        <v>1487758.0383538776</v>
      </c>
      <c r="Q18" s="282">
        <v>186405.68843745621</v>
      </c>
      <c r="R18" s="282">
        <v>2397572.45503115</v>
      </c>
      <c r="S18" s="282">
        <v>365528.97700808657</v>
      </c>
      <c r="T18" s="282">
        <v>1098157.58544197</v>
      </c>
      <c r="U18" s="282">
        <v>173301.59515351499</v>
      </c>
      <c r="V18" s="317">
        <f t="shared" ref="V18:V20" si="9">B18+D18+F18+H18+J18+L18+N18+P18+R18+T18</f>
        <v>10425385.920838796</v>
      </c>
      <c r="W18" s="318">
        <f t="shared" ref="W18:W20" si="10">C18+E18+G18+I18+K18+M18+O18+Q18+S18+U18</f>
        <v>1431808.9395192065</v>
      </c>
      <c r="X18" s="285">
        <f t="shared" ref="X18:X20" si="11">(W18-W17)/W17*100</f>
        <v>-0.56998531113443651</v>
      </c>
      <c r="Y18" s="283">
        <f t="shared" ref="Y18:Y20" si="12">V18-T18</f>
        <v>9327228.3353968263</v>
      </c>
      <c r="Z18" s="283">
        <f t="shared" ref="Z18:Z20" si="13">W18-U18</f>
        <v>1258507.3443656915</v>
      </c>
      <c r="AB18" s="284"/>
      <c r="AC18" s="283"/>
      <c r="AD18" s="283"/>
      <c r="AE18" s="283"/>
    </row>
    <row r="19" spans="1:31" x14ac:dyDescent="0.2">
      <c r="A19" s="280">
        <f t="shared" si="2"/>
        <v>2011</v>
      </c>
      <c r="B19" s="282">
        <v>726171.8161785733</v>
      </c>
      <c r="C19" s="282">
        <v>99525.575478966057</v>
      </c>
      <c r="D19" s="282">
        <v>517734.00000000012</v>
      </c>
      <c r="E19" s="282">
        <v>12652.637248207386</v>
      </c>
      <c r="F19" s="282">
        <v>1341168.8550824749</v>
      </c>
      <c r="G19" s="282">
        <v>264581.1296612405</v>
      </c>
      <c r="H19" s="282">
        <v>68864.728272623091</v>
      </c>
      <c r="I19" s="282">
        <v>8793.8262973403198</v>
      </c>
      <c r="J19" s="282">
        <v>511145.97361794498</v>
      </c>
      <c r="K19" s="282">
        <v>55613.1581436817</v>
      </c>
      <c r="L19" s="282">
        <v>1779339.1626750641</v>
      </c>
      <c r="M19" s="282">
        <v>187174.42398007441</v>
      </c>
      <c r="N19" s="282">
        <v>509859.14470410021</v>
      </c>
      <c r="O19" s="282">
        <v>79688.778990769701</v>
      </c>
      <c r="P19" s="282">
        <v>1545768.2955046229</v>
      </c>
      <c r="Q19" s="282">
        <v>193873.20067242259</v>
      </c>
      <c r="R19" s="282">
        <v>2526063.1228688783</v>
      </c>
      <c r="S19" s="282">
        <v>388415.34798384068</v>
      </c>
      <c r="T19" s="282">
        <v>1068523.16932688</v>
      </c>
      <c r="U19" s="282">
        <v>170388.15515132001</v>
      </c>
      <c r="V19" s="317">
        <f t="shared" si="9"/>
        <v>10594638.268231161</v>
      </c>
      <c r="W19" s="318">
        <f t="shared" si="10"/>
        <v>1460706.2336078633</v>
      </c>
      <c r="X19" s="285">
        <f t="shared" si="11"/>
        <v>2.0182367417233986</v>
      </c>
      <c r="Y19" s="283">
        <f t="shared" si="12"/>
        <v>9526115.0989042819</v>
      </c>
      <c r="Z19" s="283">
        <f t="shared" si="13"/>
        <v>1290318.0784565434</v>
      </c>
      <c r="AB19" s="284"/>
      <c r="AC19" s="283"/>
      <c r="AD19" s="283"/>
      <c r="AE19" s="283"/>
    </row>
    <row r="20" spans="1:31" ht="13.5" thickBot="1" x14ac:dyDescent="0.25">
      <c r="A20" s="280">
        <f t="shared" si="2"/>
        <v>2012</v>
      </c>
      <c r="B20" s="282">
        <v>792928.11578753439</v>
      </c>
      <c r="C20" s="282">
        <v>108512.27802818859</v>
      </c>
      <c r="D20" s="282">
        <v>529074.99999999988</v>
      </c>
      <c r="E20" s="282">
        <v>12975.174024891574</v>
      </c>
      <c r="F20" s="282">
        <v>1333285.3031663476</v>
      </c>
      <c r="G20" s="282">
        <v>264887.97395079152</v>
      </c>
      <c r="H20" s="282">
        <v>72481.981747086407</v>
      </c>
      <c r="I20" s="282">
        <v>9414.7946483097003</v>
      </c>
      <c r="J20" s="282">
        <v>503396.71275499999</v>
      </c>
      <c r="K20" s="282">
        <v>55018.199399620302</v>
      </c>
      <c r="L20" s="282">
        <v>1785731.0356285681</v>
      </c>
      <c r="M20" s="282">
        <v>188478.09431764809</v>
      </c>
      <c r="N20" s="282">
        <v>532395.49304323888</v>
      </c>
      <c r="O20" s="282">
        <v>83504.170308305766</v>
      </c>
      <c r="P20" s="282">
        <v>1593303.3161418922</v>
      </c>
      <c r="Q20" s="282">
        <v>199026.18363143539</v>
      </c>
      <c r="R20" s="282">
        <v>2683412.1935280059</v>
      </c>
      <c r="S20" s="282">
        <v>414163.52268933639</v>
      </c>
      <c r="T20" s="282">
        <v>1081709.9812139999</v>
      </c>
      <c r="U20" s="282">
        <v>173016.68275193</v>
      </c>
      <c r="V20" s="319">
        <f t="shared" si="9"/>
        <v>10907719.133011675</v>
      </c>
      <c r="W20" s="320">
        <f t="shared" si="10"/>
        <v>1508997.0737504575</v>
      </c>
      <c r="X20" s="285">
        <f t="shared" si="11"/>
        <v>3.305992610390831</v>
      </c>
      <c r="Y20" s="283">
        <f t="shared" si="12"/>
        <v>9826009.1517976746</v>
      </c>
      <c r="Z20" s="283">
        <f t="shared" si="13"/>
        <v>1335980.3909985274</v>
      </c>
      <c r="AB20" s="284"/>
      <c r="AC20" s="283"/>
      <c r="AD20" s="283"/>
      <c r="AE20" s="283"/>
    </row>
    <row r="21" spans="1:31" ht="13.5" thickBot="1" x14ac:dyDescent="0.25">
      <c r="A21" s="280"/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  <c r="S21" s="280"/>
      <c r="T21" s="280"/>
      <c r="U21" s="280"/>
      <c r="AC21" s="283"/>
      <c r="AD21" s="283"/>
      <c r="AE21" s="283"/>
    </row>
    <row r="22" spans="1:31" s="279" customFormat="1" ht="31.5" customHeight="1" thickBot="1" x14ac:dyDescent="0.25">
      <c r="A22" s="277" t="s">
        <v>366</v>
      </c>
      <c r="B22" s="457" t="s">
        <v>349</v>
      </c>
      <c r="C22" s="457"/>
      <c r="D22" s="457" t="s">
        <v>350</v>
      </c>
      <c r="E22" s="457"/>
      <c r="F22" s="457" t="s">
        <v>4</v>
      </c>
      <c r="G22" s="457"/>
      <c r="H22" s="457" t="s">
        <v>351</v>
      </c>
      <c r="I22" s="457"/>
      <c r="J22" s="457" t="s">
        <v>352</v>
      </c>
      <c r="K22" s="457"/>
      <c r="L22" s="457" t="s">
        <v>353</v>
      </c>
      <c r="M22" s="457"/>
      <c r="N22" s="457" t="s">
        <v>354</v>
      </c>
      <c r="O22" s="457"/>
      <c r="P22" s="457" t="s">
        <v>355</v>
      </c>
      <c r="Q22" s="457"/>
      <c r="R22" s="457" t="s">
        <v>356</v>
      </c>
      <c r="S22" s="457"/>
      <c r="T22" s="286"/>
      <c r="U22" s="286"/>
      <c r="V22" s="458" t="s">
        <v>134</v>
      </c>
      <c r="W22" s="457"/>
      <c r="X22" s="278" t="s">
        <v>357</v>
      </c>
      <c r="Y22" s="278"/>
      <c r="Z22" s="278"/>
      <c r="AB22" s="276"/>
    </row>
    <row r="23" spans="1:31" s="279" customFormat="1" x14ac:dyDescent="0.2">
      <c r="A23" s="287" t="s">
        <v>411</v>
      </c>
      <c r="B23" s="288" t="s">
        <v>252</v>
      </c>
      <c r="C23" s="288" t="str">
        <f>C3</f>
        <v>MA</v>
      </c>
      <c r="D23" s="288" t="s">
        <v>252</v>
      </c>
      <c r="E23" s="288" t="str">
        <f>E3</f>
        <v>MA</v>
      </c>
      <c r="F23" s="288" t="s">
        <v>252</v>
      </c>
      <c r="G23" s="288" t="str">
        <f>G3</f>
        <v>MA</v>
      </c>
      <c r="H23" s="288" t="s">
        <v>252</v>
      </c>
      <c r="I23" s="288" t="str">
        <f>I3</f>
        <v>MA</v>
      </c>
      <c r="J23" s="288" t="s">
        <v>252</v>
      </c>
      <c r="K23" s="288" t="str">
        <f>K3</f>
        <v>MA</v>
      </c>
      <c r="L23" s="288" t="s">
        <v>252</v>
      </c>
      <c r="M23" s="288" t="str">
        <f>M3</f>
        <v>MA</v>
      </c>
      <c r="N23" s="288" t="s">
        <v>252</v>
      </c>
      <c r="O23" s="288" t="str">
        <f>O3</f>
        <v>MA</v>
      </c>
      <c r="P23" s="288" t="s">
        <v>252</v>
      </c>
      <c r="Q23" s="288" t="str">
        <f>Q3</f>
        <v>MA</v>
      </c>
      <c r="R23" s="288" t="s">
        <v>252</v>
      </c>
      <c r="S23" s="288" t="str">
        <f>S3</f>
        <v>MA</v>
      </c>
      <c r="T23" s="286"/>
      <c r="U23" s="286"/>
      <c r="V23" s="281" t="s">
        <v>252</v>
      </c>
      <c r="W23" s="288" t="str">
        <f>W3</f>
        <v>MA</v>
      </c>
      <c r="AB23" s="276"/>
    </row>
    <row r="24" spans="1:31" x14ac:dyDescent="0.2">
      <c r="A24" s="280" t="str">
        <f t="shared" ref="A24:A38" si="14">A4</f>
        <v>1996</v>
      </c>
      <c r="B24" s="282">
        <v>32582298.799071524</v>
      </c>
      <c r="C24" s="282">
        <v>9562322.0877872463</v>
      </c>
      <c r="D24" s="282">
        <v>99506343.617210701</v>
      </c>
      <c r="E24" s="282">
        <v>6108426.6460910961</v>
      </c>
      <c r="F24" s="282">
        <v>198715198.56222853</v>
      </c>
      <c r="G24" s="282">
        <v>41761334.362375706</v>
      </c>
      <c r="H24" s="282">
        <v>28494359.62816406</v>
      </c>
      <c r="I24" s="282">
        <v>4974755.9802096598</v>
      </c>
      <c r="J24" s="282">
        <v>26033135.473959699</v>
      </c>
      <c r="K24" s="282">
        <v>4525115.69168757</v>
      </c>
      <c r="L24" s="282">
        <v>135854065.85326159</v>
      </c>
      <c r="M24" s="282">
        <v>21830383.351698287</v>
      </c>
      <c r="N24" s="282">
        <v>79153560.827163696</v>
      </c>
      <c r="O24" s="282">
        <v>18171964.969534941</v>
      </c>
      <c r="P24" s="282">
        <v>185663381.8695443</v>
      </c>
      <c r="Q24" s="282">
        <v>25960641.78016115</v>
      </c>
      <c r="R24" s="282">
        <v>258967986.6417807</v>
      </c>
      <c r="S24" s="282">
        <v>37988631.994131893</v>
      </c>
      <c r="T24" s="280"/>
      <c r="U24" s="280"/>
      <c r="V24" s="283">
        <f>B24+D24+F24+H24+J24+L24+N24+P24+R24</f>
        <v>1044970331.2723848</v>
      </c>
      <c r="W24" s="283">
        <f>C24+E24+G24+I24+K24+M24+O24+Q24+S24</f>
        <v>170883576.86367753</v>
      </c>
    </row>
    <row r="25" spans="1:31" x14ac:dyDescent="0.2">
      <c r="A25" s="280">
        <f t="shared" si="14"/>
        <v>1997</v>
      </c>
      <c r="B25" s="282">
        <v>32906507.210283224</v>
      </c>
      <c r="C25" s="282">
        <v>9539388.8973020688</v>
      </c>
      <c r="D25" s="282">
        <v>101293282.8750097</v>
      </c>
      <c r="E25" s="282">
        <v>6181358.0199799221</v>
      </c>
      <c r="F25" s="282">
        <v>204272757.51502198</v>
      </c>
      <c r="G25" s="282">
        <v>42907697.564758398</v>
      </c>
      <c r="H25" s="282">
        <v>29633529.390161309</v>
      </c>
      <c r="I25" s="282">
        <v>5150561.5084732203</v>
      </c>
      <c r="J25" s="282">
        <v>26929349.194446001</v>
      </c>
      <c r="K25" s="282">
        <v>4783410.8622861197</v>
      </c>
      <c r="L25" s="282">
        <v>136525963.38049829</v>
      </c>
      <c r="M25" s="282">
        <v>21969713.11312389</v>
      </c>
      <c r="N25" s="282">
        <v>85249460.272634491</v>
      </c>
      <c r="O25" s="282">
        <v>19200027.707102299</v>
      </c>
      <c r="P25" s="282">
        <v>194583987.76374981</v>
      </c>
      <c r="Q25" s="282">
        <v>27084634.43216962</v>
      </c>
      <c r="R25" s="282">
        <v>260720520.01828149</v>
      </c>
      <c r="S25" s="282">
        <v>37367607.678121239</v>
      </c>
      <c r="T25" s="280"/>
      <c r="U25" s="280"/>
      <c r="V25" s="283">
        <f t="shared" ref="V25:V36" si="15">B25+D25+F25+H25+J25+L25+N25+P25+R25</f>
        <v>1072115357.6200863</v>
      </c>
      <c r="W25" s="283">
        <f t="shared" ref="W25:W36" si="16">C25+E25+G25+I25+K25+M25+O25+Q25+S25</f>
        <v>174184399.78331679</v>
      </c>
      <c r="X25" s="285">
        <f>(W25-W24)/W24*100</f>
        <v>1.9316209200562866</v>
      </c>
      <c r="Y25" s="285"/>
      <c r="Z25" s="285"/>
    </row>
    <row r="26" spans="1:31" x14ac:dyDescent="0.2">
      <c r="A26" s="280">
        <f t="shared" si="14"/>
        <v>1998</v>
      </c>
      <c r="B26" s="282">
        <v>31153061.967605509</v>
      </c>
      <c r="C26" s="282">
        <v>9621205.0563012715</v>
      </c>
      <c r="D26" s="282">
        <v>101161451.07318521</v>
      </c>
      <c r="E26" s="282">
        <v>6096174.7230475666</v>
      </c>
      <c r="F26" s="282">
        <v>203802694.17268384</v>
      </c>
      <c r="G26" s="282">
        <v>42700077.612005509</v>
      </c>
      <c r="H26" s="282">
        <v>27758236.180045828</v>
      </c>
      <c r="I26" s="282">
        <v>4834617.7594131203</v>
      </c>
      <c r="J26" s="282">
        <v>25342082.170791902</v>
      </c>
      <c r="K26" s="282">
        <v>4245544.2018879503</v>
      </c>
      <c r="L26" s="282">
        <v>138259072.73661971</v>
      </c>
      <c r="M26" s="282">
        <v>22151404.90247773</v>
      </c>
      <c r="N26" s="282">
        <v>89911044.695609793</v>
      </c>
      <c r="O26" s="282">
        <v>20062188.881846491</v>
      </c>
      <c r="P26" s="282">
        <v>199003354.956754</v>
      </c>
      <c r="Q26" s="282">
        <v>27732658.932067558</v>
      </c>
      <c r="R26" s="282">
        <v>263229818.97668737</v>
      </c>
      <c r="S26" s="282">
        <v>38522343.341253549</v>
      </c>
      <c r="T26" s="280"/>
      <c r="U26" s="280"/>
      <c r="V26" s="283">
        <f t="shared" si="15"/>
        <v>1079620816.9299831</v>
      </c>
      <c r="W26" s="283">
        <f t="shared" si="16"/>
        <v>175966215.41030076</v>
      </c>
      <c r="X26" s="285">
        <f t="shared" ref="X26:X36" si="17">(W26-W25)/W25*100</f>
        <v>1.0229478812112489</v>
      </c>
      <c r="Y26" s="285"/>
      <c r="Z26" s="285"/>
    </row>
    <row r="27" spans="1:31" x14ac:dyDescent="0.2">
      <c r="A27" s="280">
        <f t="shared" si="14"/>
        <v>1999</v>
      </c>
      <c r="B27" s="282">
        <v>33129731.186482083</v>
      </c>
      <c r="C27" s="282">
        <v>9386505.7701741066</v>
      </c>
      <c r="D27" s="282">
        <v>99881396.133456901</v>
      </c>
      <c r="E27" s="282">
        <v>4424667.4638441224</v>
      </c>
      <c r="F27" s="282">
        <v>205305468.07324791</v>
      </c>
      <c r="G27" s="282">
        <v>43442572.905864917</v>
      </c>
      <c r="H27" s="282">
        <v>27657162.065273762</v>
      </c>
      <c r="I27" s="282">
        <v>4845304.3843928697</v>
      </c>
      <c r="J27" s="282">
        <v>24998101.836826</v>
      </c>
      <c r="K27" s="282">
        <v>4004168.0009446698</v>
      </c>
      <c r="L27" s="282">
        <v>148969895.64270401</v>
      </c>
      <c r="M27" s="282">
        <v>23764347.349818543</v>
      </c>
      <c r="N27" s="282">
        <v>94715567.440996394</v>
      </c>
      <c r="O27" s="282">
        <v>20803273.01085024</v>
      </c>
      <c r="P27" s="282">
        <v>209459152.0645625</v>
      </c>
      <c r="Q27" s="282">
        <v>29459004.033783231</v>
      </c>
      <c r="R27" s="282">
        <v>264615745.72100252</v>
      </c>
      <c r="S27" s="282">
        <v>38066306.806833953</v>
      </c>
      <c r="T27" s="280"/>
      <c r="U27" s="280"/>
      <c r="V27" s="283">
        <f t="shared" si="15"/>
        <v>1108732220.1645522</v>
      </c>
      <c r="W27" s="283">
        <f t="shared" si="16"/>
        <v>178196149.72650665</v>
      </c>
      <c r="X27" s="285">
        <f t="shared" si="17"/>
        <v>1.267251393119041</v>
      </c>
      <c r="Y27" s="285"/>
      <c r="Z27" s="285"/>
    </row>
    <row r="28" spans="1:31" x14ac:dyDescent="0.2">
      <c r="A28" s="280">
        <f t="shared" si="14"/>
        <v>2000</v>
      </c>
      <c r="B28" s="282">
        <v>34721348.550511137</v>
      </c>
      <c r="C28" s="282">
        <v>9743391.9810235836</v>
      </c>
      <c r="D28" s="282">
        <v>98881008.772132099</v>
      </c>
      <c r="E28" s="282">
        <v>4314683.0198843144</v>
      </c>
      <c r="F28" s="282">
        <v>222156097.9114995</v>
      </c>
      <c r="G28" s="282">
        <v>47225560.833600059</v>
      </c>
      <c r="H28" s="282">
        <v>28542915.52547257</v>
      </c>
      <c r="I28" s="282">
        <v>5135186.6916766204</v>
      </c>
      <c r="J28" s="282">
        <v>26410337.532674301</v>
      </c>
      <c r="K28" s="282">
        <v>4162424.12102358</v>
      </c>
      <c r="L28" s="282">
        <v>161196737.8207556</v>
      </c>
      <c r="M28" s="282">
        <v>25760268.090259939</v>
      </c>
      <c r="N28" s="282">
        <v>102679051.4553436</v>
      </c>
      <c r="O28" s="282">
        <v>22169379.477418572</v>
      </c>
      <c r="P28" s="282">
        <v>216335533.89551041</v>
      </c>
      <c r="Q28" s="282">
        <v>29840373.882433571</v>
      </c>
      <c r="R28" s="282">
        <v>266568132.920412</v>
      </c>
      <c r="S28" s="282">
        <v>38596255.062705636</v>
      </c>
      <c r="T28" s="280"/>
      <c r="U28" s="280"/>
      <c r="V28" s="283">
        <f t="shared" si="15"/>
        <v>1157491164.3843112</v>
      </c>
      <c r="W28" s="283">
        <f t="shared" si="16"/>
        <v>186947523.16002586</v>
      </c>
      <c r="X28" s="285">
        <f t="shared" si="17"/>
        <v>4.9110900807625297</v>
      </c>
      <c r="Y28" s="285"/>
      <c r="Z28" s="285"/>
    </row>
    <row r="29" spans="1:31" x14ac:dyDescent="0.2">
      <c r="A29" s="280">
        <f t="shared" si="14"/>
        <v>2001</v>
      </c>
      <c r="B29" s="282">
        <v>33596823.722863555</v>
      </c>
      <c r="C29" s="282">
        <v>9730986.7085761148</v>
      </c>
      <c r="D29" s="282">
        <v>98844719.279934108</v>
      </c>
      <c r="E29" s="282">
        <v>4097320.9842305928</v>
      </c>
      <c r="F29" s="282">
        <v>229410361.7902686</v>
      </c>
      <c r="G29" s="282">
        <v>48660231.855600238</v>
      </c>
      <c r="H29" s="282">
        <v>27504241.928255223</v>
      </c>
      <c r="I29" s="282">
        <v>5129413.9784297105</v>
      </c>
      <c r="J29" s="282">
        <v>27711128.400341</v>
      </c>
      <c r="K29" s="282">
        <v>5580722.1899546003</v>
      </c>
      <c r="L29" s="282">
        <v>164363551.1647059</v>
      </c>
      <c r="M29" s="282">
        <v>27770489.262928087</v>
      </c>
      <c r="N29" s="282">
        <v>108806023.748808</v>
      </c>
      <c r="O29" s="282">
        <v>23139972.525275819</v>
      </c>
      <c r="P29" s="282">
        <v>234153085.82746169</v>
      </c>
      <c r="Q29" s="282">
        <v>31564758.951129951</v>
      </c>
      <c r="R29" s="282">
        <v>266651877.29072738</v>
      </c>
      <c r="S29" s="282">
        <v>39148087.896410093</v>
      </c>
      <c r="T29" s="280"/>
      <c r="U29" s="280"/>
      <c r="V29" s="283">
        <f t="shared" si="15"/>
        <v>1191041813.1533656</v>
      </c>
      <c r="W29" s="283">
        <f t="shared" si="16"/>
        <v>194821984.35253519</v>
      </c>
      <c r="X29" s="285">
        <f t="shared" si="17"/>
        <v>4.2121238406399408</v>
      </c>
      <c r="Y29" s="285"/>
      <c r="Z29" s="285"/>
    </row>
    <row r="30" spans="1:31" x14ac:dyDescent="0.2">
      <c r="A30" s="280">
        <f t="shared" si="14"/>
        <v>2002</v>
      </c>
      <c r="B30" s="282">
        <v>35826000.000000007</v>
      </c>
      <c r="C30" s="282">
        <v>10180593.53321562</v>
      </c>
      <c r="D30" s="282">
        <v>99959809.999999985</v>
      </c>
      <c r="E30" s="282">
        <v>3665739.9396801577</v>
      </c>
      <c r="F30" s="282">
        <v>236133000</v>
      </c>
      <c r="G30" s="282">
        <v>50005201.820970759</v>
      </c>
      <c r="H30" s="282">
        <v>28503000</v>
      </c>
      <c r="I30" s="282">
        <v>5630484.0662742592</v>
      </c>
      <c r="J30" s="282">
        <v>29321000</v>
      </c>
      <c r="K30" s="282">
        <v>4409426.0991284903</v>
      </c>
      <c r="L30" s="282">
        <v>168357200</v>
      </c>
      <c r="M30" s="282">
        <v>28487989.224022411</v>
      </c>
      <c r="N30" s="282">
        <v>118748999.99999991</v>
      </c>
      <c r="O30" s="282">
        <v>25336986.047388561</v>
      </c>
      <c r="P30" s="282">
        <v>249165000</v>
      </c>
      <c r="Q30" s="282">
        <v>33206615.731123369</v>
      </c>
      <c r="R30" s="282">
        <v>270256000.00000018</v>
      </c>
      <c r="S30" s="282">
        <v>39616933.451550812</v>
      </c>
      <c r="T30" s="280"/>
      <c r="U30" s="280"/>
      <c r="V30" s="283">
        <f t="shared" si="15"/>
        <v>1236270010</v>
      </c>
      <c r="W30" s="283">
        <f t="shared" si="16"/>
        <v>200539969.91335443</v>
      </c>
      <c r="X30" s="285">
        <f t="shared" si="17"/>
        <v>2.9349796327258439</v>
      </c>
      <c r="Y30" s="285"/>
      <c r="Z30" s="285"/>
    </row>
    <row r="31" spans="1:31" x14ac:dyDescent="0.2">
      <c r="A31" s="280">
        <f t="shared" si="14"/>
        <v>2003</v>
      </c>
      <c r="B31" s="282">
        <v>36070000.000000007</v>
      </c>
      <c r="C31" s="282">
        <v>10703051.034913683</v>
      </c>
      <c r="D31" s="282">
        <v>103354820</v>
      </c>
      <c r="E31" s="282">
        <v>3879699.3950740751</v>
      </c>
      <c r="F31" s="282">
        <v>232581000.00000009</v>
      </c>
      <c r="G31" s="282">
        <v>49546383.415636823</v>
      </c>
      <c r="H31" s="282">
        <v>29344000</v>
      </c>
      <c r="I31" s="282">
        <v>4984134.1345520001</v>
      </c>
      <c r="J31" s="282">
        <v>31575000</v>
      </c>
      <c r="K31" s="282">
        <v>4621224.6623986904</v>
      </c>
      <c r="L31" s="282">
        <v>172845200</v>
      </c>
      <c r="M31" s="282">
        <v>29470889.029208269</v>
      </c>
      <c r="N31" s="282">
        <v>126287000</v>
      </c>
      <c r="O31" s="282">
        <v>27107227.946429428</v>
      </c>
      <c r="P31" s="282">
        <v>261123000</v>
      </c>
      <c r="Q31" s="282">
        <v>35063074.02981662</v>
      </c>
      <c r="R31" s="282">
        <v>279948999.99999988</v>
      </c>
      <c r="S31" s="282">
        <v>40925199.25932996</v>
      </c>
      <c r="T31" s="280"/>
      <c r="U31" s="280"/>
      <c r="V31" s="283">
        <f t="shared" si="15"/>
        <v>1273129020</v>
      </c>
      <c r="W31" s="283">
        <f t="shared" si="16"/>
        <v>206300882.90735954</v>
      </c>
      <c r="X31" s="285">
        <f t="shared" si="17"/>
        <v>2.8727006374311226</v>
      </c>
      <c r="Y31" s="285"/>
      <c r="Z31" s="285"/>
    </row>
    <row r="32" spans="1:31" x14ac:dyDescent="0.2">
      <c r="A32" s="280">
        <f t="shared" si="14"/>
        <v>2004</v>
      </c>
      <c r="B32" s="282">
        <v>36380000</v>
      </c>
      <c r="C32" s="282">
        <v>10737246.366515387</v>
      </c>
      <c r="D32" s="282">
        <v>104915260</v>
      </c>
      <c r="E32" s="282">
        <v>3957239.6690226356</v>
      </c>
      <c r="F32" s="282">
        <v>243965000</v>
      </c>
      <c r="G32" s="282">
        <v>51873899.308345333</v>
      </c>
      <c r="H32" s="282">
        <v>31335000</v>
      </c>
      <c r="I32" s="282">
        <v>5348423.1454819199</v>
      </c>
      <c r="J32" s="282">
        <v>34451000</v>
      </c>
      <c r="K32" s="282">
        <v>5054491.8804863198</v>
      </c>
      <c r="L32" s="282">
        <v>182174999.99999991</v>
      </c>
      <c r="M32" s="282">
        <v>31068389.50773526</v>
      </c>
      <c r="N32" s="282">
        <v>132459000.00000009</v>
      </c>
      <c r="O32" s="282">
        <v>28320517.92092175</v>
      </c>
      <c r="P32" s="282">
        <v>279543999.99999988</v>
      </c>
      <c r="Q32" s="282">
        <v>37595281.132249586</v>
      </c>
      <c r="R32" s="282">
        <v>285165999.99999982</v>
      </c>
      <c r="S32" s="282">
        <v>41538554.775830403</v>
      </c>
      <c r="T32" s="280"/>
      <c r="U32" s="280"/>
      <c r="V32" s="283">
        <f t="shared" si="15"/>
        <v>1330390259.9999998</v>
      </c>
      <c r="W32" s="283">
        <f t="shared" si="16"/>
        <v>215494043.70658857</v>
      </c>
      <c r="X32" s="285">
        <f t="shared" si="17"/>
        <v>4.4561907199191486</v>
      </c>
      <c r="Y32" s="285"/>
      <c r="Z32" s="285"/>
    </row>
    <row r="33" spans="1:26" x14ac:dyDescent="0.2">
      <c r="A33" s="280">
        <f t="shared" si="14"/>
        <v>2005</v>
      </c>
      <c r="B33" s="282">
        <v>37402200</v>
      </c>
      <c r="C33" s="282">
        <v>10109384.263087418</v>
      </c>
      <c r="D33" s="282">
        <v>105991900</v>
      </c>
      <c r="E33" s="282">
        <v>3709518.4251193181</v>
      </c>
      <c r="F33" s="282">
        <v>259100999.99999991</v>
      </c>
      <c r="G33" s="282">
        <v>55070579.026667893</v>
      </c>
      <c r="H33" s="282">
        <v>33010200</v>
      </c>
      <c r="I33" s="282">
        <v>5695876.7920679096</v>
      </c>
      <c r="J33" s="282">
        <v>38558000.000000097</v>
      </c>
      <c r="K33" s="282">
        <v>5738764.21690844</v>
      </c>
      <c r="L33" s="282">
        <v>195012200</v>
      </c>
      <c r="M33" s="282">
        <v>33071508.774230525</v>
      </c>
      <c r="N33" s="282">
        <v>139471800</v>
      </c>
      <c r="O33" s="282">
        <v>29994922.86530228</v>
      </c>
      <c r="P33" s="282">
        <v>295503499.99999988</v>
      </c>
      <c r="Q33" s="282">
        <v>41549007.577681407</v>
      </c>
      <c r="R33" s="282">
        <v>297015500</v>
      </c>
      <c r="S33" s="282">
        <v>43251366.467047274</v>
      </c>
      <c r="T33" s="280"/>
      <c r="U33" s="280"/>
      <c r="V33" s="283">
        <f t="shared" si="15"/>
        <v>1401066300</v>
      </c>
      <c r="W33" s="283">
        <f t="shared" si="16"/>
        <v>228190928.40811247</v>
      </c>
      <c r="X33" s="285">
        <f t="shared" si="17"/>
        <v>5.8919886986814678</v>
      </c>
      <c r="Y33" s="285"/>
      <c r="Z33" s="285"/>
    </row>
    <row r="34" spans="1:26" x14ac:dyDescent="0.2">
      <c r="A34" s="280">
        <f t="shared" si="14"/>
        <v>2006</v>
      </c>
      <c r="B34" s="282">
        <v>35359000</v>
      </c>
      <c r="C34" s="282">
        <v>10173124.356216962</v>
      </c>
      <c r="D34" s="282">
        <v>105364259.99999988</v>
      </c>
      <c r="E34" s="282">
        <v>3585476.9740417353</v>
      </c>
      <c r="F34" s="282">
        <v>275782400</v>
      </c>
      <c r="G34" s="282">
        <v>58392677.083165839</v>
      </c>
      <c r="H34" s="282">
        <v>34139000</v>
      </c>
      <c r="I34" s="282">
        <v>5883495.7562868595</v>
      </c>
      <c r="J34" s="282">
        <v>42582000</v>
      </c>
      <c r="K34" s="282">
        <v>6174933.3022279702</v>
      </c>
      <c r="L34" s="282">
        <v>206636000.00000009</v>
      </c>
      <c r="M34" s="282">
        <v>35181183.182680123</v>
      </c>
      <c r="N34" s="282">
        <v>146607000</v>
      </c>
      <c r="O34" s="282">
        <v>31553759.847335108</v>
      </c>
      <c r="P34" s="282">
        <v>324001999.99999976</v>
      </c>
      <c r="Q34" s="282">
        <v>44736389.414330468</v>
      </c>
      <c r="R34" s="282">
        <v>308019999.99999988</v>
      </c>
      <c r="S34" s="282">
        <v>44876927.381002687</v>
      </c>
      <c r="T34" s="280"/>
      <c r="U34" s="280"/>
      <c r="V34" s="283">
        <f t="shared" si="15"/>
        <v>1478491659.9999995</v>
      </c>
      <c r="W34" s="283">
        <f t="shared" si="16"/>
        <v>240557967.29728773</v>
      </c>
      <c r="X34" s="285">
        <f t="shared" si="17"/>
        <v>5.4196014606931247</v>
      </c>
      <c r="Y34" s="285"/>
      <c r="Z34" s="285"/>
    </row>
    <row r="35" spans="1:26" x14ac:dyDescent="0.2">
      <c r="A35" s="280">
        <f t="shared" si="14"/>
        <v>2007</v>
      </c>
      <c r="B35" s="282">
        <v>36301000</v>
      </c>
      <c r="C35" s="282">
        <v>10587406.938227953</v>
      </c>
      <c r="D35" s="282">
        <v>105335680</v>
      </c>
      <c r="E35" s="282">
        <v>3674744.0198778361</v>
      </c>
      <c r="F35" s="282">
        <v>290246000</v>
      </c>
      <c r="G35" s="282">
        <v>61485834.626007192</v>
      </c>
      <c r="H35" s="282">
        <v>35294000</v>
      </c>
      <c r="I35" s="282">
        <v>6079304.0255099293</v>
      </c>
      <c r="J35" s="282">
        <v>48970999.999999903</v>
      </c>
      <c r="K35" s="282">
        <v>7064992.0666513303</v>
      </c>
      <c r="L35" s="282">
        <v>217607000</v>
      </c>
      <c r="M35" s="282">
        <v>37141686.828257173</v>
      </c>
      <c r="N35" s="282">
        <v>156288999.99999991</v>
      </c>
      <c r="O35" s="282">
        <v>33803029.422982991</v>
      </c>
      <c r="P35" s="282">
        <v>349500920.00000024</v>
      </c>
      <c r="Q35" s="282">
        <v>48213702.02861058</v>
      </c>
      <c r="R35" s="282">
        <v>321531000.00000012</v>
      </c>
      <c r="S35" s="282">
        <v>46918966.257475495</v>
      </c>
      <c r="T35" s="280"/>
      <c r="U35" s="280"/>
      <c r="V35" s="283">
        <f t="shared" si="15"/>
        <v>1561075600</v>
      </c>
      <c r="W35" s="283">
        <f t="shared" si="16"/>
        <v>254969666.21360049</v>
      </c>
      <c r="X35" s="285">
        <f t="shared" si="17"/>
        <v>5.9909464143843572</v>
      </c>
      <c r="Y35" s="285"/>
      <c r="Z35" s="285"/>
    </row>
    <row r="36" spans="1:26" x14ac:dyDescent="0.2">
      <c r="A36" s="280">
        <f t="shared" si="14"/>
        <v>2008</v>
      </c>
      <c r="B36" s="282">
        <v>42143140.000000007</v>
      </c>
      <c r="C36" s="282">
        <v>12122075.212084407</v>
      </c>
      <c r="D36" s="282">
        <v>99395850.000000089</v>
      </c>
      <c r="E36" s="282">
        <v>3434486.2624285528</v>
      </c>
      <c r="F36" s="282">
        <v>297888568.00000018</v>
      </c>
      <c r="G36" s="282">
        <v>63058926.509887673</v>
      </c>
      <c r="H36" s="282">
        <v>34195640.000000015</v>
      </c>
      <c r="I36" s="282">
        <v>5834442.3576205997</v>
      </c>
      <c r="J36" s="282">
        <v>53145383.934800804</v>
      </c>
      <c r="K36" s="282">
        <v>7669210.4001480602</v>
      </c>
      <c r="L36" s="282">
        <v>219749140.00000042</v>
      </c>
      <c r="M36" s="282">
        <v>37533565.376850672</v>
      </c>
      <c r="N36" s="282">
        <v>162522039</v>
      </c>
      <c r="O36" s="282">
        <v>35218107.650612146</v>
      </c>
      <c r="P36" s="282">
        <v>375240469.99999958</v>
      </c>
      <c r="Q36" s="282">
        <v>51780952.664742693</v>
      </c>
      <c r="R36" s="282">
        <v>335521560</v>
      </c>
      <c r="S36" s="282">
        <v>49034118.554248892</v>
      </c>
      <c r="T36" s="280"/>
      <c r="U36" s="280"/>
      <c r="V36" s="283">
        <f t="shared" si="15"/>
        <v>1619801790.9348011</v>
      </c>
      <c r="W36" s="283">
        <f t="shared" si="16"/>
        <v>265685884.98862371</v>
      </c>
      <c r="X36" s="285">
        <f t="shared" si="17"/>
        <v>4.2029387001847214</v>
      </c>
      <c r="Y36" s="285"/>
      <c r="Z36" s="285"/>
    </row>
    <row r="37" spans="1:26" x14ac:dyDescent="0.2">
      <c r="A37" s="280">
        <f t="shared" si="14"/>
        <v>2009</v>
      </c>
      <c r="B37" s="282">
        <v>41454139.999999993</v>
      </c>
      <c r="C37" s="282">
        <v>11785514.713865135</v>
      </c>
      <c r="D37" s="282">
        <v>94057360</v>
      </c>
      <c r="E37" s="282">
        <v>3214451.8165576258</v>
      </c>
      <c r="F37" s="282">
        <v>267722569.00000006</v>
      </c>
      <c r="G37" s="282">
        <v>56784037.589452758</v>
      </c>
      <c r="H37" s="282">
        <v>33711910.000000082</v>
      </c>
      <c r="I37" s="282">
        <v>5606456.2468299996</v>
      </c>
      <c r="J37" s="282">
        <v>57278523.653428197</v>
      </c>
      <c r="K37" s="282">
        <v>8313859.1291804798</v>
      </c>
      <c r="L37" s="282">
        <v>217073919.99999961</v>
      </c>
      <c r="M37" s="282">
        <v>37558189.82340046</v>
      </c>
      <c r="N37" s="282">
        <v>163999440</v>
      </c>
      <c r="O37" s="282">
        <v>35779172.320876434</v>
      </c>
      <c r="P37" s="282">
        <v>378986809.99999964</v>
      </c>
      <c r="Q37" s="282">
        <v>52597785.379801303</v>
      </c>
      <c r="R37" s="282">
        <v>343775109.99999917</v>
      </c>
      <c r="S37" s="282">
        <v>50284808.335332401</v>
      </c>
      <c r="T37" s="280"/>
      <c r="U37" s="280"/>
      <c r="V37" s="283">
        <f t="shared" ref="V37:V40" si="18">B37+D37+F37+H37+J37+L37+N37+P37+R37</f>
        <v>1598059782.6534266</v>
      </c>
      <c r="W37" s="283">
        <f t="shared" ref="W37:W40" si="19">C37+E37+G37+I37+K37+M37+O37+Q37+S37</f>
        <v>261924275.35529658</v>
      </c>
      <c r="X37" s="285">
        <f t="shared" ref="X37:X40" si="20">(W37-W36)/W36*100</f>
        <v>-1.4158108675920791</v>
      </c>
      <c r="Y37" s="285"/>
      <c r="Z37" s="285"/>
    </row>
    <row r="38" spans="1:26" x14ac:dyDescent="0.2">
      <c r="A38" s="280">
        <f t="shared" si="14"/>
        <v>2010</v>
      </c>
      <c r="B38" s="282">
        <v>41613899.999999985</v>
      </c>
      <c r="C38" s="282">
        <v>12057819.705891449</v>
      </c>
      <c r="D38" s="282">
        <v>99383170.999999896</v>
      </c>
      <c r="E38" s="282">
        <v>3516888.7532354617</v>
      </c>
      <c r="F38" s="282">
        <v>282508710</v>
      </c>
      <c r="G38" s="282">
        <v>60241369.512264065</v>
      </c>
      <c r="H38" s="282">
        <v>34538150.999999963</v>
      </c>
      <c r="I38" s="282">
        <v>5673649.2959476598</v>
      </c>
      <c r="J38" s="282">
        <v>57706903.147584297</v>
      </c>
      <c r="K38" s="282">
        <v>8451367.1284755692</v>
      </c>
      <c r="L38" s="282">
        <v>225337559.99999937</v>
      </c>
      <c r="M38" s="282">
        <v>39130672.195159286</v>
      </c>
      <c r="N38" s="282">
        <v>167313420</v>
      </c>
      <c r="O38" s="282">
        <v>36737034.325198881</v>
      </c>
      <c r="P38" s="282">
        <v>387188660.00000042</v>
      </c>
      <c r="Q38" s="282">
        <v>53930641.245452702</v>
      </c>
      <c r="R38" s="282">
        <v>351684850.00000006</v>
      </c>
      <c r="S38" s="282">
        <v>51607532.406441599</v>
      </c>
      <c r="T38" s="280"/>
      <c r="U38" s="280"/>
      <c r="V38" s="283">
        <f t="shared" si="18"/>
        <v>1647275325.147584</v>
      </c>
      <c r="W38" s="283">
        <f t="shared" si="19"/>
        <v>271346974.56806672</v>
      </c>
      <c r="X38" s="285">
        <f t="shared" si="20"/>
        <v>3.5974898470133687</v>
      </c>
      <c r="Y38" s="285"/>
      <c r="Z38" s="285"/>
    </row>
    <row r="39" spans="1:26" x14ac:dyDescent="0.2">
      <c r="A39" s="280">
        <f t="shared" ref="A39:A40" si="21">A19</f>
        <v>2011</v>
      </c>
      <c r="B39" s="282">
        <v>41586849.99999997</v>
      </c>
      <c r="C39" s="282">
        <v>12182951.824207814</v>
      </c>
      <c r="D39" s="282">
        <v>99687220</v>
      </c>
      <c r="E39" s="282">
        <v>3468048.7090625605</v>
      </c>
      <c r="F39" s="282">
        <v>291785140.00000012</v>
      </c>
      <c r="G39" s="282">
        <v>62215108.471428841</v>
      </c>
      <c r="H39" s="282">
        <v>35049059.999999978</v>
      </c>
      <c r="I39" s="282">
        <v>5741495.3134730104</v>
      </c>
      <c r="J39" s="282">
        <v>57869457.523921899</v>
      </c>
      <c r="K39" s="282">
        <v>8486568.9148474596</v>
      </c>
      <c r="L39" s="282">
        <v>235294549.99999979</v>
      </c>
      <c r="M39" s="282">
        <v>41115107.553658441</v>
      </c>
      <c r="N39" s="282">
        <v>172530120</v>
      </c>
      <c r="O39" s="282">
        <v>37803070.38994357</v>
      </c>
      <c r="P39" s="282">
        <v>405479220.0000006</v>
      </c>
      <c r="Q39" s="282">
        <v>56526874.864456207</v>
      </c>
      <c r="R39" s="282">
        <v>364519729.99999964</v>
      </c>
      <c r="S39" s="282">
        <v>53497905.262704611</v>
      </c>
      <c r="T39" s="280"/>
      <c r="U39" s="280"/>
      <c r="V39" s="283">
        <f t="shared" si="18"/>
        <v>1703801347.523922</v>
      </c>
      <c r="W39" s="283">
        <f t="shared" si="19"/>
        <v>281037131.30378252</v>
      </c>
      <c r="X39" s="285">
        <f t="shared" si="20"/>
        <v>3.5711312982725203</v>
      </c>
      <c r="Y39" s="285"/>
      <c r="Z39" s="285"/>
    </row>
    <row r="40" spans="1:26" x14ac:dyDescent="0.2">
      <c r="A40" s="280">
        <f t="shared" si="21"/>
        <v>2012</v>
      </c>
      <c r="B40" s="282">
        <v>42433441.000000075</v>
      </c>
      <c r="C40" s="282">
        <v>12488283.749415642</v>
      </c>
      <c r="D40" s="282">
        <v>96082318.999999881</v>
      </c>
      <c r="E40" s="282">
        <v>3535045.1998176994</v>
      </c>
      <c r="F40" s="282">
        <v>297808310.9999997</v>
      </c>
      <c r="G40" s="282">
        <v>63537271.480846778</v>
      </c>
      <c r="H40" s="282">
        <v>34476319.000000082</v>
      </c>
      <c r="I40" s="282">
        <v>5552023.8352029603</v>
      </c>
      <c r="J40" s="282">
        <v>59206361.892407998</v>
      </c>
      <c r="K40" s="282">
        <v>8700368.5922156796</v>
      </c>
      <c r="L40" s="282">
        <v>244278140.00000051</v>
      </c>
      <c r="M40" s="282">
        <v>42651540.572989233</v>
      </c>
      <c r="N40" s="282">
        <v>176699460</v>
      </c>
      <c r="O40" s="282">
        <v>38771893.226792328</v>
      </c>
      <c r="P40" s="282">
        <v>420473370.0000003</v>
      </c>
      <c r="Q40" s="282">
        <v>58390657.9833849</v>
      </c>
      <c r="R40" s="282">
        <v>373894860.99999946</v>
      </c>
      <c r="S40" s="282">
        <v>54864603.798419304</v>
      </c>
      <c r="T40" s="282"/>
      <c r="U40" s="282"/>
      <c r="V40" s="283">
        <f t="shared" si="18"/>
        <v>1745352582.8924081</v>
      </c>
      <c r="W40" s="283">
        <f t="shared" si="19"/>
        <v>288491688.43908453</v>
      </c>
      <c r="X40" s="285">
        <f t="shared" si="20"/>
        <v>2.6525168047079601</v>
      </c>
      <c r="Y40" s="282"/>
    </row>
    <row r="41" spans="1:26" ht="13.5" thickBot="1" x14ac:dyDescent="0.25"/>
    <row r="42" spans="1:26" ht="58.5" customHeight="1" thickBot="1" x14ac:dyDescent="0.25">
      <c r="A42" s="277" t="s">
        <v>367</v>
      </c>
      <c r="C42" s="278" t="s">
        <v>1</v>
      </c>
      <c r="D42" s="278" t="s">
        <v>2</v>
      </c>
      <c r="E42" s="278" t="s">
        <v>4</v>
      </c>
      <c r="F42" s="278" t="s">
        <v>5</v>
      </c>
      <c r="G42" s="278" t="s">
        <v>6</v>
      </c>
      <c r="H42" s="278" t="s">
        <v>8</v>
      </c>
      <c r="I42" s="278" t="s">
        <v>9</v>
      </c>
      <c r="J42" s="278" t="s">
        <v>10</v>
      </c>
      <c r="K42" s="289" t="s">
        <v>368</v>
      </c>
      <c r="L42" s="277" t="s">
        <v>369</v>
      </c>
      <c r="M42" s="278" t="s">
        <v>1</v>
      </c>
      <c r="N42" s="278" t="s">
        <v>2</v>
      </c>
      <c r="O42" s="278" t="s">
        <v>4</v>
      </c>
      <c r="P42" s="278" t="s">
        <v>5</v>
      </c>
      <c r="Q42" s="278" t="s">
        <v>6</v>
      </c>
      <c r="R42" s="278" t="s">
        <v>8</v>
      </c>
      <c r="S42" s="278" t="s">
        <v>9</v>
      </c>
      <c r="T42" s="278" t="s">
        <v>10</v>
      </c>
      <c r="U42" s="289" t="s">
        <v>368</v>
      </c>
    </row>
    <row r="43" spans="1:26" x14ac:dyDescent="0.2">
      <c r="A43" s="280" t="s">
        <v>277</v>
      </c>
      <c r="B43" s="280"/>
      <c r="C43" s="290">
        <f t="shared" ref="C43:C56" si="22">(C4/$W4)/(B4/$V4)</f>
        <v>0.93801016679757288</v>
      </c>
      <c r="D43" s="290">
        <f t="shared" ref="D43:D56" si="23">(E4/$W4)/(D4/$V4)</f>
        <v>0.15957951241794682</v>
      </c>
      <c r="E43" s="290">
        <f t="shared" ref="E43:E56" si="24">(G4/$W4)/(F4/$V4)</f>
        <v>1.4868274015230289</v>
      </c>
      <c r="F43" s="290">
        <f t="shared" ref="F43:F56" si="25">(I4/$W4)/(H4/$V4)</f>
        <v>0.87581397829381591</v>
      </c>
      <c r="G43" s="290">
        <f t="shared" ref="G43:G56" si="26">(K4/$W4)/(J4/$V4)</f>
        <v>0.77650829541389232</v>
      </c>
      <c r="H43" s="290">
        <f t="shared" ref="H43:H56" si="27">(M4/$W4)/(L4/$V4)</f>
        <v>0.74426277987885892</v>
      </c>
      <c r="I43" s="290">
        <f t="shared" ref="I43:I56" si="28">(O4/$W4)/(N4/$V4)</f>
        <v>1.123344203564294</v>
      </c>
      <c r="J43" s="290">
        <f t="shared" ref="J43:J56" si="29">(Q4/$W4)/(P4/$V4)</f>
        <v>0.93918101000437471</v>
      </c>
      <c r="K43" s="290">
        <f t="shared" ref="K43:K56" si="30">(S4/$W4)/(R4/$V4)</f>
        <v>1.0480923900178896</v>
      </c>
      <c r="L43" s="280" t="str">
        <f>A43</f>
        <v>1996</v>
      </c>
      <c r="M43" s="290">
        <f t="shared" ref="M43:M56" si="31">(1-1/C43)*C4</f>
        <v>-7633.9422015455275</v>
      </c>
      <c r="N43" s="290">
        <f t="shared" ref="N43:N56" si="32">(1-1/D43)*E4</f>
        <v>-66269.57920860975</v>
      </c>
      <c r="O43" s="290">
        <f t="shared" ref="O43:O56" si="33">(1-1/E43)*G4</f>
        <v>98389.641524471546</v>
      </c>
      <c r="P43" s="290">
        <f t="shared" ref="P43:P56" si="34">(1-1/F43)*I4</f>
        <v>-1325.0963754265642</v>
      </c>
      <c r="Q43" s="290">
        <f t="shared" ref="Q43:Q56" si="35">(1-1/G43)*K4</f>
        <v>-10719.882771666356</v>
      </c>
      <c r="R43" s="290">
        <f t="shared" ref="R43:R56" si="36">(1-1/H43)*M4</f>
        <v>-38520.746286934445</v>
      </c>
      <c r="S43" s="290">
        <f t="shared" ref="S43:S56" si="37">(1-1/I43)*O4</f>
        <v>8203.048623004699</v>
      </c>
      <c r="T43" s="290">
        <f t="shared" ref="T43:T56" si="38">(1-1/J43)*Q4</f>
        <v>-6015.6131433850596</v>
      </c>
      <c r="U43" s="290">
        <f t="shared" ref="U43:U56" si="39">(1-1/K43)*S4</f>
        <v>10527.613597628266</v>
      </c>
      <c r="V43" s="290">
        <f>AVERAGE(M43:U43)</f>
        <v>-1484.950693607022</v>
      </c>
      <c r="W43" s="291">
        <f>V43/1000</f>
        <v>-1.484950693607022</v>
      </c>
    </row>
    <row r="44" spans="1:26" x14ac:dyDescent="0.2">
      <c r="A44" s="280">
        <f>A43+1</f>
        <v>1997</v>
      </c>
      <c r="B44" s="280"/>
      <c r="C44" s="290">
        <f t="shared" si="22"/>
        <v>0.94522364566446593</v>
      </c>
      <c r="D44" s="290">
        <f t="shared" si="23"/>
        <v>0.14007339793565468</v>
      </c>
      <c r="E44" s="290">
        <f t="shared" si="24"/>
        <v>1.4875333984902253</v>
      </c>
      <c r="F44" s="290">
        <f t="shared" si="25"/>
        <v>0.88223121427066831</v>
      </c>
      <c r="G44" s="290">
        <f t="shared" si="26"/>
        <v>0.77892721797349385</v>
      </c>
      <c r="H44" s="290">
        <f t="shared" si="27"/>
        <v>0.74619282076286009</v>
      </c>
      <c r="I44" s="290">
        <f t="shared" si="28"/>
        <v>1.1296718617646746</v>
      </c>
      <c r="J44" s="290">
        <f t="shared" si="29"/>
        <v>0.94376149695206535</v>
      </c>
      <c r="K44" s="290">
        <f t="shared" si="30"/>
        <v>1.0564050057858292</v>
      </c>
      <c r="L44" s="280">
        <f t="shared" ref="L44:L56" si="40">A44</f>
        <v>1997</v>
      </c>
      <c r="M44" s="290">
        <f t="shared" si="31"/>
        <v>-6669.5557380937798</v>
      </c>
      <c r="N44" s="290">
        <f t="shared" si="32"/>
        <v>-65560.571142430577</v>
      </c>
      <c r="O44" s="290">
        <f t="shared" si="33"/>
        <v>93989.255743492948</v>
      </c>
      <c r="P44" s="290">
        <f t="shared" si="34"/>
        <v>-1258.1785418709351</v>
      </c>
      <c r="Q44" s="290">
        <f t="shared" si="35"/>
        <v>-10917.771699625857</v>
      </c>
      <c r="R44" s="290">
        <f t="shared" si="36"/>
        <v>-39257.957399637955</v>
      </c>
      <c r="S44" s="290">
        <f t="shared" si="37"/>
        <v>8716.1457313420306</v>
      </c>
      <c r="T44" s="290">
        <f t="shared" si="38"/>
        <v>-5807.286872631088</v>
      </c>
      <c r="U44" s="290">
        <f t="shared" si="39"/>
        <v>13110.769248887376</v>
      </c>
      <c r="V44" s="290">
        <f t="shared" ref="V44:V56" si="41">AVERAGE(M44:U44)</f>
        <v>-1517.2389633964267</v>
      </c>
      <c r="W44" s="291">
        <f t="shared" ref="W44:W56" si="42">V44/1000</f>
        <v>-1.5172389633964267</v>
      </c>
    </row>
    <row r="45" spans="1:26" x14ac:dyDescent="0.2">
      <c r="A45" s="280">
        <f t="shared" ref="A45:A59" si="43">A44+1</f>
        <v>1998</v>
      </c>
      <c r="B45" s="280"/>
      <c r="C45" s="290">
        <f t="shared" si="22"/>
        <v>0.94520297720149793</v>
      </c>
      <c r="D45" s="290">
        <f t="shared" si="23"/>
        <v>0.14721900553322625</v>
      </c>
      <c r="E45" s="290">
        <f t="shared" si="24"/>
        <v>1.4759261515659194</v>
      </c>
      <c r="F45" s="290">
        <f t="shared" si="25"/>
        <v>0.87237384964914411</v>
      </c>
      <c r="G45" s="290">
        <f t="shared" si="26"/>
        <v>0.77353912390886592</v>
      </c>
      <c r="H45" s="290">
        <f t="shared" si="27"/>
        <v>0.74005860913554233</v>
      </c>
      <c r="I45" s="290">
        <f t="shared" si="28"/>
        <v>1.129711438600038</v>
      </c>
      <c r="J45" s="290">
        <f t="shared" si="29"/>
        <v>0.93108117056120521</v>
      </c>
      <c r="K45" s="290">
        <f t="shared" si="30"/>
        <v>1.0563356199540486</v>
      </c>
      <c r="L45" s="280">
        <f t="shared" si="40"/>
        <v>1998</v>
      </c>
      <c r="M45" s="290">
        <f t="shared" si="31"/>
        <v>-6556.239436723502</v>
      </c>
      <c r="N45" s="290">
        <f t="shared" si="32"/>
        <v>-54765.057873711128</v>
      </c>
      <c r="O45" s="290">
        <f t="shared" si="33"/>
        <v>88622.615591243928</v>
      </c>
      <c r="P45" s="290">
        <f t="shared" si="34"/>
        <v>-1325.2198107137558</v>
      </c>
      <c r="Q45" s="290">
        <f t="shared" si="35"/>
        <v>-10509.243330082138</v>
      </c>
      <c r="R45" s="290">
        <f t="shared" si="36"/>
        <v>-42625.698976013831</v>
      </c>
      <c r="S45" s="290">
        <f t="shared" si="37"/>
        <v>8245.1716326756305</v>
      </c>
      <c r="T45" s="290">
        <f t="shared" si="38"/>
        <v>-7348.7916334002612</v>
      </c>
      <c r="U45" s="290">
        <f t="shared" si="39"/>
        <v>13762.154579638358</v>
      </c>
      <c r="V45" s="290">
        <f t="shared" si="41"/>
        <v>-1388.9232507874117</v>
      </c>
      <c r="W45" s="291">
        <f t="shared" si="42"/>
        <v>-1.3889232507874116</v>
      </c>
    </row>
    <row r="46" spans="1:26" x14ac:dyDescent="0.2">
      <c r="A46" s="280">
        <f t="shared" si="43"/>
        <v>1999</v>
      </c>
      <c r="B46" s="280"/>
      <c r="C46" s="290">
        <f t="shared" si="22"/>
        <v>0.95923990084948974</v>
      </c>
      <c r="D46" s="290">
        <f t="shared" si="23"/>
        <v>0.12332507764410336</v>
      </c>
      <c r="E46" s="290">
        <f t="shared" si="24"/>
        <v>1.4867715722957926</v>
      </c>
      <c r="F46" s="290">
        <f t="shared" si="25"/>
        <v>0.87579712666901499</v>
      </c>
      <c r="G46" s="290">
        <f t="shared" si="26"/>
        <v>0.76727460732378294</v>
      </c>
      <c r="H46" s="290">
        <f t="shared" si="27"/>
        <v>0.7334764050162581</v>
      </c>
      <c r="I46" s="290">
        <f t="shared" si="28"/>
        <v>1.1227546947619556</v>
      </c>
      <c r="J46" s="290">
        <f t="shared" si="29"/>
        <v>0.91854570502350508</v>
      </c>
      <c r="K46" s="290">
        <f t="shared" si="30"/>
        <v>1.0688554130961896</v>
      </c>
      <c r="L46" s="280">
        <f t="shared" si="40"/>
        <v>1999</v>
      </c>
      <c r="M46" s="290">
        <f t="shared" si="31"/>
        <v>-4799.6034166348854</v>
      </c>
      <c r="N46" s="290">
        <f t="shared" si="32"/>
        <v>-51975.43044896327</v>
      </c>
      <c r="O46" s="290">
        <f t="shared" si="33"/>
        <v>87038.139281301177</v>
      </c>
      <c r="P46" s="290">
        <f t="shared" si="34"/>
        <v>-1257.3949219808492</v>
      </c>
      <c r="Q46" s="290">
        <f t="shared" si="35"/>
        <v>-10502.382495045797</v>
      </c>
      <c r="R46" s="290">
        <f t="shared" si="36"/>
        <v>-47373.343915737692</v>
      </c>
      <c r="S46" s="290">
        <f t="shared" si="37"/>
        <v>7719.3470895999471</v>
      </c>
      <c r="T46" s="290">
        <f t="shared" si="38"/>
        <v>-8993.1732020662675</v>
      </c>
      <c r="U46" s="290">
        <f t="shared" si="39"/>
        <v>17189.719957884932</v>
      </c>
      <c r="V46" s="290">
        <f t="shared" si="41"/>
        <v>-1439.3468968491895</v>
      </c>
      <c r="W46" s="291">
        <f t="shared" si="42"/>
        <v>-1.4393468968491896</v>
      </c>
    </row>
    <row r="47" spans="1:26" x14ac:dyDescent="0.2">
      <c r="A47" s="280">
        <f t="shared" si="43"/>
        <v>2000</v>
      </c>
      <c r="B47" s="280"/>
      <c r="C47" s="290">
        <f t="shared" si="22"/>
        <v>0.96563699923905777</v>
      </c>
      <c r="D47" s="290">
        <f t="shared" si="23"/>
        <v>0.11256872136805102</v>
      </c>
      <c r="E47" s="290">
        <f t="shared" si="24"/>
        <v>1.4953668426871043</v>
      </c>
      <c r="F47" s="290">
        <f t="shared" si="25"/>
        <v>0.87654840903985209</v>
      </c>
      <c r="G47" s="290">
        <f t="shared" si="26"/>
        <v>0.76357510787758753</v>
      </c>
      <c r="H47" s="290">
        <f t="shared" si="27"/>
        <v>0.72726590815827263</v>
      </c>
      <c r="I47" s="290">
        <f t="shared" si="28"/>
        <v>1.104165135805411</v>
      </c>
      <c r="J47" s="290">
        <f t="shared" si="29"/>
        <v>0.91310031530480462</v>
      </c>
      <c r="K47" s="290">
        <f t="shared" si="30"/>
        <v>1.0732259170858747</v>
      </c>
      <c r="L47" s="280">
        <f t="shared" si="40"/>
        <v>2000</v>
      </c>
      <c r="M47" s="290">
        <f t="shared" si="31"/>
        <v>-3977.9332125136971</v>
      </c>
      <c r="N47" s="290">
        <f t="shared" si="32"/>
        <v>-50090.583230313205</v>
      </c>
      <c r="O47" s="290">
        <f t="shared" si="33"/>
        <v>86761.409274238686</v>
      </c>
      <c r="P47" s="290">
        <f t="shared" si="34"/>
        <v>-1242.8134612694078</v>
      </c>
      <c r="Q47" s="290">
        <f t="shared" si="35"/>
        <v>-11207.861115281288</v>
      </c>
      <c r="R47" s="290">
        <f t="shared" si="36"/>
        <v>-47925.281527536798</v>
      </c>
      <c r="S47" s="290">
        <f t="shared" si="37"/>
        <v>6432.2495471800512</v>
      </c>
      <c r="T47" s="290">
        <f t="shared" si="38"/>
        <v>-10007.55015066574</v>
      </c>
      <c r="U47" s="290">
        <f t="shared" si="39"/>
        <v>18729.649286464886</v>
      </c>
      <c r="V47" s="290">
        <f t="shared" si="41"/>
        <v>-1392.0793988551688</v>
      </c>
      <c r="W47" s="291">
        <f t="shared" si="42"/>
        <v>-1.3920793988551687</v>
      </c>
    </row>
    <row r="48" spans="1:26" x14ac:dyDescent="0.2">
      <c r="A48" s="280">
        <f t="shared" si="43"/>
        <v>2001</v>
      </c>
      <c r="B48" s="280"/>
      <c r="C48" s="290">
        <f t="shared" si="22"/>
        <v>0.96606404996663053</v>
      </c>
      <c r="D48" s="290">
        <f t="shared" si="23"/>
        <v>0.10650529736759456</v>
      </c>
      <c r="E48" s="290">
        <f t="shared" si="24"/>
        <v>1.505844704595231</v>
      </c>
      <c r="F48" s="290">
        <f t="shared" si="25"/>
        <v>0.87919427658137805</v>
      </c>
      <c r="G48" s="290">
        <f t="shared" si="26"/>
        <v>0.77485369268932658</v>
      </c>
      <c r="H48" s="290">
        <f t="shared" si="27"/>
        <v>0.73660161174027883</v>
      </c>
      <c r="I48" s="290">
        <f t="shared" si="28"/>
        <v>1.1093996730655886</v>
      </c>
      <c r="J48" s="290">
        <f t="shared" si="29"/>
        <v>0.91325058856454122</v>
      </c>
      <c r="K48" s="290">
        <f t="shared" si="30"/>
        <v>1.0699862043929287</v>
      </c>
      <c r="L48" s="280">
        <f t="shared" si="40"/>
        <v>2001</v>
      </c>
      <c r="M48" s="290">
        <f t="shared" si="31"/>
        <v>-4151.161861683423</v>
      </c>
      <c r="N48" s="290">
        <f t="shared" si="32"/>
        <v>-48502.758609697914</v>
      </c>
      <c r="O48" s="290">
        <f t="shared" si="33"/>
        <v>85259.032400093871</v>
      </c>
      <c r="P48" s="290">
        <f t="shared" si="34"/>
        <v>-1198.3571159041862</v>
      </c>
      <c r="Q48" s="290">
        <f t="shared" si="35"/>
        <v>-10118.940931475921</v>
      </c>
      <c r="R48" s="290">
        <f t="shared" si="36"/>
        <v>-46398.157291273281</v>
      </c>
      <c r="S48" s="290">
        <f t="shared" si="37"/>
        <v>6431.2224832171278</v>
      </c>
      <c r="T48" s="290">
        <f t="shared" si="38"/>
        <v>-10782.213863118181</v>
      </c>
      <c r="U48" s="290">
        <f t="shared" si="39"/>
        <v>17558.034489077734</v>
      </c>
      <c r="V48" s="290">
        <f t="shared" si="41"/>
        <v>-1322.5889223071306</v>
      </c>
      <c r="W48" s="291">
        <f t="shared" si="42"/>
        <v>-1.3225889223071305</v>
      </c>
    </row>
    <row r="49" spans="1:23" x14ac:dyDescent="0.2">
      <c r="A49" s="280">
        <f t="shared" si="43"/>
        <v>2002</v>
      </c>
      <c r="B49" s="280"/>
      <c r="C49" s="290">
        <f t="shared" si="22"/>
        <v>0.97554505079289611</v>
      </c>
      <c r="D49" s="290">
        <f t="shared" si="23"/>
        <v>0.10547985825833002</v>
      </c>
      <c r="E49" s="290">
        <f t="shared" si="24"/>
        <v>1.5093868979693776</v>
      </c>
      <c r="F49" s="290">
        <f t="shared" si="25"/>
        <v>0.89720907375557857</v>
      </c>
      <c r="G49" s="290">
        <f t="shared" si="26"/>
        <v>0.7773325971685332</v>
      </c>
      <c r="H49" s="290">
        <f t="shared" si="27"/>
        <v>0.74003937332479852</v>
      </c>
      <c r="I49" s="290">
        <f t="shared" si="28"/>
        <v>1.0989127904724776</v>
      </c>
      <c r="J49" s="290">
        <f t="shared" si="29"/>
        <v>0.90924888843384943</v>
      </c>
      <c r="K49" s="290">
        <f t="shared" si="30"/>
        <v>1.066360853490349</v>
      </c>
      <c r="L49" s="280">
        <f t="shared" si="40"/>
        <v>2002</v>
      </c>
      <c r="M49" s="290">
        <f t="shared" si="31"/>
        <v>-3024.1220747759221</v>
      </c>
      <c r="N49" s="290">
        <f t="shared" si="32"/>
        <v>-49285.780254369223</v>
      </c>
      <c r="O49" s="290">
        <f t="shared" si="33"/>
        <v>85694.148603097245</v>
      </c>
      <c r="P49" s="290">
        <f t="shared" si="34"/>
        <v>-1020.6777082746827</v>
      </c>
      <c r="Q49" s="290">
        <f t="shared" si="35"/>
        <v>-9912.5161563755628</v>
      </c>
      <c r="R49" s="290">
        <f t="shared" si="36"/>
        <v>-45454.700277871016</v>
      </c>
      <c r="S49" s="290">
        <f t="shared" si="37"/>
        <v>5850.2269368834741</v>
      </c>
      <c r="T49" s="290">
        <f t="shared" si="38"/>
        <v>-12128.443154188444</v>
      </c>
      <c r="U49" s="290">
        <f t="shared" si="39"/>
        <v>17085.499681558795</v>
      </c>
      <c r="V49" s="290">
        <f t="shared" si="41"/>
        <v>-1355.1516004794819</v>
      </c>
      <c r="W49" s="291">
        <f t="shared" si="42"/>
        <v>-1.3551516004794819</v>
      </c>
    </row>
    <row r="50" spans="1:23" x14ac:dyDescent="0.2">
      <c r="A50" s="280">
        <f t="shared" si="43"/>
        <v>2003</v>
      </c>
      <c r="B50" s="280"/>
      <c r="C50" s="290">
        <f t="shared" si="22"/>
        <v>0.99693108465123137</v>
      </c>
      <c r="D50" s="290">
        <f t="shared" si="23"/>
        <v>0.11172025906215295</v>
      </c>
      <c r="E50" s="290">
        <f t="shared" si="24"/>
        <v>1.5236125227215871</v>
      </c>
      <c r="F50" s="290">
        <f t="shared" si="25"/>
        <v>0.89252422801573328</v>
      </c>
      <c r="G50" s="290">
        <f t="shared" si="26"/>
        <v>0.78137554472634185</v>
      </c>
      <c r="H50" s="290">
        <f t="shared" si="27"/>
        <v>0.74575753416780899</v>
      </c>
      <c r="I50" s="290">
        <f t="shared" si="28"/>
        <v>1.111950644554107</v>
      </c>
      <c r="J50" s="290">
        <f t="shared" si="29"/>
        <v>0.9091969345295734</v>
      </c>
      <c r="K50" s="290">
        <f t="shared" si="30"/>
        <v>1.0634395352500532</v>
      </c>
      <c r="L50" s="280">
        <f t="shared" si="40"/>
        <v>2003</v>
      </c>
      <c r="M50" s="290">
        <f t="shared" si="31"/>
        <v>-363.90181262062316</v>
      </c>
      <c r="N50" s="290">
        <f t="shared" si="32"/>
        <v>-50476.091090257483</v>
      </c>
      <c r="O50" s="290">
        <f t="shared" si="33"/>
        <v>85002.613460282446</v>
      </c>
      <c r="P50" s="290">
        <f t="shared" si="34"/>
        <v>-1011.7473816655685</v>
      </c>
      <c r="Q50" s="290">
        <f t="shared" si="35"/>
        <v>-10718.15487463785</v>
      </c>
      <c r="R50" s="290">
        <f t="shared" si="36"/>
        <v>-47165.168971472231</v>
      </c>
      <c r="S50" s="290">
        <f t="shared" si="37"/>
        <v>6235.4783219673627</v>
      </c>
      <c r="T50" s="290">
        <f t="shared" si="38"/>
        <v>-12227.040373824375</v>
      </c>
      <c r="U50" s="290">
        <f t="shared" si="39"/>
        <v>17036.179264004171</v>
      </c>
      <c r="V50" s="290">
        <f t="shared" si="41"/>
        <v>-1520.8703842471275</v>
      </c>
      <c r="W50" s="291">
        <f t="shared" si="42"/>
        <v>-1.5208703842471274</v>
      </c>
    </row>
    <row r="51" spans="1:23" x14ac:dyDescent="0.2">
      <c r="A51" s="280">
        <f t="shared" si="43"/>
        <v>2004</v>
      </c>
      <c r="B51" s="280"/>
      <c r="C51" s="290">
        <f t="shared" si="22"/>
        <v>0.99415242855957353</v>
      </c>
      <c r="D51" s="290">
        <f t="shared" si="23"/>
        <v>0.13461971371354259</v>
      </c>
      <c r="E51" s="290">
        <f t="shared" si="24"/>
        <v>1.505101686080673</v>
      </c>
      <c r="F51" s="290">
        <f t="shared" si="25"/>
        <v>0.88887294818477391</v>
      </c>
      <c r="G51" s="290">
        <f t="shared" si="26"/>
        <v>0.783884796376212</v>
      </c>
      <c r="H51" s="290">
        <f t="shared" si="27"/>
        <v>0.75062419959919124</v>
      </c>
      <c r="I51" s="290">
        <f t="shared" si="28"/>
        <v>1.1274695581598639</v>
      </c>
      <c r="J51" s="290">
        <f t="shared" si="29"/>
        <v>0.91103417140836174</v>
      </c>
      <c r="K51" s="290">
        <f t="shared" si="30"/>
        <v>1.0764433375335476</v>
      </c>
      <c r="L51" s="280">
        <f t="shared" si="40"/>
        <v>2004</v>
      </c>
      <c r="M51" s="290">
        <f t="shared" si="31"/>
        <v>-630.35122193884683</v>
      </c>
      <c r="N51" s="290">
        <f t="shared" si="32"/>
        <v>-51564.010186979394</v>
      </c>
      <c r="O51" s="290">
        <f t="shared" si="33"/>
        <v>85565.416398750735</v>
      </c>
      <c r="P51" s="290">
        <f t="shared" si="34"/>
        <v>-1053.6115149924449</v>
      </c>
      <c r="Q51" s="290">
        <f t="shared" si="35"/>
        <v>-12617.360866414634</v>
      </c>
      <c r="R51" s="290">
        <f t="shared" si="36"/>
        <v>-48663.348225634152</v>
      </c>
      <c r="S51" s="290">
        <f t="shared" si="37"/>
        <v>7313.6410586126658</v>
      </c>
      <c r="T51" s="290">
        <f t="shared" si="38"/>
        <v>-12923.759914847598</v>
      </c>
      <c r="U51" s="290">
        <f t="shared" si="39"/>
        <v>20493.046501307366</v>
      </c>
      <c r="V51" s="290">
        <f t="shared" si="41"/>
        <v>-1564.4819969040338</v>
      </c>
      <c r="W51" s="291">
        <f t="shared" si="42"/>
        <v>-1.5644819969040338</v>
      </c>
    </row>
    <row r="52" spans="1:23" x14ac:dyDescent="0.2">
      <c r="A52" s="280">
        <f t="shared" si="43"/>
        <v>2005</v>
      </c>
      <c r="B52" s="280"/>
      <c r="C52" s="290">
        <f t="shared" si="22"/>
        <v>1.0017268928533603</v>
      </c>
      <c r="D52" s="290">
        <f t="shared" si="23"/>
        <v>0.14138563096154583</v>
      </c>
      <c r="E52" s="290">
        <f t="shared" si="24"/>
        <v>1.4902738211124442</v>
      </c>
      <c r="F52" s="290">
        <f t="shared" si="25"/>
        <v>0.88727960461454913</v>
      </c>
      <c r="G52" s="290">
        <f t="shared" si="26"/>
        <v>0.78695135704403973</v>
      </c>
      <c r="H52" s="290">
        <f t="shared" si="27"/>
        <v>0.75548756677962936</v>
      </c>
      <c r="I52" s="290">
        <f t="shared" si="28"/>
        <v>1.1368901614821716</v>
      </c>
      <c r="J52" s="290">
        <f t="shared" si="29"/>
        <v>0.91244774625207015</v>
      </c>
      <c r="K52" s="290">
        <f t="shared" si="30"/>
        <v>1.0910162446342559</v>
      </c>
      <c r="L52" s="280">
        <f t="shared" si="40"/>
        <v>2005</v>
      </c>
      <c r="M52" s="290">
        <f t="shared" si="31"/>
        <v>173.25237358249947</v>
      </c>
      <c r="N52" s="290">
        <f t="shared" si="32"/>
        <v>-49240.924191162434</v>
      </c>
      <c r="O52" s="290">
        <f t="shared" si="33"/>
        <v>83284.990806978996</v>
      </c>
      <c r="P52" s="290">
        <f t="shared" si="34"/>
        <v>-1081.1850921587277</v>
      </c>
      <c r="Q52" s="290">
        <f t="shared" si="35"/>
        <v>-14811.404977509446</v>
      </c>
      <c r="R52" s="290">
        <f t="shared" si="36"/>
        <v>-52007.486117515356</v>
      </c>
      <c r="S52" s="290">
        <f t="shared" si="37"/>
        <v>7975.8686992585499</v>
      </c>
      <c r="T52" s="290">
        <f t="shared" si="38"/>
        <v>-13684.179709179873</v>
      </c>
      <c r="U52" s="290">
        <f t="shared" si="39"/>
        <v>23935.347923454396</v>
      </c>
      <c r="V52" s="290">
        <f t="shared" si="41"/>
        <v>-1717.3022538057101</v>
      </c>
      <c r="W52" s="291">
        <f t="shared" si="42"/>
        <v>-1.7173022538057101</v>
      </c>
    </row>
    <row r="53" spans="1:23" x14ac:dyDescent="0.2">
      <c r="A53" s="280">
        <f t="shared" si="43"/>
        <v>2006</v>
      </c>
      <c r="B53" s="280"/>
      <c r="C53" s="290">
        <f t="shared" si="22"/>
        <v>1.0178815735762989</v>
      </c>
      <c r="D53" s="290">
        <f t="shared" si="23"/>
        <v>0.16514152373194435</v>
      </c>
      <c r="E53" s="290">
        <f t="shared" si="24"/>
        <v>1.469865859613702</v>
      </c>
      <c r="F53" s="290">
        <f t="shared" si="25"/>
        <v>0.8806357294610162</v>
      </c>
      <c r="G53" s="290">
        <f t="shared" si="26"/>
        <v>0.78874648466411978</v>
      </c>
      <c r="H53" s="290">
        <f t="shared" si="27"/>
        <v>0.75914986808462337</v>
      </c>
      <c r="I53" s="290">
        <f t="shared" si="28"/>
        <v>1.1397193621389075</v>
      </c>
      <c r="J53" s="290">
        <f t="shared" si="29"/>
        <v>0.9144011022563564</v>
      </c>
      <c r="K53" s="290">
        <f t="shared" si="30"/>
        <v>1.1026746799138853</v>
      </c>
      <c r="L53" s="280">
        <f t="shared" si="40"/>
        <v>2006</v>
      </c>
      <c r="M53" s="290">
        <f t="shared" si="31"/>
        <v>1772.7880620879414</v>
      </c>
      <c r="N53" s="290">
        <f t="shared" si="32"/>
        <v>-49474.083349199973</v>
      </c>
      <c r="O53" s="290">
        <f t="shared" si="33"/>
        <v>81936.665657474514</v>
      </c>
      <c r="P53" s="290">
        <f t="shared" si="34"/>
        <v>-1162.0488523609545</v>
      </c>
      <c r="Q53" s="290">
        <f t="shared" si="35"/>
        <v>-15156.163910791591</v>
      </c>
      <c r="R53" s="290">
        <f t="shared" si="36"/>
        <v>-56025.886456109089</v>
      </c>
      <c r="S53" s="290">
        <f t="shared" si="37"/>
        <v>8023.847343371529</v>
      </c>
      <c r="T53" s="290">
        <f t="shared" si="38"/>
        <v>-14427.558148716149</v>
      </c>
      <c r="U53" s="290">
        <f t="shared" si="39"/>
        <v>27404.365004073381</v>
      </c>
      <c r="V53" s="290">
        <f t="shared" si="41"/>
        <v>-1900.8971833522653</v>
      </c>
      <c r="W53" s="291">
        <f t="shared" si="42"/>
        <v>-1.9008971833522652</v>
      </c>
    </row>
    <row r="54" spans="1:23" x14ac:dyDescent="0.2">
      <c r="A54" s="280">
        <f t="shared" si="43"/>
        <v>2007</v>
      </c>
      <c r="B54" s="280"/>
      <c r="C54" s="290">
        <f t="shared" si="22"/>
        <v>1.0297669008436841</v>
      </c>
      <c r="D54" s="290">
        <f t="shared" si="23"/>
        <v>0.16170844946003643</v>
      </c>
      <c r="E54" s="290">
        <f t="shared" si="24"/>
        <v>1.4601066506468627</v>
      </c>
      <c r="F54" s="290">
        <f t="shared" si="25"/>
        <v>0.88005310069179821</v>
      </c>
      <c r="G54" s="290">
        <f t="shared" si="26"/>
        <v>0.79021156422733718</v>
      </c>
      <c r="H54" s="290">
        <f t="shared" si="27"/>
        <v>0.7621156486486671</v>
      </c>
      <c r="I54" s="290">
        <f t="shared" si="28"/>
        <v>1.1356845429567424</v>
      </c>
      <c r="J54" s="290">
        <f t="shared" si="29"/>
        <v>0.91660390067204811</v>
      </c>
      <c r="K54" s="290">
        <f t="shared" si="30"/>
        <v>1.1099999350165923</v>
      </c>
      <c r="L54" s="280">
        <f t="shared" si="40"/>
        <v>2007</v>
      </c>
      <c r="M54" s="290">
        <f t="shared" si="31"/>
        <v>3213.2120184941264</v>
      </c>
      <c r="N54" s="290">
        <f t="shared" si="32"/>
        <v>-54124.930755830035</v>
      </c>
      <c r="O54" s="290">
        <f t="shared" si="33"/>
        <v>81216.534918744132</v>
      </c>
      <c r="P54" s="290">
        <f t="shared" si="34"/>
        <v>-1212.7101064014869</v>
      </c>
      <c r="Q54" s="290">
        <f t="shared" si="35"/>
        <v>-15620.289131158981</v>
      </c>
      <c r="R54" s="290">
        <f t="shared" si="36"/>
        <v>-57311.953364260473</v>
      </c>
      <c r="S54" s="290">
        <f t="shared" si="37"/>
        <v>7852.0479881867341</v>
      </c>
      <c r="T54" s="290">
        <f t="shared" si="38"/>
        <v>-15489.374329378859</v>
      </c>
      <c r="U54" s="290">
        <f t="shared" si="39"/>
        <v>31172.290024575956</v>
      </c>
      <c r="V54" s="290">
        <f t="shared" si="41"/>
        <v>-2256.1303041143201</v>
      </c>
      <c r="W54" s="291">
        <f t="shared" si="42"/>
        <v>-2.2561303041143201</v>
      </c>
    </row>
    <row r="55" spans="1:23" x14ac:dyDescent="0.2">
      <c r="A55" s="280">
        <f t="shared" si="43"/>
        <v>2008</v>
      </c>
      <c r="B55" s="280"/>
      <c r="C55" s="290">
        <f t="shared" si="22"/>
        <v>1.0231131618194642</v>
      </c>
      <c r="D55" s="290">
        <f t="shared" si="23"/>
        <v>0.16578809332478869</v>
      </c>
      <c r="E55" s="290">
        <f t="shared" si="24"/>
        <v>1.446229503424284</v>
      </c>
      <c r="F55" s="290">
        <f t="shared" si="25"/>
        <v>0.90540672466605143</v>
      </c>
      <c r="G55" s="290">
        <f t="shared" si="26"/>
        <v>0.78846792990864678</v>
      </c>
      <c r="H55" s="290">
        <f t="shared" si="27"/>
        <v>0.76126553117910711</v>
      </c>
      <c r="I55" s="290">
        <f t="shared" si="28"/>
        <v>1.1409727258282523</v>
      </c>
      <c r="J55" s="290">
        <f t="shared" si="29"/>
        <v>0.91494415164659493</v>
      </c>
      <c r="K55" s="290">
        <f t="shared" si="30"/>
        <v>1.1124651112695818</v>
      </c>
      <c r="L55" s="280">
        <f t="shared" si="40"/>
        <v>2008</v>
      </c>
      <c r="M55" s="290">
        <f t="shared" si="31"/>
        <v>2550.7820753462838</v>
      </c>
      <c r="N55" s="290">
        <f t="shared" si="32"/>
        <v>-57325.607524707091</v>
      </c>
      <c r="O55" s="290">
        <f t="shared" si="33"/>
        <v>83633.180140576354</v>
      </c>
      <c r="P55" s="290">
        <f t="shared" si="34"/>
        <v>-979.80144770253582</v>
      </c>
      <c r="Q55" s="290">
        <f t="shared" si="35"/>
        <v>-17469.610416836087</v>
      </c>
      <c r="R55" s="290">
        <f t="shared" si="36"/>
        <v>-59152.038108273024</v>
      </c>
      <c r="S55" s="290">
        <f t="shared" si="37"/>
        <v>9371.7146329818424</v>
      </c>
      <c r="T55" s="290">
        <f t="shared" si="38"/>
        <v>-17335.894960976962</v>
      </c>
      <c r="U55" s="290">
        <f t="shared" si="39"/>
        <v>34389.412427422772</v>
      </c>
      <c r="V55" s="290">
        <f t="shared" si="41"/>
        <v>-2479.7625757964947</v>
      </c>
      <c r="W55" s="291">
        <f t="shared" si="42"/>
        <v>-2.4797625757964949</v>
      </c>
    </row>
    <row r="56" spans="1:23" x14ac:dyDescent="0.2">
      <c r="A56" s="280">
        <f t="shared" si="43"/>
        <v>2009</v>
      </c>
      <c r="B56" s="280"/>
      <c r="C56" s="290">
        <f t="shared" si="22"/>
        <v>1.0043146454695635</v>
      </c>
      <c r="D56" s="290">
        <f t="shared" si="23"/>
        <v>0.17139845099424467</v>
      </c>
      <c r="E56" s="290">
        <f t="shared" si="24"/>
        <v>1.4368938942554006</v>
      </c>
      <c r="F56" s="290">
        <f t="shared" si="25"/>
        <v>0.94626775984879985</v>
      </c>
      <c r="G56" s="290">
        <f t="shared" si="26"/>
        <v>0.78789933239013688</v>
      </c>
      <c r="H56" s="290">
        <f t="shared" si="27"/>
        <v>0.76109928415886552</v>
      </c>
      <c r="I56" s="290">
        <f t="shared" si="28"/>
        <v>1.1289730802118652</v>
      </c>
      <c r="J56" s="290">
        <f t="shared" si="29"/>
        <v>0.91272070352635604</v>
      </c>
      <c r="K56" s="290">
        <f t="shared" si="30"/>
        <v>1.1117207048574314</v>
      </c>
      <c r="L56" s="280">
        <f t="shared" si="40"/>
        <v>2009</v>
      </c>
      <c r="M56" s="290">
        <f t="shared" si="31"/>
        <v>461.27060634020717</v>
      </c>
      <c r="N56" s="290">
        <f t="shared" si="32"/>
        <v>-55450.520617332739</v>
      </c>
      <c r="O56" s="290">
        <f t="shared" si="33"/>
        <v>81889.863027300118</v>
      </c>
      <c r="P56" s="290">
        <f t="shared" si="34"/>
        <v>-589.18244574705727</v>
      </c>
      <c r="Q56" s="290">
        <f t="shared" si="35"/>
        <v>-16585.042355778842</v>
      </c>
      <c r="R56" s="290">
        <f t="shared" si="36"/>
        <v>-57102.847752334776</v>
      </c>
      <c r="S56" s="290">
        <f t="shared" si="37"/>
        <v>8540.1278548964256</v>
      </c>
      <c r="T56" s="290">
        <f t="shared" si="38"/>
        <v>-18543.994819528161</v>
      </c>
      <c r="U56" s="290">
        <f t="shared" si="39"/>
        <v>35247.090726015689</v>
      </c>
      <c r="V56" s="290">
        <f t="shared" si="41"/>
        <v>-2459.2484195743486</v>
      </c>
      <c r="W56" s="291">
        <f t="shared" si="42"/>
        <v>-2.4592484195743487</v>
      </c>
    </row>
    <row r="57" spans="1:23" x14ac:dyDescent="0.2">
      <c r="A57" s="280">
        <f t="shared" si="43"/>
        <v>2010</v>
      </c>
      <c r="B57" s="280"/>
      <c r="C57" s="290">
        <f t="shared" ref="C57:C59" si="44">(C18/$W18)/(B18/$V18)</f>
        <v>0.99753983222144993</v>
      </c>
      <c r="D57" s="290">
        <f t="shared" ref="D57:D59" si="45">(E18/$W18)/(D18/$V18)</f>
        <v>0.18006651909810703</v>
      </c>
      <c r="E57" s="290">
        <f t="shared" ref="E57:E59" si="46">(G18/$W18)/(F18/$V18)</f>
        <v>1.4266329288869186</v>
      </c>
      <c r="F57" s="290">
        <f t="shared" ref="F57:F59" si="47">(I18/$W18)/(H18/$V18)</f>
        <v>0.91900897709983043</v>
      </c>
      <c r="G57" s="290">
        <f t="shared" ref="G57:G59" si="48">(K18/$W18)/(J18/$V18)</f>
        <v>0.78936140488902029</v>
      </c>
      <c r="H57" s="290">
        <f t="shared" ref="H57:H59" si="49">(M18/$W18)/(L18/$V18)</f>
        <v>0.7619814668373518</v>
      </c>
      <c r="I57" s="290">
        <f t="shared" ref="I57:I59" si="50">(O18/$W18)/(N18/$V18)</f>
        <v>1.1287995514002955</v>
      </c>
      <c r="J57" s="290">
        <f t="shared" ref="J57:J59" si="51">(Q18/$W18)/(P18/$V18)</f>
        <v>0.91229212644608626</v>
      </c>
      <c r="K57" s="290">
        <f t="shared" ref="K57:K59" si="52">(S18/$W18)/(R18/$V18)</f>
        <v>1.1100873183398647</v>
      </c>
      <c r="L57" s="280">
        <f t="shared" ref="L57:L59" si="53">A57</f>
        <v>2010</v>
      </c>
      <c r="M57" s="290">
        <f t="shared" ref="M57:M59" si="54">(1-1/C57)*C18</f>
        <v>-255.30940469351071</v>
      </c>
      <c r="N57" s="290">
        <f t="shared" ref="N57:N59" si="55">(1-1/D57)*E18</f>
        <v>-56674.893684177041</v>
      </c>
      <c r="O57" s="290">
        <f t="shared" ref="O57:O59" si="56">(1-1/E57)*G18</f>
        <v>79644.669734049021</v>
      </c>
      <c r="P57" s="290">
        <f t="shared" ref="P57:P59" si="57">(1-1/F57)*I18</f>
        <v>-790.11363758304469</v>
      </c>
      <c r="Q57" s="290">
        <f t="shared" ref="Q57:Q59" si="58">(1-1/G57)*K18</f>
        <v>-14958.139163887916</v>
      </c>
      <c r="R57" s="290">
        <f t="shared" ref="R57:R59" si="59">(1-1/H57)*M18</f>
        <v>-56661.26858633243</v>
      </c>
      <c r="S57" s="290">
        <f t="shared" ref="S57:S59" si="60">(1-1/I57)*O18</f>
        <v>8884.5636481071542</v>
      </c>
      <c r="T57" s="290">
        <f t="shared" ref="T57:T59" si="61">(1-1/J57)*Q18</f>
        <v>-17921.065059382432</v>
      </c>
      <c r="U57" s="290">
        <f t="shared" ref="U57:U59" si="62">(1-1/K57)*S18</f>
        <v>36249.495142880638</v>
      </c>
      <c r="V57" s="290">
        <f t="shared" ref="V57:V59" si="63">AVERAGE(M57:U57)</f>
        <v>-2498.0067790021731</v>
      </c>
      <c r="W57" s="291">
        <f t="shared" ref="W57:W59" si="64">V57/1000</f>
        <v>-2.4980067790021732</v>
      </c>
    </row>
    <row r="58" spans="1:23" x14ac:dyDescent="0.2">
      <c r="A58" s="280">
        <f t="shared" si="43"/>
        <v>2011</v>
      </c>
      <c r="B58" s="280"/>
      <c r="C58" s="290">
        <f t="shared" si="44"/>
        <v>0.99407364242571139</v>
      </c>
      <c r="D58" s="290">
        <f t="shared" si="45"/>
        <v>0.1772546435254575</v>
      </c>
      <c r="E58" s="290">
        <f t="shared" si="46"/>
        <v>1.4308649892706089</v>
      </c>
      <c r="F58" s="290">
        <f t="shared" si="47"/>
        <v>0.92619897331687018</v>
      </c>
      <c r="G58" s="290">
        <f t="shared" si="48"/>
        <v>0.78914328402145362</v>
      </c>
      <c r="H58" s="290">
        <f t="shared" si="49"/>
        <v>0.76297624811903308</v>
      </c>
      <c r="I58" s="290">
        <f t="shared" si="50"/>
        <v>1.1336270754220699</v>
      </c>
      <c r="J58" s="290">
        <f t="shared" si="51"/>
        <v>0.90969673359176295</v>
      </c>
      <c r="K58" s="290">
        <f t="shared" si="52"/>
        <v>1.1152582234984378</v>
      </c>
      <c r="L58" s="280">
        <f t="shared" si="53"/>
        <v>2011</v>
      </c>
      <c r="M58" s="290">
        <f t="shared" si="54"/>
        <v>-593.34049601790298</v>
      </c>
      <c r="N58" s="290">
        <f t="shared" si="55"/>
        <v>-58728.495547843733</v>
      </c>
      <c r="O58" s="290">
        <f t="shared" si="56"/>
        <v>79671.210384990569</v>
      </c>
      <c r="P58" s="290">
        <f t="shared" si="57"/>
        <v>-700.70624985975667</v>
      </c>
      <c r="Q58" s="290">
        <f t="shared" si="58"/>
        <v>-14859.668869783449</v>
      </c>
      <c r="R58" s="290">
        <f t="shared" si="59"/>
        <v>-58147.005673228574</v>
      </c>
      <c r="S58" s="290">
        <f t="shared" si="60"/>
        <v>9393.3699285786552</v>
      </c>
      <c r="T58" s="290">
        <f t="shared" si="61"/>
        <v>-19245.296419406532</v>
      </c>
      <c r="U58" s="290">
        <f t="shared" si="62"/>
        <v>40141.432759592404</v>
      </c>
      <c r="V58" s="290">
        <f t="shared" si="63"/>
        <v>-2563.1666869975911</v>
      </c>
      <c r="W58" s="291">
        <f t="shared" si="64"/>
        <v>-2.5631666869975911</v>
      </c>
    </row>
    <row r="59" spans="1:23" x14ac:dyDescent="0.2">
      <c r="A59" s="280">
        <f t="shared" si="43"/>
        <v>2012</v>
      </c>
      <c r="C59" s="290">
        <f t="shared" si="44"/>
        <v>0.98921481607851092</v>
      </c>
      <c r="D59" s="290">
        <f t="shared" si="45"/>
        <v>0.17727255321078453</v>
      </c>
      <c r="E59" s="290">
        <f t="shared" si="46"/>
        <v>1.436100054434396</v>
      </c>
      <c r="F59" s="290">
        <f t="shared" si="47"/>
        <v>0.93891513939033566</v>
      </c>
      <c r="G59" s="290">
        <f t="shared" si="48"/>
        <v>0.79002629554783066</v>
      </c>
      <c r="H59" s="290">
        <f t="shared" si="49"/>
        <v>0.76293999891283881</v>
      </c>
      <c r="I59" s="290">
        <f t="shared" si="50"/>
        <v>1.1337553356645986</v>
      </c>
      <c r="J59" s="290">
        <f t="shared" si="51"/>
        <v>0.9029366979669925</v>
      </c>
      <c r="K59" s="290">
        <f t="shared" si="52"/>
        <v>1.115655230880807</v>
      </c>
      <c r="L59" s="280">
        <f t="shared" si="53"/>
        <v>2012</v>
      </c>
      <c r="M59" s="290">
        <f t="shared" si="54"/>
        <v>-1183.0846619475776</v>
      </c>
      <c r="N59" s="290">
        <f t="shared" si="55"/>
        <v>-60218.187213966121</v>
      </c>
      <c r="O59" s="290">
        <f t="shared" si="56"/>
        <v>80438.44821414852</v>
      </c>
      <c r="P59" s="290">
        <f t="shared" si="57"/>
        <v>-612.51693005402046</v>
      </c>
      <c r="Q59" s="290">
        <f t="shared" si="58"/>
        <v>-14622.772944811406</v>
      </c>
      <c r="R59" s="290">
        <f t="shared" si="59"/>
        <v>-58563.736738820808</v>
      </c>
      <c r="S59" s="290">
        <f t="shared" si="60"/>
        <v>9851.4449966702869</v>
      </c>
      <c r="T59" s="290">
        <f t="shared" si="61"/>
        <v>-21394.787273338872</v>
      </c>
      <c r="U59" s="290">
        <f t="shared" si="62"/>
        <v>42934.570208778983</v>
      </c>
      <c r="V59" s="290">
        <f t="shared" si="63"/>
        <v>-2596.7358159267783</v>
      </c>
      <c r="W59" s="291">
        <f t="shared" si="64"/>
        <v>-2.5967358159267784</v>
      </c>
    </row>
    <row r="60" spans="1:23" ht="13.5" thickBot="1" x14ac:dyDescent="0.25"/>
    <row r="61" spans="1:23" ht="51.75" thickBot="1" x14ac:dyDescent="0.25">
      <c r="A61" s="277" t="s">
        <v>370</v>
      </c>
      <c r="C61" s="278" t="s">
        <v>1</v>
      </c>
      <c r="D61" s="278" t="s">
        <v>2</v>
      </c>
      <c r="E61" s="278" t="s">
        <v>4</v>
      </c>
      <c r="F61" s="278" t="s">
        <v>5</v>
      </c>
      <c r="G61" s="278" t="s">
        <v>6</v>
      </c>
      <c r="H61" s="278" t="s">
        <v>8</v>
      </c>
      <c r="I61" s="278" t="s">
        <v>9</v>
      </c>
      <c r="J61" s="278" t="s">
        <v>10</v>
      </c>
      <c r="K61" s="289" t="s">
        <v>368</v>
      </c>
      <c r="L61" s="292" t="s">
        <v>28</v>
      </c>
    </row>
    <row r="62" spans="1:23" x14ac:dyDescent="0.2">
      <c r="A62" s="276" t="str">
        <f t="shared" ref="A62:A67" si="65">A43</f>
        <v>1996</v>
      </c>
      <c r="C62" s="290">
        <f t="shared" ref="C62:C74" si="66">C24/$W24*100</f>
        <v>5.5958110564455206</v>
      </c>
      <c r="D62" s="290">
        <f t="shared" ref="D62:D75" si="67">E24/$W24*100</f>
        <v>3.5746130542223478</v>
      </c>
      <c r="E62" s="290">
        <f t="shared" ref="E62:E75" si="68">G24/$W24*100</f>
        <v>24.438471577459335</v>
      </c>
      <c r="F62" s="290">
        <f t="shared" ref="F62:F75" si="69">I24/$W24*100</f>
        <v>2.9111960736743439</v>
      </c>
      <c r="G62" s="290">
        <f t="shared" ref="G62:G75" si="70">K24/$W24*100</f>
        <v>2.6480693901307339</v>
      </c>
      <c r="H62" s="290">
        <f t="shared" ref="H62:H75" si="71">M24/$W24*100</f>
        <v>12.775003749549022</v>
      </c>
      <c r="I62" s="290">
        <f t="shared" ref="I62:I75" si="72">O24/$W24*100</f>
        <v>10.634120202219103</v>
      </c>
      <c r="J62" s="290">
        <f t="shared" ref="J62:J75" si="73">Q24/$W24*100</f>
        <v>15.192005139774938</v>
      </c>
      <c r="K62" s="290">
        <f t="shared" ref="K62:K75" si="74">S24/$W24*100</f>
        <v>22.230709756524668</v>
      </c>
      <c r="L62" s="293">
        <f>AVERAGE(C62:K62)</f>
        <v>11.111111111111114</v>
      </c>
    </row>
    <row r="63" spans="1:23" x14ac:dyDescent="0.2">
      <c r="A63" s="276">
        <f t="shared" si="65"/>
        <v>1997</v>
      </c>
      <c r="C63" s="290">
        <f t="shared" si="66"/>
        <v>5.4766034783648525</v>
      </c>
      <c r="D63" s="290">
        <f t="shared" si="67"/>
        <v>3.5487437610196166</v>
      </c>
      <c r="E63" s="290">
        <f t="shared" si="68"/>
        <v>24.633490495207973</v>
      </c>
      <c r="F63" s="290">
        <f t="shared" si="69"/>
        <v>2.9569591277292653</v>
      </c>
      <c r="G63" s="290">
        <f t="shared" si="70"/>
        <v>2.7461763902144063</v>
      </c>
      <c r="H63" s="290">
        <f t="shared" si="71"/>
        <v>12.612905139871271</v>
      </c>
      <c r="I63" s="290">
        <f t="shared" si="72"/>
        <v>11.02281704388389</v>
      </c>
      <c r="J63" s="290">
        <f t="shared" si="73"/>
        <v>15.549403084238639</v>
      </c>
      <c r="K63" s="290">
        <f t="shared" si="74"/>
        <v>21.452901479470079</v>
      </c>
      <c r="L63" s="293">
        <f t="shared" ref="L63:L75" si="75">AVERAGE(C63:K63)</f>
        <v>11.111111111111111</v>
      </c>
    </row>
    <row r="64" spans="1:23" x14ac:dyDescent="0.2">
      <c r="A64" s="276">
        <f t="shared" si="65"/>
        <v>1998</v>
      </c>
      <c r="C64" s="290">
        <f t="shared" si="66"/>
        <v>5.4676433393009507</v>
      </c>
      <c r="D64" s="290">
        <f t="shared" si="67"/>
        <v>3.4644006571563204</v>
      </c>
      <c r="E64" s="290">
        <f t="shared" si="68"/>
        <v>24.266065797029082</v>
      </c>
      <c r="F64" s="290">
        <f t="shared" si="69"/>
        <v>2.7474693071850371</v>
      </c>
      <c r="G64" s="290">
        <f t="shared" si="70"/>
        <v>2.4127041614145117</v>
      </c>
      <c r="H64" s="290">
        <f t="shared" si="71"/>
        <v>12.588441963604922</v>
      </c>
      <c r="I64" s="290">
        <f t="shared" si="72"/>
        <v>11.40115949818404</v>
      </c>
      <c r="J64" s="290">
        <f t="shared" si="73"/>
        <v>15.760217873302135</v>
      </c>
      <c r="K64" s="290">
        <f t="shared" si="74"/>
        <v>21.891897402822995</v>
      </c>
      <c r="L64" s="293">
        <f t="shared" si="75"/>
        <v>11.111111111111109</v>
      </c>
    </row>
    <row r="65" spans="1:12" x14ac:dyDescent="0.2">
      <c r="A65" s="276">
        <f t="shared" si="65"/>
        <v>1999</v>
      </c>
      <c r="C65" s="290">
        <f t="shared" si="66"/>
        <v>5.2675132344780762</v>
      </c>
      <c r="D65" s="290">
        <f t="shared" si="67"/>
        <v>2.4830320243366932</v>
      </c>
      <c r="E65" s="290">
        <f t="shared" si="68"/>
        <v>24.379074953381465</v>
      </c>
      <c r="F65" s="290">
        <f t="shared" si="69"/>
        <v>2.7190847792331012</v>
      </c>
      <c r="G65" s="290">
        <f t="shared" si="70"/>
        <v>2.2470564078349726</v>
      </c>
      <c r="H65" s="290">
        <f t="shared" si="71"/>
        <v>13.336061068823193</v>
      </c>
      <c r="I65" s="290">
        <f t="shared" si="72"/>
        <v>11.674367287272402</v>
      </c>
      <c r="J65" s="290">
        <f t="shared" si="73"/>
        <v>16.531784821948488</v>
      </c>
      <c r="K65" s="290">
        <f t="shared" si="74"/>
        <v>21.362025422691609</v>
      </c>
      <c r="L65" s="293">
        <f t="shared" si="75"/>
        <v>11.111111111111111</v>
      </c>
    </row>
    <row r="66" spans="1:12" x14ac:dyDescent="0.2">
      <c r="A66" s="276">
        <f t="shared" si="65"/>
        <v>2000</v>
      </c>
      <c r="C66" s="290">
        <f t="shared" si="66"/>
        <v>5.2118326128789114</v>
      </c>
      <c r="D66" s="290">
        <f t="shared" si="67"/>
        <v>2.3079647951211282</v>
      </c>
      <c r="E66" s="290">
        <f t="shared" si="68"/>
        <v>25.2613995817293</v>
      </c>
      <c r="F66" s="290">
        <f t="shared" si="69"/>
        <v>2.7468599770005695</v>
      </c>
      <c r="G66" s="290">
        <f t="shared" si="70"/>
        <v>2.2265200686614994</v>
      </c>
      <c r="H66" s="290">
        <f t="shared" si="71"/>
        <v>13.779411278003034</v>
      </c>
      <c r="I66" s="290">
        <f t="shared" si="72"/>
        <v>11.858610963485045</v>
      </c>
      <c r="J66" s="290">
        <f t="shared" si="73"/>
        <v>15.961898493242089</v>
      </c>
      <c r="K66" s="290">
        <f t="shared" si="74"/>
        <v>20.645502229878431</v>
      </c>
      <c r="L66" s="293">
        <f t="shared" si="75"/>
        <v>11.111111111111111</v>
      </c>
    </row>
    <row r="67" spans="1:12" x14ac:dyDescent="0.2">
      <c r="A67" s="276">
        <f t="shared" si="65"/>
        <v>2001</v>
      </c>
      <c r="C67" s="290">
        <f t="shared" si="66"/>
        <v>4.9948093593830016</v>
      </c>
      <c r="D67" s="290">
        <f t="shared" si="67"/>
        <v>2.103110179196404</v>
      </c>
      <c r="E67" s="290">
        <f t="shared" si="68"/>
        <v>24.976766363054974</v>
      </c>
      <c r="F67" s="290">
        <f t="shared" si="69"/>
        <v>2.6328722579623811</v>
      </c>
      <c r="G67" s="290">
        <f t="shared" si="70"/>
        <v>2.8645238413423333</v>
      </c>
      <c r="H67" s="290">
        <f t="shared" si="71"/>
        <v>14.254289296569683</v>
      </c>
      <c r="I67" s="290">
        <f t="shared" si="72"/>
        <v>11.877495551735819</v>
      </c>
      <c r="J67" s="290">
        <f t="shared" si="73"/>
        <v>16.201846550342459</v>
      </c>
      <c r="K67" s="290">
        <f t="shared" si="74"/>
        <v>20.09428660041295</v>
      </c>
      <c r="L67" s="293">
        <f t="shared" si="75"/>
        <v>11.111111111111111</v>
      </c>
    </row>
    <row r="68" spans="1:12" x14ac:dyDescent="0.2">
      <c r="A68" s="276">
        <f t="shared" ref="A68:A76" si="76">A49</f>
        <v>2002</v>
      </c>
      <c r="C68" s="290">
        <f t="shared" si="66"/>
        <v>5.0765907353104023</v>
      </c>
      <c r="D68" s="290">
        <f t="shared" si="67"/>
        <v>1.827934820806038</v>
      </c>
      <c r="E68" s="290">
        <f t="shared" si="68"/>
        <v>24.935279407180559</v>
      </c>
      <c r="F68" s="290">
        <f t="shared" si="69"/>
        <v>2.8076617687271885</v>
      </c>
      <c r="G68" s="290">
        <f t="shared" si="70"/>
        <v>2.1987766832884401</v>
      </c>
      <c r="H68" s="290">
        <f t="shared" si="71"/>
        <v>14.205641516916041</v>
      </c>
      <c r="I68" s="290">
        <f t="shared" si="72"/>
        <v>12.63438209267494</v>
      </c>
      <c r="J68" s="290">
        <f t="shared" si="73"/>
        <v>16.558602130772567</v>
      </c>
      <c r="K68" s="290">
        <f t="shared" si="74"/>
        <v>19.75513084432383</v>
      </c>
      <c r="L68" s="293">
        <f t="shared" si="75"/>
        <v>11.111111111111111</v>
      </c>
    </row>
    <row r="69" spans="1:12" x14ac:dyDescent="0.2">
      <c r="A69" s="276">
        <f t="shared" si="76"/>
        <v>2003</v>
      </c>
      <c r="C69" s="290">
        <f t="shared" si="66"/>
        <v>5.188078152685339</v>
      </c>
      <c r="D69" s="290">
        <f t="shared" si="67"/>
        <v>1.8806024193392685</v>
      </c>
      <c r="E69" s="290">
        <f t="shared" si="68"/>
        <v>24.01656392226197</v>
      </c>
      <c r="F69" s="290">
        <f t="shared" si="69"/>
        <v>2.4159538555102311</v>
      </c>
      <c r="G69" s="290">
        <f t="shared" si="70"/>
        <v>2.240041146345396</v>
      </c>
      <c r="H69" s="290">
        <f t="shared" si="71"/>
        <v>14.285391615334152</v>
      </c>
      <c r="I69" s="290">
        <f t="shared" si="72"/>
        <v>13.139656779172421</v>
      </c>
      <c r="J69" s="290">
        <f t="shared" si="73"/>
        <v>16.996085298171927</v>
      </c>
      <c r="K69" s="290">
        <f t="shared" si="74"/>
        <v>19.837626811179295</v>
      </c>
      <c r="L69" s="293">
        <f t="shared" si="75"/>
        <v>11.111111111111111</v>
      </c>
    </row>
    <row r="70" spans="1:12" x14ac:dyDescent="0.2">
      <c r="A70" s="276">
        <f t="shared" si="76"/>
        <v>2004</v>
      </c>
      <c r="C70" s="290">
        <f t="shared" si="66"/>
        <v>4.982618629188174</v>
      </c>
      <c r="D70" s="290">
        <f t="shared" si="67"/>
        <v>1.8363568667404639</v>
      </c>
      <c r="E70" s="290">
        <f t="shared" si="68"/>
        <v>24.072080330431579</v>
      </c>
      <c r="F70" s="290">
        <f t="shared" si="69"/>
        <v>2.4819354880936766</v>
      </c>
      <c r="G70" s="290">
        <f t="shared" si="70"/>
        <v>2.3455366995518414</v>
      </c>
      <c r="H70" s="290">
        <f t="shared" si="71"/>
        <v>14.417284567752239</v>
      </c>
      <c r="I70" s="290">
        <f t="shared" si="72"/>
        <v>13.142134897928909</v>
      </c>
      <c r="J70" s="290">
        <f t="shared" si="73"/>
        <v>17.446088293483601</v>
      </c>
      <c r="K70" s="290">
        <f t="shared" si="74"/>
        <v>19.275964226829529</v>
      </c>
      <c r="L70" s="293">
        <f t="shared" si="75"/>
        <v>11.111111111111112</v>
      </c>
    </row>
    <row r="71" spans="1:12" x14ac:dyDescent="0.2">
      <c r="A71" s="276">
        <f t="shared" si="76"/>
        <v>2005</v>
      </c>
      <c r="C71" s="290">
        <f t="shared" si="66"/>
        <v>4.4302305677143723</v>
      </c>
      <c r="D71" s="290">
        <f t="shared" si="67"/>
        <v>1.625620462214413</v>
      </c>
      <c r="E71" s="290">
        <f t="shared" si="68"/>
        <v>24.133553165696338</v>
      </c>
      <c r="F71" s="290">
        <f t="shared" si="69"/>
        <v>2.4961013269909698</v>
      </c>
      <c r="G71" s="290">
        <f t="shared" si="70"/>
        <v>2.5148958624002953</v>
      </c>
      <c r="H71" s="290">
        <f t="shared" si="71"/>
        <v>14.492911267306448</v>
      </c>
      <c r="I71" s="290">
        <f t="shared" si="72"/>
        <v>13.144660515012795</v>
      </c>
      <c r="J71" s="290">
        <f t="shared" si="73"/>
        <v>18.208001460676947</v>
      </c>
      <c r="K71" s="290">
        <f t="shared" si="74"/>
        <v>18.954025371987417</v>
      </c>
      <c r="L71" s="293">
        <f t="shared" si="75"/>
        <v>11.111111111111109</v>
      </c>
    </row>
    <row r="72" spans="1:12" x14ac:dyDescent="0.2">
      <c r="A72" s="276">
        <f t="shared" si="76"/>
        <v>2006</v>
      </c>
      <c r="C72" s="290">
        <f t="shared" si="66"/>
        <v>4.2289700360016562</v>
      </c>
      <c r="D72" s="290">
        <f t="shared" si="67"/>
        <v>1.4904835679837245</v>
      </c>
      <c r="E72" s="290">
        <f t="shared" si="68"/>
        <v>24.273848727281049</v>
      </c>
      <c r="F72" s="290">
        <f t="shared" si="69"/>
        <v>2.4457704820127133</v>
      </c>
      <c r="G72" s="290">
        <f t="shared" si="70"/>
        <v>2.5669211340636369</v>
      </c>
      <c r="H72" s="290">
        <f t="shared" si="71"/>
        <v>14.624825599395889</v>
      </c>
      <c r="I72" s="290">
        <f t="shared" si="72"/>
        <v>13.116904919777674</v>
      </c>
      <c r="J72" s="290">
        <f t="shared" si="73"/>
        <v>18.59692693488887</v>
      </c>
      <c r="K72" s="290">
        <f t="shared" si="74"/>
        <v>18.655348598594792</v>
      </c>
      <c r="L72" s="293">
        <f t="shared" si="75"/>
        <v>11.111111111111111</v>
      </c>
    </row>
    <row r="73" spans="1:12" x14ac:dyDescent="0.2">
      <c r="A73" s="276">
        <f t="shared" si="76"/>
        <v>2007</v>
      </c>
      <c r="C73" s="290">
        <f t="shared" si="66"/>
        <v>4.1524182446700806</v>
      </c>
      <c r="D73" s="290">
        <f t="shared" si="67"/>
        <v>1.441247531304106</v>
      </c>
      <c r="E73" s="290">
        <f t="shared" si="68"/>
        <v>24.1149606300608</v>
      </c>
      <c r="F73" s="290">
        <f t="shared" si="69"/>
        <v>2.3843244240736468</v>
      </c>
      <c r="G73" s="290">
        <f t="shared" si="70"/>
        <v>2.7709147411804835</v>
      </c>
      <c r="H73" s="290">
        <f t="shared" si="71"/>
        <v>14.567100227970561</v>
      </c>
      <c r="I73" s="290">
        <f t="shared" si="72"/>
        <v>13.257667049171468</v>
      </c>
      <c r="J73" s="290">
        <f t="shared" si="73"/>
        <v>18.909583537760767</v>
      </c>
      <c r="K73" s="290">
        <f t="shared" si="74"/>
        <v>18.401783613808082</v>
      </c>
      <c r="L73" s="293">
        <f t="shared" si="75"/>
        <v>11.111111111111111</v>
      </c>
    </row>
    <row r="74" spans="1:12" x14ac:dyDescent="0.2">
      <c r="A74" s="276">
        <f t="shared" si="76"/>
        <v>2008</v>
      </c>
      <c r="C74" s="290">
        <f t="shared" si="66"/>
        <v>4.5625589829898026</v>
      </c>
      <c r="D74" s="290">
        <f t="shared" si="67"/>
        <v>1.2926867615024458</v>
      </c>
      <c r="E74" s="290">
        <f t="shared" si="68"/>
        <v>23.73439090021202</v>
      </c>
      <c r="F74" s="290">
        <f t="shared" si="69"/>
        <v>2.1959925939876039</v>
      </c>
      <c r="G74" s="290">
        <f t="shared" si="70"/>
        <v>2.8865705080555726</v>
      </c>
      <c r="H74" s="290">
        <f t="shared" si="71"/>
        <v>14.127045318368269</v>
      </c>
      <c r="I74" s="290">
        <f t="shared" si="72"/>
        <v>13.255543346655443</v>
      </c>
      <c r="J74" s="290">
        <f t="shared" si="73"/>
        <v>19.48953843255914</v>
      </c>
      <c r="K74" s="290">
        <f t="shared" si="74"/>
        <v>18.455673155669697</v>
      </c>
      <c r="L74" s="293">
        <f t="shared" si="75"/>
        <v>11.111111111111111</v>
      </c>
    </row>
    <row r="75" spans="1:12" x14ac:dyDescent="0.2">
      <c r="A75" s="276">
        <f t="shared" si="76"/>
        <v>2009</v>
      </c>
      <c r="C75" s="290">
        <f t="shared" ref="C75:C78" si="77">C37/$W37*100</f>
        <v>4.4995885539353884</v>
      </c>
      <c r="D75" s="290">
        <f t="shared" si="67"/>
        <v>1.2272447111659532</v>
      </c>
      <c r="E75" s="290">
        <f t="shared" si="68"/>
        <v>21.679562733322832</v>
      </c>
      <c r="F75" s="290">
        <f t="shared" si="69"/>
        <v>2.1404874516594239</v>
      </c>
      <c r="G75" s="290">
        <f t="shared" si="70"/>
        <v>3.174146083978985</v>
      </c>
      <c r="H75" s="290">
        <f t="shared" si="71"/>
        <v>14.33933138593332</v>
      </c>
      <c r="I75" s="290">
        <f t="shared" si="72"/>
        <v>13.660120762897021</v>
      </c>
      <c r="J75" s="290">
        <f t="shared" si="73"/>
        <v>20.08129460640987</v>
      </c>
      <c r="K75" s="290">
        <f t="shared" si="74"/>
        <v>19.198223710697214</v>
      </c>
      <c r="L75" s="293">
        <f t="shared" si="75"/>
        <v>11.111111111111111</v>
      </c>
    </row>
    <row r="76" spans="1:12" x14ac:dyDescent="0.2">
      <c r="A76" s="276">
        <f t="shared" si="76"/>
        <v>2010</v>
      </c>
      <c r="C76" s="290">
        <f t="shared" si="77"/>
        <v>4.4436904907766994</v>
      </c>
      <c r="D76" s="290">
        <f t="shared" ref="D76:D78" si="78">E38/$W38*100</f>
        <v>1.2960854856899313</v>
      </c>
      <c r="E76" s="290">
        <f t="shared" ref="E76:E78" si="79">G38/$W38*100</f>
        <v>22.200862791323537</v>
      </c>
      <c r="F76" s="290">
        <f t="shared" ref="F76:F78" si="80">I38/$W38*100</f>
        <v>2.0909204183975301</v>
      </c>
      <c r="G76" s="290">
        <f t="shared" ref="G76:G78" si="81">K38/$W38*100</f>
        <v>3.1145978841033894</v>
      </c>
      <c r="H76" s="290">
        <f t="shared" ref="H76:H78" si="82">M38/$W38*100</f>
        <v>14.420898651052935</v>
      </c>
      <c r="I76" s="290">
        <f t="shared" ref="I76:I78" si="83">O38/$W38*100</f>
        <v>13.538766880919651</v>
      </c>
      <c r="J76" s="290">
        <f t="shared" ref="J76:J78" si="84">Q38/$W38*100</f>
        <v>19.875158487136304</v>
      </c>
      <c r="K76" s="290">
        <f t="shared" ref="K76:K78" si="85">S38/$W38*100</f>
        <v>19.019018910600003</v>
      </c>
      <c r="L76" s="293">
        <f t="shared" ref="L76:L78" si="86">AVERAGE(C76:K76)</f>
        <v>11.111111111111111</v>
      </c>
    </row>
    <row r="77" spans="1:12" x14ac:dyDescent="0.2">
      <c r="A77" s="276">
        <f t="shared" ref="A77:A78" si="87">A58</f>
        <v>2011</v>
      </c>
      <c r="C77" s="290">
        <f t="shared" si="77"/>
        <v>4.3349972182283807</v>
      </c>
      <c r="D77" s="290">
        <f t="shared" si="78"/>
        <v>1.2340179722777733</v>
      </c>
      <c r="E77" s="290">
        <f t="shared" si="79"/>
        <v>22.137682726407576</v>
      </c>
      <c r="F77" s="290">
        <f t="shared" si="80"/>
        <v>2.0429668089896755</v>
      </c>
      <c r="G77" s="290">
        <f t="shared" si="81"/>
        <v>3.0197322593910343</v>
      </c>
      <c r="H77" s="290">
        <f t="shared" si="82"/>
        <v>14.629777696248874</v>
      </c>
      <c r="I77" s="290">
        <f t="shared" si="83"/>
        <v>13.451272511418058</v>
      </c>
      <c r="J77" s="290">
        <f t="shared" si="84"/>
        <v>20.113667757074563</v>
      </c>
      <c r="K77" s="290">
        <f t="shared" si="85"/>
        <v>19.035885049964062</v>
      </c>
      <c r="L77" s="293">
        <f t="shared" si="86"/>
        <v>11.111111111111111</v>
      </c>
    </row>
    <row r="78" spans="1:12" ht="13.5" thickBot="1" x14ac:dyDescent="0.25">
      <c r="A78" s="276">
        <f t="shared" si="87"/>
        <v>2012</v>
      </c>
      <c r="C78" s="290">
        <f t="shared" si="77"/>
        <v>4.3288192519461655</v>
      </c>
      <c r="D78" s="290">
        <f t="shared" si="78"/>
        <v>1.2253542620047198</v>
      </c>
      <c r="E78" s="290">
        <f t="shared" si="79"/>
        <v>22.023952171593592</v>
      </c>
      <c r="F78" s="290">
        <f t="shared" si="80"/>
        <v>1.9245004475667169</v>
      </c>
      <c r="G78" s="290">
        <f t="shared" si="81"/>
        <v>3.0158125661401076</v>
      </c>
      <c r="H78" s="290">
        <f t="shared" si="82"/>
        <v>14.784322142436757</v>
      </c>
      <c r="I78" s="290">
        <f t="shared" si="83"/>
        <v>13.439518287882693</v>
      </c>
      <c r="J78" s="290">
        <f t="shared" si="84"/>
        <v>20.239979286513893</v>
      </c>
      <c r="K78" s="290">
        <f t="shared" si="85"/>
        <v>19.017741583915353</v>
      </c>
      <c r="L78" s="294">
        <f t="shared" si="86"/>
        <v>11.111111111111111</v>
      </c>
    </row>
    <row r="79" spans="1:12" x14ac:dyDescent="0.2">
      <c r="C79" s="290"/>
    </row>
    <row r="80" spans="1:12" x14ac:dyDescent="0.2">
      <c r="A80" s="295" t="s">
        <v>28</v>
      </c>
      <c r="B80" s="295"/>
      <c r="C80" s="290">
        <f>AVERAGE(C62:C78)</f>
        <v>4.8378102320175165</v>
      </c>
      <c r="D80" s="290">
        <f t="shared" ref="D80:K80" si="88">AVERAGE(D62:D78)</f>
        <v>1.9917352548283147</v>
      </c>
      <c r="E80" s="290">
        <f t="shared" si="88"/>
        <v>23.839882721978469</v>
      </c>
      <c r="F80" s="290">
        <f t="shared" si="88"/>
        <v>2.478885681693769</v>
      </c>
      <c r="G80" s="290">
        <f t="shared" si="88"/>
        <v>2.6466468134175081</v>
      </c>
      <c r="H80" s="290">
        <f t="shared" si="88"/>
        <v>14.014155440302154</v>
      </c>
      <c r="I80" s="290">
        <f t="shared" si="88"/>
        <v>12.602894034723022</v>
      </c>
      <c r="J80" s="290">
        <f t="shared" si="88"/>
        <v>17.747769540488068</v>
      </c>
      <c r="K80" s="290">
        <f t="shared" si="88"/>
        <v>19.840220280551172</v>
      </c>
    </row>
    <row r="81" spans="1:19" x14ac:dyDescent="0.2">
      <c r="A81" s="295" t="s">
        <v>371</v>
      </c>
      <c r="B81" s="295"/>
      <c r="C81" s="290">
        <f>AVERAGE(C63:C78)</f>
        <v>4.7904351804907659</v>
      </c>
      <c r="D81" s="290">
        <f t="shared" ref="D81:J81" si="89">AVERAGE(D63:D78)</f>
        <v>1.8928053923661874</v>
      </c>
      <c r="E81" s="290">
        <f t="shared" si="89"/>
        <v>23.802470918510913</v>
      </c>
      <c r="F81" s="290">
        <f t="shared" si="89"/>
        <v>2.4518662821949828</v>
      </c>
      <c r="G81" s="290">
        <f t="shared" si="89"/>
        <v>2.6465579023729315</v>
      </c>
      <c r="H81" s="290">
        <f t="shared" si="89"/>
        <v>14.091602420974224</v>
      </c>
      <c r="I81" s="290">
        <f t="shared" si="89"/>
        <v>12.725942399254517</v>
      </c>
      <c r="J81" s="290">
        <f t="shared" si="89"/>
        <v>17.907504815532644</v>
      </c>
      <c r="K81" s="290">
        <f>AVERAGE(K63:K78)</f>
        <v>19.690814688302837</v>
      </c>
    </row>
    <row r="82" spans="1:19" x14ac:dyDescent="0.2">
      <c r="A82" s="295" t="s">
        <v>372</v>
      </c>
      <c r="B82" s="295"/>
      <c r="C82" s="290">
        <f>AVERAGE(C64:C78)</f>
        <v>4.7446906272991605</v>
      </c>
      <c r="D82" s="290">
        <f t="shared" ref="D82:J82" si="90">AVERAGE(D64:D78)</f>
        <v>1.7824095011226255</v>
      </c>
      <c r="E82" s="290">
        <f t="shared" si="90"/>
        <v>23.747069613397777</v>
      </c>
      <c r="F82" s="290">
        <f t="shared" si="90"/>
        <v>2.4181934258260309</v>
      </c>
      <c r="G82" s="290">
        <f t="shared" si="90"/>
        <v>2.6399166698501664</v>
      </c>
      <c r="H82" s="290">
        <f t="shared" si="90"/>
        <v>14.190182239714423</v>
      </c>
      <c r="I82" s="290">
        <f t="shared" si="90"/>
        <v>12.83948408961256</v>
      </c>
      <c r="J82" s="290">
        <f t="shared" si="90"/>
        <v>18.064711597618906</v>
      </c>
      <c r="K82" s="290">
        <f>AVERAGE(K64:K78)</f>
        <v>19.57334223555835</v>
      </c>
    </row>
    <row r="83" spans="1:19" ht="13.5" thickBot="1" x14ac:dyDescent="0.25"/>
    <row r="84" spans="1:19" x14ac:dyDescent="0.2">
      <c r="C84" s="321" t="s">
        <v>277</v>
      </c>
      <c r="D84" s="322" t="s">
        <v>280</v>
      </c>
      <c r="E84" s="322" t="s">
        <v>360</v>
      </c>
      <c r="F84" s="322" t="s">
        <v>363</v>
      </c>
      <c r="G84" s="322">
        <v>2010</v>
      </c>
      <c r="H84" s="322">
        <v>2011</v>
      </c>
      <c r="I84" s="322">
        <v>2012</v>
      </c>
      <c r="J84" s="322" t="s">
        <v>28</v>
      </c>
      <c r="K84" s="322" t="s">
        <v>371</v>
      </c>
      <c r="L84" s="323" t="s">
        <v>372</v>
      </c>
    </row>
    <row r="85" spans="1:19" x14ac:dyDescent="0.2">
      <c r="A85" s="303" t="s">
        <v>1</v>
      </c>
      <c r="C85" s="324">
        <f t="array" ref="C85:C93">TRANSPOSE(C62:K62)</f>
        <v>5.5958110564455206</v>
      </c>
      <c r="D85" s="361">
        <f t="array" ref="D85:D93">TRANSPOSE(C65:K65)</f>
        <v>5.2675132344780762</v>
      </c>
      <c r="E85" s="309">
        <f t="array" ref="E85:E93">TRANSPOSE(C69:K69)</f>
        <v>5.188078152685339</v>
      </c>
      <c r="F85" s="309">
        <f t="array" ref="F85:F93">TRANSPOSE(C72:K72)</f>
        <v>4.2289700360016562</v>
      </c>
      <c r="G85" s="309">
        <f t="array" ref="G85:G93">TRANSPOSE(C76:K76)</f>
        <v>4.4436904907766994</v>
      </c>
      <c r="H85" s="309">
        <f t="array" ref="H85:H93">TRANSPOSE(C77:K77)</f>
        <v>4.3349972182283807</v>
      </c>
      <c r="I85" s="309">
        <f t="array" ref="I85:I93">TRANSPOSE(C78:K78)</f>
        <v>4.3288192519461655</v>
      </c>
      <c r="J85" s="309">
        <f>AVERAGE(C85:I85)</f>
        <v>4.7696970629374054</v>
      </c>
      <c r="K85" s="309">
        <f>I85-C85</f>
        <v>-1.2669918044993551</v>
      </c>
      <c r="L85" s="325">
        <f>STDEV(C85:I85)</f>
        <v>0.56085221005496377</v>
      </c>
      <c r="M85" s="285"/>
      <c r="N85" s="285"/>
      <c r="O85" s="285"/>
      <c r="P85" s="285"/>
      <c r="Q85" s="285"/>
      <c r="R85" s="285"/>
      <c r="S85" s="285"/>
    </row>
    <row r="86" spans="1:19" x14ac:dyDescent="0.2">
      <c r="A86" s="303" t="s">
        <v>2</v>
      </c>
      <c r="C86" s="324">
        <v>3.5746130542223478</v>
      </c>
      <c r="D86" s="309">
        <v>2.4830320243366932</v>
      </c>
      <c r="E86" s="309">
        <v>1.8806024193392685</v>
      </c>
      <c r="F86" s="309">
        <v>1.4904835679837245</v>
      </c>
      <c r="G86" s="309">
        <v>1.2960854856899313</v>
      </c>
      <c r="H86" s="309">
        <v>1.2340179722777733</v>
      </c>
      <c r="I86" s="309">
        <v>1.2253542620047198</v>
      </c>
      <c r="J86" s="309">
        <f t="shared" ref="J86:J93" si="91">AVERAGE(C86:I86)</f>
        <v>1.8834555408363511</v>
      </c>
      <c r="K86" s="309">
        <f t="shared" ref="K86:K93" si="92">I86-C86</f>
        <v>-2.3492587922176282</v>
      </c>
      <c r="L86" s="325">
        <f t="shared" ref="L86:L93" si="93">STDEV(C86:I86)</f>
        <v>0.87309896696922096</v>
      </c>
      <c r="M86" s="285"/>
      <c r="N86" s="285"/>
      <c r="O86" s="285"/>
      <c r="P86" s="285"/>
      <c r="Q86" s="285"/>
      <c r="R86" s="285"/>
      <c r="S86" s="285"/>
    </row>
    <row r="87" spans="1:19" x14ac:dyDescent="0.2">
      <c r="A87" s="303" t="s">
        <v>4</v>
      </c>
      <c r="C87" s="324">
        <v>24.438471577459335</v>
      </c>
      <c r="D87" s="309">
        <v>24.379074953381465</v>
      </c>
      <c r="E87" s="309">
        <v>24.01656392226197</v>
      </c>
      <c r="F87" s="309">
        <v>24.273848727281049</v>
      </c>
      <c r="G87" s="309">
        <v>22.200862791323537</v>
      </c>
      <c r="H87" s="309">
        <v>22.137682726407576</v>
      </c>
      <c r="I87" s="309">
        <v>22.023952171593592</v>
      </c>
      <c r="J87" s="309">
        <f t="shared" si="91"/>
        <v>23.35292240995836</v>
      </c>
      <c r="K87" s="309">
        <f t="shared" si="92"/>
        <v>-2.4145194058657431</v>
      </c>
      <c r="L87" s="325">
        <f t="shared" si="93"/>
        <v>1.1611877628855471</v>
      </c>
      <c r="M87" s="285"/>
      <c r="N87" s="285"/>
      <c r="O87" s="285"/>
      <c r="P87" s="285"/>
      <c r="Q87" s="285"/>
      <c r="R87" s="285"/>
      <c r="S87" s="285"/>
    </row>
    <row r="88" spans="1:19" x14ac:dyDescent="0.2">
      <c r="A88" s="303" t="s">
        <v>5</v>
      </c>
      <c r="C88" s="324">
        <v>2.9111960736743439</v>
      </c>
      <c r="D88" s="309">
        <v>2.7190847792331012</v>
      </c>
      <c r="E88" s="309">
        <v>2.4159538555102311</v>
      </c>
      <c r="F88" s="309">
        <v>2.4457704820127133</v>
      </c>
      <c r="G88" s="309">
        <v>2.0909204183975301</v>
      </c>
      <c r="H88" s="309">
        <v>2.0429668089896755</v>
      </c>
      <c r="I88" s="309">
        <v>1.9245004475667169</v>
      </c>
      <c r="J88" s="309">
        <f t="shared" si="91"/>
        <v>2.3643418379120447</v>
      </c>
      <c r="K88" s="309">
        <f t="shared" si="92"/>
        <v>-0.98669562610762696</v>
      </c>
      <c r="L88" s="325">
        <f t="shared" si="93"/>
        <v>0.36644421234206959</v>
      </c>
      <c r="M88" s="285"/>
      <c r="N88" s="285"/>
      <c r="O88" s="285"/>
      <c r="P88" s="285"/>
      <c r="Q88" s="285"/>
      <c r="R88" s="285"/>
      <c r="S88" s="285"/>
    </row>
    <row r="89" spans="1:19" x14ac:dyDescent="0.2">
      <c r="A89" s="303" t="s">
        <v>6</v>
      </c>
      <c r="C89" s="324">
        <v>2.6480693901307339</v>
      </c>
      <c r="D89" s="309">
        <v>2.2470564078349726</v>
      </c>
      <c r="E89" s="309">
        <v>2.240041146345396</v>
      </c>
      <c r="F89" s="309">
        <v>2.5669211340636369</v>
      </c>
      <c r="G89" s="309">
        <v>3.1145978841033894</v>
      </c>
      <c r="H89" s="309">
        <v>3.0197322593910343</v>
      </c>
      <c r="I89" s="309">
        <v>3.0158125661401076</v>
      </c>
      <c r="J89" s="309">
        <f t="shared" si="91"/>
        <v>2.6931758268584676</v>
      </c>
      <c r="K89" s="309">
        <f t="shared" si="92"/>
        <v>0.36774317600937367</v>
      </c>
      <c r="L89" s="325">
        <f t="shared" si="93"/>
        <v>0.36757278923041148</v>
      </c>
      <c r="M89" s="285"/>
      <c r="N89" s="285"/>
      <c r="O89" s="285"/>
      <c r="P89" s="285"/>
      <c r="Q89" s="285"/>
      <c r="R89" s="285"/>
      <c r="S89" s="285"/>
    </row>
    <row r="90" spans="1:19" x14ac:dyDescent="0.2">
      <c r="A90" s="303" t="s">
        <v>8</v>
      </c>
      <c r="C90" s="324">
        <v>12.775003749549022</v>
      </c>
      <c r="D90" s="309">
        <v>13.336061068823193</v>
      </c>
      <c r="E90" s="309">
        <v>14.285391615334152</v>
      </c>
      <c r="F90" s="309">
        <v>14.624825599395889</v>
      </c>
      <c r="G90" s="309">
        <v>14.420898651052935</v>
      </c>
      <c r="H90" s="309">
        <v>14.629777696248874</v>
      </c>
      <c r="I90" s="309">
        <v>14.784322142436757</v>
      </c>
      <c r="J90" s="309">
        <f t="shared" si="91"/>
        <v>14.12232578897726</v>
      </c>
      <c r="K90" s="309">
        <f t="shared" si="92"/>
        <v>2.0093183928877352</v>
      </c>
      <c r="L90" s="325">
        <f t="shared" si="93"/>
        <v>0.76348736896772607</v>
      </c>
      <c r="M90" s="285"/>
      <c r="N90" s="285"/>
      <c r="O90" s="285"/>
      <c r="P90" s="285"/>
      <c r="Q90" s="285"/>
      <c r="R90" s="285"/>
      <c r="S90" s="285"/>
    </row>
    <row r="91" spans="1:19" x14ac:dyDescent="0.2">
      <c r="A91" s="303" t="s">
        <v>9</v>
      </c>
      <c r="C91" s="324">
        <v>10.634120202219103</v>
      </c>
      <c r="D91" s="309">
        <v>11.674367287272402</v>
      </c>
      <c r="E91" s="309">
        <v>13.139656779172421</v>
      </c>
      <c r="F91" s="309">
        <v>13.116904919777674</v>
      </c>
      <c r="G91" s="309">
        <v>13.538766880919651</v>
      </c>
      <c r="H91" s="309">
        <v>13.451272511418058</v>
      </c>
      <c r="I91" s="309">
        <v>13.439518287882693</v>
      </c>
      <c r="J91" s="309">
        <f t="shared" si="91"/>
        <v>12.713515266951715</v>
      </c>
      <c r="K91" s="309">
        <f t="shared" si="92"/>
        <v>2.8053980856635903</v>
      </c>
      <c r="L91" s="325">
        <f t="shared" si="93"/>
        <v>1.1180666739116307</v>
      </c>
      <c r="M91" s="285"/>
      <c r="N91" s="285"/>
      <c r="O91" s="285"/>
      <c r="P91" s="285"/>
      <c r="Q91" s="285"/>
      <c r="R91" s="285"/>
      <c r="S91" s="285"/>
    </row>
    <row r="92" spans="1:19" x14ac:dyDescent="0.2">
      <c r="A92" s="303" t="s">
        <v>10</v>
      </c>
      <c r="C92" s="324">
        <v>15.192005139774938</v>
      </c>
      <c r="D92" s="309">
        <v>16.531784821948488</v>
      </c>
      <c r="E92" s="309">
        <v>16.996085298171927</v>
      </c>
      <c r="F92" s="309">
        <v>18.59692693488887</v>
      </c>
      <c r="G92" s="309">
        <v>19.875158487136304</v>
      </c>
      <c r="H92" s="309">
        <v>20.113667757074563</v>
      </c>
      <c r="I92" s="309">
        <v>20.239979286513893</v>
      </c>
      <c r="J92" s="309">
        <f t="shared" si="91"/>
        <v>18.220801103644142</v>
      </c>
      <c r="K92" s="309">
        <f t="shared" si="92"/>
        <v>5.0479741467389552</v>
      </c>
      <c r="L92" s="325">
        <f t="shared" si="93"/>
        <v>2.0026941641135396</v>
      </c>
      <c r="M92" s="285"/>
      <c r="N92" s="285"/>
      <c r="O92" s="285"/>
      <c r="P92" s="285"/>
      <c r="Q92" s="285"/>
      <c r="R92" s="285"/>
      <c r="S92" s="285"/>
    </row>
    <row r="93" spans="1:19" ht="13.5" thickBot="1" x14ac:dyDescent="0.25">
      <c r="A93" s="303" t="s">
        <v>368</v>
      </c>
      <c r="C93" s="326">
        <v>22.230709756524668</v>
      </c>
      <c r="D93" s="327">
        <v>21.362025422691609</v>
      </c>
      <c r="E93" s="327">
        <v>19.837626811179295</v>
      </c>
      <c r="F93" s="327">
        <v>18.655348598594792</v>
      </c>
      <c r="G93" s="327">
        <v>19.019018910600003</v>
      </c>
      <c r="H93" s="327">
        <v>19.035885049964062</v>
      </c>
      <c r="I93" s="327">
        <v>19.017741583915353</v>
      </c>
      <c r="J93" s="327">
        <f t="shared" si="91"/>
        <v>19.879765161924258</v>
      </c>
      <c r="K93" s="327">
        <f t="shared" si="92"/>
        <v>-3.2129681726093153</v>
      </c>
      <c r="L93" s="328">
        <f t="shared" si="93"/>
        <v>1.3796805143621724</v>
      </c>
      <c r="M93" s="285"/>
      <c r="N93" s="285"/>
      <c r="O93" s="285"/>
      <c r="P93" s="285"/>
      <c r="Q93" s="285"/>
      <c r="R93" s="285"/>
      <c r="S93" s="285"/>
    </row>
    <row r="94" spans="1:19" x14ac:dyDescent="0.2">
      <c r="C94" s="285"/>
      <c r="D94" s="285"/>
      <c r="E94" s="285"/>
      <c r="F94" s="285"/>
      <c r="G94" s="285"/>
    </row>
    <row r="95" spans="1:19" ht="13.5" thickBot="1" x14ac:dyDescent="0.25"/>
    <row r="96" spans="1:19" ht="51.75" thickBot="1" x14ac:dyDescent="0.25">
      <c r="A96" s="277" t="s">
        <v>373</v>
      </c>
      <c r="C96" s="278" t="s">
        <v>1</v>
      </c>
      <c r="D96" s="278" t="s">
        <v>2</v>
      </c>
      <c r="E96" s="278" t="s">
        <v>4</v>
      </c>
      <c r="F96" s="278" t="s">
        <v>5</v>
      </c>
      <c r="G96" s="278" t="s">
        <v>6</v>
      </c>
      <c r="H96" s="278" t="s">
        <v>8</v>
      </c>
      <c r="I96" s="278" t="s">
        <v>9</v>
      </c>
      <c r="J96" s="278" t="s">
        <v>10</v>
      </c>
      <c r="K96" s="289" t="s">
        <v>368</v>
      </c>
      <c r="L96" s="292" t="s">
        <v>28</v>
      </c>
    </row>
    <row r="97" spans="1:13" x14ac:dyDescent="0.2">
      <c r="A97" s="276" t="s">
        <v>277</v>
      </c>
      <c r="C97" s="285">
        <f t="shared" ref="C97:C110" si="94">C4/($W4-C4)</f>
        <v>0.11291810638650722</v>
      </c>
      <c r="D97" s="285">
        <f t="shared" ref="D97:D110" si="95">E4/($W4-E4)</f>
        <v>1.1175987222049433E-2</v>
      </c>
      <c r="E97" s="285">
        <f t="shared" ref="E97:E110" si="96">G4/($W4-G4)</f>
        <v>0.35857832509144694</v>
      </c>
      <c r="F97" s="285">
        <f t="shared" ref="F97:F110" si="97">I4/($W4-I4)</f>
        <v>8.2761922305369436E-3</v>
      </c>
      <c r="G97" s="285">
        <f t="shared" ref="G97:G110" si="98">K4/($W4-K4)</f>
        <v>3.3820844315563238E-2</v>
      </c>
      <c r="H97" s="285">
        <f t="shared" ref="H97:H110" si="99">M4/($W4-M4)</f>
        <v>0.10922195426675299</v>
      </c>
      <c r="I97" s="285">
        <f t="shared" ref="I97:I110" si="100">O4/($W4-O4)</f>
        <v>7.0227970777675133E-2</v>
      </c>
      <c r="J97" s="285">
        <f t="shared" ref="J97:J110" si="101">Q4/($W4-Q4)</f>
        <v>8.8842215943284203E-2</v>
      </c>
      <c r="K97" s="285">
        <f t="shared" ref="K97:K110" si="102">S4/($W4-S4)</f>
        <v>0.25237910054050144</v>
      </c>
      <c r="L97" s="293">
        <f>AVERAGE(C97:K97)</f>
        <v>0.11616007741936861</v>
      </c>
      <c r="M97" s="285"/>
    </row>
    <row r="98" spans="1:13" x14ac:dyDescent="0.2">
      <c r="A98" s="276" t="s">
        <v>278</v>
      </c>
      <c r="C98" s="285">
        <f t="shared" si="94"/>
        <v>0.11153729900382656</v>
      </c>
      <c r="D98" s="285">
        <f t="shared" si="95"/>
        <v>9.3984746768346599E-3</v>
      </c>
      <c r="E98" s="285">
        <f t="shared" si="96"/>
        <v>0.33339298029632386</v>
      </c>
      <c r="F98" s="285">
        <f t="shared" si="97"/>
        <v>8.2858273998916449E-3</v>
      </c>
      <c r="G98" s="285">
        <f t="shared" si="98"/>
        <v>3.4703167260716122E-2</v>
      </c>
      <c r="H98" s="285">
        <f t="shared" si="99"/>
        <v>0.11189089865099049</v>
      </c>
      <c r="I98" s="285">
        <f t="shared" si="100"/>
        <v>7.0898506052064547E-2</v>
      </c>
      <c r="J98" s="285">
        <f t="shared" si="101"/>
        <v>9.2858915248600182E-2</v>
      </c>
      <c r="K98" s="285">
        <f t="shared" si="102"/>
        <v>0.27241217636236853</v>
      </c>
      <c r="L98" s="293">
        <f t="shared" ref="L98:L110" si="103">AVERAGE(C98:K98)</f>
        <v>0.11615313832795739</v>
      </c>
      <c r="M98" s="285"/>
    </row>
    <row r="99" spans="1:13" x14ac:dyDescent="0.2">
      <c r="A99" s="276" t="s">
        <v>279</v>
      </c>
      <c r="C99" s="285">
        <f t="shared" si="94"/>
        <v>0.10991010432586015</v>
      </c>
      <c r="D99" s="285">
        <f t="shared" si="95"/>
        <v>8.3477055898520461E-3</v>
      </c>
      <c r="E99" s="285">
        <f t="shared" si="96"/>
        <v>0.31692601570377205</v>
      </c>
      <c r="F99" s="285">
        <f t="shared" si="97"/>
        <v>7.9953282669208373E-3</v>
      </c>
      <c r="G99" s="285">
        <f t="shared" si="98"/>
        <v>3.2453222290357936E-2</v>
      </c>
      <c r="H99" s="285">
        <f t="shared" si="99"/>
        <v>0.11889954086500415</v>
      </c>
      <c r="I99" s="285">
        <f t="shared" si="100"/>
        <v>6.7099743096507375E-2</v>
      </c>
      <c r="J99" s="285">
        <f t="shared" si="101"/>
        <v>9.5211755635502104E-2</v>
      </c>
      <c r="K99" s="285">
        <f t="shared" si="102"/>
        <v>0.2919234223379969</v>
      </c>
      <c r="L99" s="293">
        <f t="shared" si="103"/>
        <v>0.11652964867908594</v>
      </c>
      <c r="M99" s="285"/>
    </row>
    <row r="100" spans="1:13" x14ac:dyDescent="0.2">
      <c r="A100" s="276" t="s">
        <v>280</v>
      </c>
      <c r="C100" s="285">
        <f t="shared" si="94"/>
        <v>0.10937322362731655</v>
      </c>
      <c r="D100" s="285">
        <f t="shared" si="95"/>
        <v>6.4228439473343309E-3</v>
      </c>
      <c r="E100" s="285">
        <f t="shared" si="96"/>
        <v>0.30215274654620983</v>
      </c>
      <c r="F100" s="285">
        <f t="shared" si="97"/>
        <v>7.7992633929538334E-3</v>
      </c>
      <c r="G100" s="285">
        <f t="shared" si="98"/>
        <v>3.116440012769111E-2</v>
      </c>
      <c r="H100" s="285">
        <f t="shared" si="99"/>
        <v>0.12840619058331953</v>
      </c>
      <c r="I100" s="285">
        <f t="shared" si="100"/>
        <v>6.5673067739312183E-2</v>
      </c>
      <c r="J100" s="285">
        <f t="shared" si="101"/>
        <v>9.7115381127862943E-2</v>
      </c>
      <c r="K100" s="285">
        <f t="shared" si="102"/>
        <v>0.30362573157302725</v>
      </c>
      <c r="L100" s="293">
        <f t="shared" si="103"/>
        <v>0.1168592054072253</v>
      </c>
      <c r="M100" s="285"/>
    </row>
    <row r="101" spans="1:13" x14ac:dyDescent="0.2">
      <c r="A101" s="276" t="s">
        <v>16</v>
      </c>
      <c r="C101" s="285">
        <f t="shared" si="94"/>
        <v>0.10828325650024052</v>
      </c>
      <c r="D101" s="285">
        <f t="shared" si="95"/>
        <v>5.5845465202647724E-3</v>
      </c>
      <c r="E101" s="285">
        <f t="shared" si="96"/>
        <v>0.29687689249835392</v>
      </c>
      <c r="F101" s="285">
        <f t="shared" si="97"/>
        <v>7.7728096554928964E-3</v>
      </c>
      <c r="G101" s="285">
        <f t="shared" si="98"/>
        <v>3.2671861508155764E-2</v>
      </c>
      <c r="H101" s="285">
        <f t="shared" si="99"/>
        <v>0.12574435087281555</v>
      </c>
      <c r="I101" s="285">
        <f t="shared" si="100"/>
        <v>6.3370847211538378E-2</v>
      </c>
      <c r="J101" s="285">
        <f t="shared" si="101"/>
        <v>0.10121128872756613</v>
      </c>
      <c r="K101" s="285">
        <f t="shared" si="102"/>
        <v>0.31566987763917648</v>
      </c>
      <c r="L101" s="293">
        <f t="shared" si="103"/>
        <v>0.11746508123706716</v>
      </c>
      <c r="M101" s="285"/>
    </row>
    <row r="102" spans="1:13" x14ac:dyDescent="0.2">
      <c r="A102" s="276" t="s">
        <v>17</v>
      </c>
      <c r="C102" s="285">
        <f t="shared" si="94"/>
        <v>0.11593706379283959</v>
      </c>
      <c r="D102" s="285">
        <f t="shared" si="95"/>
        <v>5.1088811050467656E-3</v>
      </c>
      <c r="E102" s="285">
        <f t="shared" si="96"/>
        <v>0.28722723352064011</v>
      </c>
      <c r="F102" s="285">
        <f t="shared" si="97"/>
        <v>7.7266880614267957E-3</v>
      </c>
      <c r="G102" s="285">
        <f t="shared" si="98"/>
        <v>3.1583581696414599E-2</v>
      </c>
      <c r="H102" s="285">
        <f t="shared" si="99"/>
        <v>0.12876265903059392</v>
      </c>
      <c r="I102" s="285">
        <f t="shared" si="100"/>
        <v>6.0824136782991069E-2</v>
      </c>
      <c r="J102" s="285">
        <f t="shared" si="101"/>
        <v>0.11085513371630941</v>
      </c>
      <c r="K102" s="285">
        <f t="shared" si="102"/>
        <v>0.30889740520276721</v>
      </c>
      <c r="L102" s="293">
        <f t="shared" si="103"/>
        <v>0.11743586476766993</v>
      </c>
      <c r="M102" s="285"/>
    </row>
    <row r="103" spans="1:13" x14ac:dyDescent="0.2">
      <c r="A103" s="276" t="s">
        <v>18</v>
      </c>
      <c r="C103" s="285">
        <f t="shared" si="94"/>
        <v>0.11686177300029751</v>
      </c>
      <c r="D103" s="285">
        <f t="shared" si="95"/>
        <v>5.0662767812647185E-3</v>
      </c>
      <c r="E103" s="285">
        <f t="shared" si="96"/>
        <v>0.28244666216854386</v>
      </c>
      <c r="F103" s="285">
        <f t="shared" si="97"/>
        <v>7.7873477785991817E-3</v>
      </c>
      <c r="G103" s="285">
        <f t="shared" si="98"/>
        <v>3.0942966418785679E-2</v>
      </c>
      <c r="H103" s="285">
        <f t="shared" si="99"/>
        <v>0.12642123883883336</v>
      </c>
      <c r="I103" s="285">
        <f t="shared" si="100"/>
        <v>5.9741568188628184E-2</v>
      </c>
      <c r="J103" s="285">
        <f t="shared" si="101"/>
        <v>0.11781451162611135</v>
      </c>
      <c r="K103" s="285">
        <f t="shared" si="102"/>
        <v>0.31255890746847054</v>
      </c>
      <c r="L103" s="293">
        <f t="shared" si="103"/>
        <v>0.11773791691883716</v>
      </c>
      <c r="M103" s="285"/>
    </row>
    <row r="104" spans="1:13" x14ac:dyDescent="0.2">
      <c r="A104" s="276" t="s">
        <v>360</v>
      </c>
      <c r="C104" s="285">
        <f t="shared" si="94"/>
        <v>0.11239786348174131</v>
      </c>
      <c r="D104" s="285">
        <f t="shared" si="95"/>
        <v>5.455874487992958E-3</v>
      </c>
      <c r="E104" s="285">
        <f t="shared" si="96"/>
        <v>0.26808977554941466</v>
      </c>
      <c r="F104" s="285">
        <f t="shared" si="97"/>
        <v>7.2334441113942509E-3</v>
      </c>
      <c r="G104" s="285">
        <f t="shared" si="98"/>
        <v>3.3851081755027886E-2</v>
      </c>
      <c r="H104" s="285">
        <f t="shared" si="99"/>
        <v>0.13410945097441951</v>
      </c>
      <c r="I104" s="285">
        <f t="shared" si="100"/>
        <v>5.5896348364225981E-2</v>
      </c>
      <c r="J104" s="285">
        <f t="shared" si="101"/>
        <v>0.11687355949537923</v>
      </c>
      <c r="K104" s="285">
        <f t="shared" si="102"/>
        <v>0.32291715882934408</v>
      </c>
      <c r="L104" s="293">
        <f t="shared" si="103"/>
        <v>0.11742495078321553</v>
      </c>
      <c r="M104" s="285"/>
    </row>
    <row r="105" spans="1:13" x14ac:dyDescent="0.2">
      <c r="A105" s="276" t="s">
        <v>361</v>
      </c>
      <c r="C105" s="285">
        <f t="shared" si="94"/>
        <v>9.8496390217274521E-2</v>
      </c>
      <c r="D105" s="285">
        <f t="shared" si="95"/>
        <v>6.7566981579990438E-3</v>
      </c>
      <c r="E105" s="285">
        <f t="shared" si="96"/>
        <v>0.27117708451195305</v>
      </c>
      <c r="F105" s="285">
        <f t="shared" si="97"/>
        <v>7.1012562138369623E-3</v>
      </c>
      <c r="G105" s="285">
        <f t="shared" si="98"/>
        <v>3.9815614211533644E-2</v>
      </c>
      <c r="H105" s="285">
        <f t="shared" si="99"/>
        <v>0.13967288249714188</v>
      </c>
      <c r="I105" s="285">
        <f t="shared" si="100"/>
        <v>5.722155215680106E-2</v>
      </c>
      <c r="J105" s="285">
        <f t="shared" si="101"/>
        <v>0.12451678623523084</v>
      </c>
      <c r="K105" s="285">
        <f t="shared" si="102"/>
        <v>0.31829740352822361</v>
      </c>
      <c r="L105" s="293">
        <f t="shared" si="103"/>
        <v>0.11811729641444384</v>
      </c>
      <c r="M105" s="285"/>
    </row>
    <row r="106" spans="1:13" x14ac:dyDescent="0.2">
      <c r="A106" s="276" t="s">
        <v>362</v>
      </c>
      <c r="C106" s="285">
        <f t="shared" si="94"/>
        <v>8.9767748631761859E-2</v>
      </c>
      <c r="D106" s="285">
        <f t="shared" si="95"/>
        <v>6.6904063435307467E-3</v>
      </c>
      <c r="E106" s="285">
        <f t="shared" si="96"/>
        <v>0.26182908821405598</v>
      </c>
      <c r="F106" s="285">
        <f t="shared" si="97"/>
        <v>7.0245962967933964E-3</v>
      </c>
      <c r="G106" s="285">
        <f t="shared" si="98"/>
        <v>4.694761937072417E-2</v>
      </c>
      <c r="H106" s="285">
        <f t="shared" si="99"/>
        <v>0.15168763813163497</v>
      </c>
      <c r="I106" s="285">
        <f t="shared" si="100"/>
        <v>5.7410472839439577E-2</v>
      </c>
      <c r="J106" s="285">
        <f t="shared" si="101"/>
        <v>0.13236360681864345</v>
      </c>
      <c r="K106" s="285">
        <f t="shared" si="102"/>
        <v>0.30747396404985089</v>
      </c>
      <c r="L106" s="293">
        <f t="shared" si="103"/>
        <v>0.11791057118849278</v>
      </c>
      <c r="M106" s="285"/>
    </row>
    <row r="107" spans="1:13" x14ac:dyDescent="0.2">
      <c r="A107" s="276" t="s">
        <v>363</v>
      </c>
      <c r="C107" s="285">
        <f t="shared" si="94"/>
        <v>8.660139355210128E-2</v>
      </c>
      <c r="D107" s="285">
        <f t="shared" si="95"/>
        <v>7.7892779668719651E-3</v>
      </c>
      <c r="E107" s="285">
        <f t="shared" si="96"/>
        <v>0.25381834259781128</v>
      </c>
      <c r="F107" s="285">
        <f t="shared" si="97"/>
        <v>6.8171560068059122E-3</v>
      </c>
      <c r="G107" s="285">
        <f t="shared" si="98"/>
        <v>4.6782736650201419E-2</v>
      </c>
      <c r="H107" s="285">
        <f t="shared" si="99"/>
        <v>0.16207230382347446</v>
      </c>
      <c r="I107" s="285">
        <f t="shared" si="100"/>
        <v>5.4510634767325081E-2</v>
      </c>
      <c r="J107" s="285">
        <f t="shared" si="101"/>
        <v>0.13859114750700063</v>
      </c>
      <c r="K107" s="285">
        <f t="shared" si="102"/>
        <v>0.30282902581402726</v>
      </c>
      <c r="L107" s="293">
        <f t="shared" si="103"/>
        <v>0.11775689096506881</v>
      </c>
      <c r="M107" s="285"/>
    </row>
    <row r="108" spans="1:13" x14ac:dyDescent="0.2">
      <c r="A108" s="276" t="s">
        <v>364</v>
      </c>
      <c r="C108" s="285">
        <f t="shared" si="94"/>
        <v>9.0253952952446717E-2</v>
      </c>
      <c r="D108" s="285">
        <f t="shared" si="95"/>
        <v>7.8364417096262722E-3</v>
      </c>
      <c r="E108" s="285">
        <f t="shared" si="96"/>
        <v>0.23753112612832389</v>
      </c>
      <c r="F108" s="285">
        <f t="shared" si="97"/>
        <v>6.6704949597974107E-3</v>
      </c>
      <c r="G108" s="285">
        <f t="shared" si="98"/>
        <v>4.5825145901393527E-2</v>
      </c>
      <c r="H108" s="285">
        <f t="shared" si="99"/>
        <v>0.15839892663478855</v>
      </c>
      <c r="I108" s="285">
        <f t="shared" si="100"/>
        <v>5.1463380178269763E-2</v>
      </c>
      <c r="J108" s="285">
        <f t="shared" si="101"/>
        <v>0.14519174285933692</v>
      </c>
      <c r="K108" s="285">
        <f t="shared" si="102"/>
        <v>0.30592166264403192</v>
      </c>
      <c r="L108" s="293">
        <f t="shared" si="103"/>
        <v>0.116565874885335</v>
      </c>
      <c r="M108" s="285"/>
    </row>
    <row r="109" spans="1:13" x14ac:dyDescent="0.2">
      <c r="A109" s="276" t="s">
        <v>365</v>
      </c>
      <c r="C109" s="285">
        <f t="shared" si="94"/>
        <v>8.5044012677320022E-2</v>
      </c>
      <c r="D109" s="285">
        <f t="shared" si="95"/>
        <v>7.9713620073684974E-3</v>
      </c>
      <c r="E109" s="285">
        <f t="shared" si="96"/>
        <v>0.23176255166750281</v>
      </c>
      <c r="F109" s="285">
        <f t="shared" si="97"/>
        <v>6.5526465803604616E-3</v>
      </c>
      <c r="G109" s="285">
        <f t="shared" si="98"/>
        <v>4.7341049341022158E-2</v>
      </c>
      <c r="H109" s="285">
        <f t="shared" si="99"/>
        <v>0.15065941122303933</v>
      </c>
      <c r="I109" s="285">
        <f t="shared" si="100"/>
        <v>5.5578723780098406E-2</v>
      </c>
      <c r="J109" s="285">
        <f t="shared" si="101"/>
        <v>0.14869647786002571</v>
      </c>
      <c r="K109" s="285">
        <f t="shared" si="102"/>
        <v>0.30912411067832773</v>
      </c>
      <c r="L109" s="293">
        <f t="shared" si="103"/>
        <v>0.11585892731278502</v>
      </c>
      <c r="M109" s="285"/>
    </row>
    <row r="110" spans="1:13" x14ac:dyDescent="0.2">
      <c r="A110" s="276" t="s">
        <v>386</v>
      </c>
      <c r="C110" s="285">
        <f t="shared" si="94"/>
        <v>8.0568483900681914E-2</v>
      </c>
      <c r="D110" s="285">
        <f t="shared" si="95"/>
        <v>8.0292009428822413E-3</v>
      </c>
      <c r="E110" s="285">
        <f t="shared" si="96"/>
        <v>0.23005770847775345</v>
      </c>
      <c r="F110" s="285">
        <f t="shared" si="97"/>
        <v>7.2577490311319477E-3</v>
      </c>
      <c r="G110" s="285">
        <f t="shared" si="98"/>
        <v>4.4695891346779142E-2</v>
      </c>
      <c r="H110" s="285">
        <f t="shared" si="99"/>
        <v>0.14459981413071951</v>
      </c>
      <c r="I110" s="285">
        <f t="shared" si="100"/>
        <v>5.4756214206224937E-2</v>
      </c>
      <c r="J110" s="285">
        <f t="shared" si="101"/>
        <v>0.15562498355557572</v>
      </c>
      <c r="K110" s="285">
        <f t="shared" si="102"/>
        <v>0.32199345337366553</v>
      </c>
      <c r="L110" s="293">
        <f t="shared" si="103"/>
        <v>0.11639816655171271</v>
      </c>
      <c r="M110" s="285"/>
    </row>
    <row r="111" spans="1:13" x14ac:dyDescent="0.2">
      <c r="A111" s="276" t="s">
        <v>387</v>
      </c>
      <c r="C111" s="285">
        <f t="shared" ref="C111:C113" si="104">C18/($W18-C18)</f>
        <v>7.7936411573043124E-2</v>
      </c>
      <c r="D111" s="285">
        <f t="shared" ref="D111:D113" si="105">E18/($W18-E18)</f>
        <v>8.7690336221096093E-3</v>
      </c>
      <c r="E111" s="285">
        <f t="shared" ref="E111:E113" si="106">G18/($W18-G18)</f>
        <v>0.22851194119480062</v>
      </c>
      <c r="F111" s="285">
        <f t="shared" ref="F111:F113" si="107">I18/($W18-I18)</f>
        <v>6.3010844264165238E-3</v>
      </c>
      <c r="G111" s="285">
        <f t="shared" ref="G111:G113" si="108">K18/($W18-K18)</f>
        <v>4.0745043877575784E-2</v>
      </c>
      <c r="H111" s="285">
        <f t="shared" ref="H111:H113" si="109">M18/($W18-M18)</f>
        <v>0.14506590110894951</v>
      </c>
      <c r="I111" s="285">
        <f t="shared" ref="I111:I113" si="110">O18/($W18-O18)</f>
        <v>5.7509247488643847E-2</v>
      </c>
      <c r="J111" s="285">
        <f t="shared" ref="J111:J113" si="111">Q18/($W18-Q18)</f>
        <v>0.14967496533797006</v>
      </c>
      <c r="K111" s="285">
        <f t="shared" ref="K111:K113" si="112">S18/($W18-S18)</f>
        <v>0.34280769578306186</v>
      </c>
      <c r="L111" s="293">
        <f t="shared" ref="L111:L113" si="113">AVERAGE(C111:K111)</f>
        <v>0.11748014715695233</v>
      </c>
      <c r="M111" s="285"/>
    </row>
    <row r="112" spans="1:13" x14ac:dyDescent="0.2">
      <c r="A112" s="276" t="s">
        <v>418</v>
      </c>
      <c r="C112" s="285">
        <f t="shared" si="104"/>
        <v>7.3117094990003503E-2</v>
      </c>
      <c r="D112" s="285">
        <f t="shared" si="105"/>
        <v>8.7376857320858627E-3</v>
      </c>
      <c r="E112" s="285">
        <f t="shared" si="106"/>
        <v>0.22119854251721099</v>
      </c>
      <c r="F112" s="285">
        <f t="shared" si="107"/>
        <v>6.0567195741716455E-3</v>
      </c>
      <c r="G112" s="285">
        <f t="shared" si="108"/>
        <v>3.9579696971540144E-2</v>
      </c>
      <c r="H112" s="285">
        <f t="shared" si="109"/>
        <v>0.14697271207915827</v>
      </c>
      <c r="I112" s="285">
        <f t="shared" si="110"/>
        <v>5.7702948448877162E-2</v>
      </c>
      <c r="J112" s="285">
        <f t="shared" si="111"/>
        <v>0.1530376897602595</v>
      </c>
      <c r="K112" s="285">
        <f t="shared" si="112"/>
        <v>0.36222945955359986</v>
      </c>
      <c r="L112" s="293">
        <f t="shared" si="113"/>
        <v>0.11873694995854518</v>
      </c>
      <c r="M112" s="285"/>
    </row>
    <row r="113" spans="1:23" ht="13.5" thickBot="1" x14ac:dyDescent="0.25">
      <c r="A113" s="276" t="s">
        <v>428</v>
      </c>
      <c r="C113" s="285">
        <f t="shared" si="104"/>
        <v>7.7481939368164138E-2</v>
      </c>
      <c r="D113" s="285">
        <f t="shared" si="105"/>
        <v>8.6731177045414731E-3</v>
      </c>
      <c r="E113" s="285">
        <f t="shared" si="106"/>
        <v>0.2129137822345688</v>
      </c>
      <c r="F113" s="285">
        <f t="shared" si="107"/>
        <v>6.2782781441953726E-3</v>
      </c>
      <c r="G113" s="285">
        <f t="shared" si="108"/>
        <v>3.7839751574234158E-2</v>
      </c>
      <c r="H113" s="285">
        <f t="shared" si="109"/>
        <v>0.14273031834696037</v>
      </c>
      <c r="I113" s="285">
        <f t="shared" si="110"/>
        <v>5.8579155397173441E-2</v>
      </c>
      <c r="J113" s="285">
        <f t="shared" si="111"/>
        <v>0.15193176057015445</v>
      </c>
      <c r="K113" s="285">
        <f t="shared" si="112"/>
        <v>0.3782890305909295</v>
      </c>
      <c r="L113" s="294">
        <f t="shared" si="113"/>
        <v>0.11941301488121352</v>
      </c>
      <c r="M113" s="285"/>
    </row>
    <row r="115" spans="1:23" x14ac:dyDescent="0.2">
      <c r="A115" s="295" t="s">
        <v>28</v>
      </c>
      <c r="B115" s="295"/>
      <c r="C115" s="290">
        <f>AVERAGE(C97:C113)</f>
        <v>9.7440359881260388E-2</v>
      </c>
      <c r="D115" s="290">
        <f t="shared" ref="D115:K115" si="114">AVERAGE(D97:D113)</f>
        <v>7.5184596775091407E-3</v>
      </c>
      <c r="E115" s="290">
        <f t="shared" si="114"/>
        <v>0.27026416464227565</v>
      </c>
      <c r="F115" s="290">
        <f t="shared" si="114"/>
        <v>7.2315813018074123E-3</v>
      </c>
      <c r="G115" s="290">
        <f t="shared" si="114"/>
        <v>3.8280216153983325E-2</v>
      </c>
      <c r="H115" s="290">
        <f t="shared" si="114"/>
        <v>0.1367833054152115</v>
      </c>
      <c r="I115" s="290">
        <f t="shared" si="114"/>
        <v>5.9909677498576237E-2</v>
      </c>
      <c r="J115" s="290">
        <f t="shared" si="114"/>
        <v>0.1247301130602831</v>
      </c>
      <c r="K115" s="290">
        <f t="shared" si="114"/>
        <v>0.31349115211584533</v>
      </c>
    </row>
    <row r="116" spans="1:23" x14ac:dyDescent="0.2">
      <c r="A116" s="295" t="s">
        <v>371</v>
      </c>
      <c r="B116" s="295"/>
      <c r="C116" s="290">
        <f>C113-C97</f>
        <v>-3.5436167018343082E-2</v>
      </c>
      <c r="D116" s="290">
        <f t="shared" ref="D116:K116" si="115">D113-D97</f>
        <v>-2.5028695175079597E-3</v>
      </c>
      <c r="E116" s="290">
        <f t="shared" si="115"/>
        <v>-0.14566454285687813</v>
      </c>
      <c r="F116" s="290">
        <f t="shared" si="115"/>
        <v>-1.997914086341571E-3</v>
      </c>
      <c r="G116" s="290">
        <f t="shared" si="115"/>
        <v>4.0189072586709201E-3</v>
      </c>
      <c r="H116" s="290">
        <f t="shared" si="115"/>
        <v>3.3508364080207381E-2</v>
      </c>
      <c r="I116" s="290">
        <f t="shared" si="115"/>
        <v>-1.1648815380501693E-2</v>
      </c>
      <c r="J116" s="290">
        <f t="shared" si="115"/>
        <v>6.3089544626870248E-2</v>
      </c>
      <c r="K116" s="290">
        <f t="shared" si="115"/>
        <v>0.12590993005042805</v>
      </c>
    </row>
    <row r="117" spans="1:23" x14ac:dyDescent="0.2">
      <c r="A117" s="295" t="s">
        <v>372</v>
      </c>
      <c r="B117" s="295"/>
      <c r="C117" s="290">
        <f>STDEV(C97:C113)</f>
        <v>1.5481020524202627E-2</v>
      </c>
      <c r="D117" s="290">
        <f t="shared" ref="D117:K117" si="116">STDEV(D97:D113)</f>
        <v>1.6752537513671048E-3</v>
      </c>
      <c r="E117" s="290">
        <f t="shared" si="116"/>
        <v>4.1893135203150626E-2</v>
      </c>
      <c r="F117" s="290">
        <f t="shared" si="116"/>
        <v>7.1230699367572483E-4</v>
      </c>
      <c r="G117" s="290">
        <f t="shared" si="116"/>
        <v>6.1488757003155085E-3</v>
      </c>
      <c r="H117" s="290">
        <f t="shared" si="116"/>
        <v>1.5549658517317731E-2</v>
      </c>
      <c r="I117" s="290">
        <f t="shared" si="116"/>
        <v>5.6610800405910407E-3</v>
      </c>
      <c r="J117" s="290">
        <f t="shared" si="116"/>
        <v>2.3919550753539923E-2</v>
      </c>
      <c r="K117" s="290">
        <f t="shared" si="116"/>
        <v>2.9427367061938312E-2</v>
      </c>
    </row>
    <row r="119" spans="1:23" ht="13.5" thickBot="1" x14ac:dyDescent="0.25"/>
    <row r="120" spans="1:23" ht="13.5" thickBot="1" x14ac:dyDescent="0.25">
      <c r="A120" s="277" t="s">
        <v>374</v>
      </c>
      <c r="B120" s="457" t="s">
        <v>349</v>
      </c>
      <c r="C120" s="457"/>
      <c r="D120" s="457" t="s">
        <v>350</v>
      </c>
      <c r="E120" s="457"/>
      <c r="F120" s="457" t="s">
        <v>4</v>
      </c>
      <c r="G120" s="457"/>
      <c r="H120" s="457" t="s">
        <v>351</v>
      </c>
      <c r="I120" s="457"/>
      <c r="J120" s="457" t="s">
        <v>352</v>
      </c>
      <c r="K120" s="457"/>
      <c r="L120" s="457" t="s">
        <v>353</v>
      </c>
      <c r="M120" s="457"/>
      <c r="N120" s="457" t="s">
        <v>354</v>
      </c>
      <c r="O120" s="457"/>
      <c r="P120" s="457" t="s">
        <v>355</v>
      </c>
      <c r="Q120" s="457"/>
      <c r="R120" s="457" t="s">
        <v>356</v>
      </c>
      <c r="S120" s="457"/>
      <c r="T120" s="457"/>
      <c r="U120" s="457"/>
      <c r="V120" s="458" t="s">
        <v>134</v>
      </c>
      <c r="W120" s="457"/>
    </row>
    <row r="121" spans="1:23" x14ac:dyDescent="0.2">
      <c r="A121" s="287" t="s">
        <v>375</v>
      </c>
      <c r="B121" s="281" t="s">
        <v>252</v>
      </c>
      <c r="C121" s="281" t="s">
        <v>359</v>
      </c>
      <c r="D121" s="281" t="s">
        <v>252</v>
      </c>
      <c r="E121" s="281" t="str">
        <f>C121</f>
        <v>MA</v>
      </c>
      <c r="F121" s="281" t="s">
        <v>252</v>
      </c>
      <c r="G121" s="281" t="str">
        <f>E121</f>
        <v>MA</v>
      </c>
      <c r="H121" s="281" t="s">
        <v>252</v>
      </c>
      <c r="I121" s="281" t="str">
        <f>G121</f>
        <v>MA</v>
      </c>
      <c r="J121" s="281" t="s">
        <v>252</v>
      </c>
      <c r="K121" s="281" t="str">
        <f>I121</f>
        <v>MA</v>
      </c>
      <c r="L121" s="281" t="s">
        <v>252</v>
      </c>
      <c r="M121" s="281" t="str">
        <f>K121</f>
        <v>MA</v>
      </c>
      <c r="N121" s="281" t="s">
        <v>252</v>
      </c>
      <c r="O121" s="281" t="str">
        <f>M121</f>
        <v>MA</v>
      </c>
      <c r="P121" s="281" t="s">
        <v>252</v>
      </c>
      <c r="Q121" s="281" t="str">
        <f>O121</f>
        <v>MA</v>
      </c>
      <c r="R121" s="281" t="s">
        <v>252</v>
      </c>
      <c r="S121" s="281" t="str">
        <f>Q121</f>
        <v>MA</v>
      </c>
      <c r="T121" s="281"/>
      <c r="U121" s="281"/>
      <c r="V121" s="281" t="s">
        <v>252</v>
      </c>
      <c r="W121" s="281" t="s">
        <v>359</v>
      </c>
    </row>
    <row r="122" spans="1:23" x14ac:dyDescent="0.2">
      <c r="A122" s="276" t="str">
        <f>A97</f>
        <v>1996</v>
      </c>
      <c r="B122" s="282">
        <v>16812880.000000007</v>
      </c>
      <c r="C122" s="282">
        <v>4059520.6135739395</v>
      </c>
      <c r="D122" s="282">
        <v>18798620.000000041</v>
      </c>
      <c r="E122" s="282">
        <v>1090334.192679632</v>
      </c>
      <c r="F122" s="282">
        <v>54160040.000000015</v>
      </c>
      <c r="G122" s="282">
        <v>12516888.628198847</v>
      </c>
      <c r="H122" s="282">
        <v>12503809.999999998</v>
      </c>
      <c r="I122" s="282">
        <v>2093995.886931798</v>
      </c>
      <c r="J122" s="282">
        <v>6216861.5699872989</v>
      </c>
      <c r="K122" s="282">
        <v>1090707.2095960898</v>
      </c>
      <c r="L122" s="282">
        <v>41046480.000000089</v>
      </c>
      <c r="M122" s="282">
        <v>6679606.7303158203</v>
      </c>
      <c r="N122" s="282">
        <v>26492459.999999993</v>
      </c>
      <c r="O122" s="282">
        <v>6327637.3524106881</v>
      </c>
      <c r="P122" s="282">
        <v>62446520.00000006</v>
      </c>
      <c r="Q122" s="282">
        <v>8735159.4423105605</v>
      </c>
      <c r="R122" s="282">
        <v>18876069.999999896</v>
      </c>
      <c r="S122" s="282">
        <v>2743005.6520007011</v>
      </c>
      <c r="T122" s="282"/>
      <c r="U122" s="282"/>
      <c r="V122" s="283">
        <f>B122+D122+F122+H122+J122+L122+N122+P122+R122+T122</f>
        <v>257353741.56998742</v>
      </c>
      <c r="W122" s="283">
        <f>C122+E122+G122+I122+K122+M122+O122+Q122+S122+U122</f>
        <v>45336855.708018072</v>
      </c>
    </row>
    <row r="123" spans="1:23" x14ac:dyDescent="0.2">
      <c r="A123" s="276" t="str">
        <f t="shared" ref="A123:A135" si="117">A98</f>
        <v>1997</v>
      </c>
      <c r="B123" s="282">
        <v>17735189.999999996</v>
      </c>
      <c r="C123" s="282">
        <v>4410331.2468998581</v>
      </c>
      <c r="D123" s="282">
        <v>18463760.000000063</v>
      </c>
      <c r="E123" s="282">
        <v>1126246.0905787004</v>
      </c>
      <c r="F123" s="282">
        <v>61071070.000000015</v>
      </c>
      <c r="G123" s="282">
        <v>14113373.940715203</v>
      </c>
      <c r="H123" s="282">
        <v>13266030.000000052</v>
      </c>
      <c r="I123" s="282">
        <v>2218657.698261267</v>
      </c>
      <c r="J123" s="282">
        <v>7544450.9829964004</v>
      </c>
      <c r="K123" s="282">
        <v>1351366.3607836496</v>
      </c>
      <c r="L123" s="282">
        <v>43726379.999999911</v>
      </c>
      <c r="M123" s="282">
        <v>7127463.0948757175</v>
      </c>
      <c r="N123" s="282">
        <v>30338689.999999981</v>
      </c>
      <c r="O123" s="282">
        <v>7102487.228355471</v>
      </c>
      <c r="P123" s="282">
        <v>73799079.99999997</v>
      </c>
      <c r="Q123" s="282">
        <v>10218764.429490816</v>
      </c>
      <c r="R123" s="282">
        <v>21145675.000000015</v>
      </c>
      <c r="S123" s="282">
        <v>2981282.5962860659</v>
      </c>
      <c r="T123" s="282"/>
      <c r="U123" s="282"/>
      <c r="V123" s="283">
        <f t="shared" ref="V123:V134" si="118">B123+D123+F123+H123+J123+L123+N123+P123+R123+T123</f>
        <v>287090325.9829964</v>
      </c>
      <c r="W123" s="283">
        <f t="shared" ref="W123:W134" si="119">C123+E123+G123+I123+K123+M123+O123+Q123+S123+U123</f>
        <v>50649972.686246745</v>
      </c>
    </row>
    <row r="124" spans="1:23" x14ac:dyDescent="0.2">
      <c r="A124" s="276" t="str">
        <f t="shared" si="117"/>
        <v>1998</v>
      </c>
      <c r="B124" s="282">
        <v>17119700.000000011</v>
      </c>
      <c r="C124" s="282">
        <v>4697164.6312990878</v>
      </c>
      <c r="D124" s="282">
        <v>22383200</v>
      </c>
      <c r="E124" s="282">
        <v>1350783.5234629475</v>
      </c>
      <c r="F124" s="282">
        <v>58746995.99999994</v>
      </c>
      <c r="G124" s="282">
        <v>13583784.065178385</v>
      </c>
      <c r="H124" s="282">
        <v>13736900</v>
      </c>
      <c r="I124" s="282">
        <v>2334059.4738754453</v>
      </c>
      <c r="J124" s="282">
        <v>7545400</v>
      </c>
      <c r="K124" s="282">
        <v>1270126.9962483402</v>
      </c>
      <c r="L124" s="282">
        <v>44879900</v>
      </c>
      <c r="M124" s="282">
        <v>7273748.0641831327</v>
      </c>
      <c r="N124" s="282">
        <v>33884100</v>
      </c>
      <c r="O124" s="282">
        <v>7752529.4086659783</v>
      </c>
      <c r="P124" s="282">
        <v>79842000</v>
      </c>
      <c r="Q124" s="282">
        <v>11186083.233141944</v>
      </c>
      <c r="R124" s="282">
        <v>24194000</v>
      </c>
      <c r="S124" s="282">
        <v>3478289.8092067987</v>
      </c>
      <c r="T124" s="282"/>
      <c r="U124" s="282"/>
      <c r="V124" s="283">
        <f t="shared" si="118"/>
        <v>302332195.99999994</v>
      </c>
      <c r="W124" s="283">
        <f t="shared" si="119"/>
        <v>52926569.205262057</v>
      </c>
    </row>
    <row r="125" spans="1:23" x14ac:dyDescent="0.2">
      <c r="A125" s="276" t="str">
        <f t="shared" si="117"/>
        <v>1999</v>
      </c>
      <c r="B125" s="282">
        <v>17367400.000000026</v>
      </c>
      <c r="C125" s="282">
        <v>4248007.3211022913</v>
      </c>
      <c r="D125" s="282">
        <v>26153400</v>
      </c>
      <c r="E125" s="282">
        <v>1347740.3668479654</v>
      </c>
      <c r="F125" s="282">
        <v>61352999.999999985</v>
      </c>
      <c r="G125" s="282">
        <v>14275333.209689826</v>
      </c>
      <c r="H125" s="282">
        <v>13440000</v>
      </c>
      <c r="I125" s="282">
        <v>2300037.6684536207</v>
      </c>
      <c r="J125" s="282">
        <v>7726900</v>
      </c>
      <c r="K125" s="282">
        <v>1245446.2242982998</v>
      </c>
      <c r="L125" s="282">
        <v>48733100</v>
      </c>
      <c r="M125" s="282">
        <v>7819144.7223097216</v>
      </c>
      <c r="N125" s="282">
        <v>38979300</v>
      </c>
      <c r="O125" s="282">
        <v>8812783.8316403795</v>
      </c>
      <c r="P125" s="282">
        <v>93114999.99999997</v>
      </c>
      <c r="Q125" s="282">
        <v>13133014.901027869</v>
      </c>
      <c r="R125" s="282">
        <v>27589000.000000089</v>
      </c>
      <c r="S125" s="282">
        <v>3891880.4866125733</v>
      </c>
      <c r="T125" s="282"/>
      <c r="U125" s="282"/>
      <c r="V125" s="283">
        <f t="shared" si="118"/>
        <v>334457100.00000012</v>
      </c>
      <c r="W125" s="283">
        <f t="shared" si="119"/>
        <v>57073388.731982544</v>
      </c>
    </row>
    <row r="126" spans="1:23" x14ac:dyDescent="0.2">
      <c r="A126" s="276" t="str">
        <f t="shared" si="117"/>
        <v>2000</v>
      </c>
      <c r="B126" s="282">
        <v>18041999.99999994</v>
      </c>
      <c r="C126" s="282">
        <v>4605806.4640364423</v>
      </c>
      <c r="D126" s="282">
        <v>35133200</v>
      </c>
      <c r="E126" s="282">
        <v>1751491.6719101777</v>
      </c>
      <c r="F126" s="282">
        <v>76113659.99999994</v>
      </c>
      <c r="G126" s="282">
        <v>17769401.162472688</v>
      </c>
      <c r="H126" s="282">
        <v>14622000</v>
      </c>
      <c r="I126" s="282">
        <v>2514536.456177264</v>
      </c>
      <c r="J126" s="282">
        <v>8317000</v>
      </c>
      <c r="K126" s="282">
        <v>1320277.9884792301</v>
      </c>
      <c r="L126" s="282">
        <v>61187350.000000007</v>
      </c>
      <c r="M126" s="282">
        <v>9780355.8819609564</v>
      </c>
      <c r="N126" s="282">
        <v>47245700</v>
      </c>
      <c r="O126" s="282">
        <v>10460007.422852069</v>
      </c>
      <c r="P126" s="282">
        <v>102965600.00000001</v>
      </c>
      <c r="Q126" s="282">
        <v>14342319.880631456</v>
      </c>
      <c r="R126" s="282">
        <v>32289800</v>
      </c>
      <c r="S126" s="282">
        <v>4589057.5154018514</v>
      </c>
      <c r="T126" s="282"/>
      <c r="U126" s="282"/>
      <c r="V126" s="283">
        <f t="shared" si="118"/>
        <v>395916309.99999988</v>
      </c>
      <c r="W126" s="283">
        <f t="shared" si="119"/>
        <v>67133254.443922132</v>
      </c>
    </row>
    <row r="127" spans="1:23" x14ac:dyDescent="0.2">
      <c r="A127" s="276" t="str">
        <f t="shared" si="117"/>
        <v>2001</v>
      </c>
      <c r="B127" s="282">
        <v>22610200</v>
      </c>
      <c r="C127" s="282">
        <v>5844261.5761253834</v>
      </c>
      <c r="D127" s="282">
        <v>45932200</v>
      </c>
      <c r="E127" s="282">
        <v>2130585.6249089278</v>
      </c>
      <c r="F127" s="282">
        <v>88179399.99999997</v>
      </c>
      <c r="G127" s="282">
        <v>20112080.742948543</v>
      </c>
      <c r="H127" s="282">
        <v>14814900</v>
      </c>
      <c r="I127" s="282">
        <v>2642738.8563945964</v>
      </c>
      <c r="J127" s="282">
        <v>9360000</v>
      </c>
      <c r="K127" s="282">
        <v>1894259.6072504302</v>
      </c>
      <c r="L127" s="282">
        <v>68374000</v>
      </c>
      <c r="M127" s="282">
        <v>11575305.714379057</v>
      </c>
      <c r="N127" s="282">
        <v>53276900</v>
      </c>
      <c r="O127" s="282">
        <v>11784877.534632778</v>
      </c>
      <c r="P127" s="282">
        <v>115041000</v>
      </c>
      <c r="Q127" s="282">
        <v>16019328.662546085</v>
      </c>
      <c r="R127" s="282">
        <v>35631000</v>
      </c>
      <c r="S127" s="282">
        <v>5108928.8662779517</v>
      </c>
      <c r="T127" s="282"/>
      <c r="U127" s="282"/>
      <c r="V127" s="283">
        <f t="shared" si="118"/>
        <v>453219600</v>
      </c>
      <c r="W127" s="283">
        <f t="shared" si="119"/>
        <v>77112367.185463756</v>
      </c>
    </row>
    <row r="128" spans="1:23" x14ac:dyDescent="0.2">
      <c r="A128" s="276" t="str">
        <f t="shared" si="117"/>
        <v>2002</v>
      </c>
      <c r="B128" s="282">
        <v>29630100.000000007</v>
      </c>
      <c r="C128" s="282">
        <v>6623811.3353939475</v>
      </c>
      <c r="D128" s="282">
        <v>58274499.999999978</v>
      </c>
      <c r="E128" s="282">
        <v>2252916.4570541638</v>
      </c>
      <c r="F128" s="282">
        <v>104776500</v>
      </c>
      <c r="G128" s="282">
        <v>24022196.41417516</v>
      </c>
      <c r="H128" s="282">
        <v>16623100</v>
      </c>
      <c r="I128" s="282">
        <v>3194902.8002517754</v>
      </c>
      <c r="J128" s="282">
        <v>10380780.5</v>
      </c>
      <c r="K128" s="282">
        <v>1546298.7954040202</v>
      </c>
      <c r="L128" s="282">
        <v>76234400</v>
      </c>
      <c r="M128" s="282">
        <v>12991408.977503369</v>
      </c>
      <c r="N128" s="282">
        <v>63332600</v>
      </c>
      <c r="O128" s="282">
        <v>14052798.765289113</v>
      </c>
      <c r="P128" s="282">
        <v>134816900.00000012</v>
      </c>
      <c r="Q128" s="282">
        <v>18900708.592820309</v>
      </c>
      <c r="R128" s="282">
        <v>42763299.999999911</v>
      </c>
      <c r="S128" s="282">
        <v>6193800.2969894074</v>
      </c>
      <c r="T128" s="282"/>
      <c r="U128" s="282"/>
      <c r="V128" s="283">
        <f t="shared" si="118"/>
        <v>536832180.5</v>
      </c>
      <c r="W128" s="283">
        <f t="shared" si="119"/>
        <v>89778842.43488127</v>
      </c>
    </row>
    <row r="129" spans="1:24" x14ac:dyDescent="0.2">
      <c r="A129" s="276" t="str">
        <f t="shared" si="117"/>
        <v>2003</v>
      </c>
      <c r="B129" s="282">
        <v>26189400</v>
      </c>
      <c r="C129" s="282">
        <v>6102585.5380752617</v>
      </c>
      <c r="D129" s="282">
        <v>50576600</v>
      </c>
      <c r="E129" s="282">
        <v>2095231.7064374534</v>
      </c>
      <c r="F129" s="282">
        <v>118710100</v>
      </c>
      <c r="G129" s="282">
        <v>26782679.254178897</v>
      </c>
      <c r="H129" s="282">
        <v>18829300</v>
      </c>
      <c r="I129" s="282">
        <v>3098826.0569550502</v>
      </c>
      <c r="J129" s="282">
        <v>11358800</v>
      </c>
      <c r="K129" s="282">
        <v>1678001.9421341498</v>
      </c>
      <c r="L129" s="282">
        <v>84656800.000000119</v>
      </c>
      <c r="M129" s="282">
        <v>14346861.389857339</v>
      </c>
      <c r="N129" s="282">
        <v>70857900</v>
      </c>
      <c r="O129" s="282">
        <v>15506715.89878994</v>
      </c>
      <c r="P129" s="282">
        <v>147555899.99999997</v>
      </c>
      <c r="Q129" s="282">
        <v>21442548.954784371</v>
      </c>
      <c r="R129" s="282">
        <v>47427000.000000119</v>
      </c>
      <c r="S129" s="282">
        <v>6846027.1058597341</v>
      </c>
      <c r="T129" s="282"/>
      <c r="U129" s="282"/>
      <c r="V129" s="283">
        <f t="shared" si="118"/>
        <v>576161800.00000024</v>
      </c>
      <c r="W129" s="283">
        <f t="shared" si="119"/>
        <v>97899477.847072184</v>
      </c>
    </row>
    <row r="130" spans="1:24" x14ac:dyDescent="0.2">
      <c r="A130" s="276" t="str">
        <f t="shared" si="117"/>
        <v>2004</v>
      </c>
      <c r="B130" s="282">
        <v>26577500</v>
      </c>
      <c r="C130" s="282">
        <v>6447371.3093395326</v>
      </c>
      <c r="D130" s="282">
        <v>53293800</v>
      </c>
      <c r="E130" s="282">
        <v>2153858.1526318546</v>
      </c>
      <c r="F130" s="282">
        <v>131414600</v>
      </c>
      <c r="G130" s="282">
        <v>29473013.200244833</v>
      </c>
      <c r="H130" s="282">
        <v>18975000</v>
      </c>
      <c r="I130" s="282">
        <v>3200786.8293602299</v>
      </c>
      <c r="J130" s="282">
        <v>14998500</v>
      </c>
      <c r="K130" s="282">
        <v>2533193.5327670705</v>
      </c>
      <c r="L130" s="282">
        <v>93654400</v>
      </c>
      <c r="M130" s="282">
        <v>15492492.892579744</v>
      </c>
      <c r="N130" s="282">
        <v>78745200</v>
      </c>
      <c r="O130" s="282">
        <v>17102841.390340261</v>
      </c>
      <c r="P130" s="282">
        <v>164340099.99999991</v>
      </c>
      <c r="Q130" s="282">
        <v>23408533.21411594</v>
      </c>
      <c r="R130" s="282">
        <v>51646799.999999791</v>
      </c>
      <c r="S130" s="282">
        <v>7681321.5672650784</v>
      </c>
      <c r="T130" s="282"/>
      <c r="U130" s="282"/>
      <c r="V130" s="283">
        <f t="shared" si="118"/>
        <v>633645899.99999964</v>
      </c>
      <c r="W130" s="283">
        <f t="shared" si="119"/>
        <v>107493412.08864455</v>
      </c>
    </row>
    <row r="131" spans="1:24" x14ac:dyDescent="0.2">
      <c r="A131" s="276" t="str">
        <f t="shared" si="117"/>
        <v>2005</v>
      </c>
      <c r="B131" s="282">
        <v>25259000</v>
      </c>
      <c r="C131" s="282">
        <v>6308601.3808403183</v>
      </c>
      <c r="D131" s="282">
        <v>65114600</v>
      </c>
      <c r="E131" s="282">
        <v>2588661.8104764521</v>
      </c>
      <c r="F131" s="282">
        <v>138358400</v>
      </c>
      <c r="G131" s="282">
        <v>31240677.414224997</v>
      </c>
      <c r="H131" s="282">
        <v>20719000</v>
      </c>
      <c r="I131" s="282">
        <v>3488624.0646045739</v>
      </c>
      <c r="J131" s="282">
        <v>19102900</v>
      </c>
      <c r="K131" s="282">
        <v>2865478.7214318095</v>
      </c>
      <c r="L131" s="282">
        <v>104162800</v>
      </c>
      <c r="M131" s="282">
        <v>17784090.326831743</v>
      </c>
      <c r="N131" s="282">
        <v>88957000</v>
      </c>
      <c r="O131" s="282">
        <v>19038446.126053274</v>
      </c>
      <c r="P131" s="282">
        <v>182569400.00000012</v>
      </c>
      <c r="Q131" s="282">
        <v>26862499.72860992</v>
      </c>
      <c r="R131" s="282">
        <v>57804996.000000358</v>
      </c>
      <c r="S131" s="282">
        <v>8240150.0034909844</v>
      </c>
      <c r="T131" s="282"/>
      <c r="U131" s="282"/>
      <c r="V131" s="283">
        <f t="shared" si="118"/>
        <v>702048096.00000048</v>
      </c>
      <c r="W131" s="283">
        <f t="shared" si="119"/>
        <v>118417229.57656407</v>
      </c>
    </row>
    <row r="132" spans="1:24" x14ac:dyDescent="0.2">
      <c r="A132" s="276" t="str">
        <f t="shared" si="117"/>
        <v>2006</v>
      </c>
      <c r="B132" s="282">
        <v>32511000</v>
      </c>
      <c r="C132" s="282">
        <v>7734952.0764315203</v>
      </c>
      <c r="D132" s="282">
        <v>83970100</v>
      </c>
      <c r="E132" s="282">
        <v>3390083.3502493212</v>
      </c>
      <c r="F132" s="282">
        <v>140874300</v>
      </c>
      <c r="G132" s="282">
        <v>32159992.426979542</v>
      </c>
      <c r="H132" s="282">
        <v>23287000</v>
      </c>
      <c r="I132" s="282">
        <v>3917135.7059019329</v>
      </c>
      <c r="J132" s="282">
        <v>24274400</v>
      </c>
      <c r="K132" s="282">
        <v>3561195.08166123</v>
      </c>
      <c r="L132" s="282">
        <v>115025700</v>
      </c>
      <c r="M132" s="282">
        <v>19366511.141388107</v>
      </c>
      <c r="N132" s="282">
        <v>99715000</v>
      </c>
      <c r="O132" s="282">
        <v>21779409.116462789</v>
      </c>
      <c r="P132" s="282">
        <v>210642200.00000092</v>
      </c>
      <c r="Q132" s="282">
        <v>31138794.772364095</v>
      </c>
      <c r="R132" s="282">
        <v>64466599.999999881</v>
      </c>
      <c r="S132" s="282">
        <v>9555599.6263162047</v>
      </c>
      <c r="T132" s="282"/>
      <c r="U132" s="282"/>
      <c r="V132" s="283">
        <f t="shared" si="118"/>
        <v>794766300.00000083</v>
      </c>
      <c r="W132" s="283">
        <f t="shared" si="119"/>
        <v>132603673.29775473</v>
      </c>
    </row>
    <row r="133" spans="1:24" x14ac:dyDescent="0.2">
      <c r="A133" s="276" t="str">
        <f t="shared" si="117"/>
        <v>2007</v>
      </c>
      <c r="B133" s="282">
        <v>39181500</v>
      </c>
      <c r="C133" s="282">
        <v>9373854.5433467738</v>
      </c>
      <c r="D133" s="282">
        <v>99954339.99999994</v>
      </c>
      <c r="E133" s="282">
        <v>4086906.0555175976</v>
      </c>
      <c r="F133" s="282">
        <v>151829269.99999961</v>
      </c>
      <c r="G133" s="282">
        <v>35346678.163786247</v>
      </c>
      <c r="H133" s="282">
        <v>26597000.000000011</v>
      </c>
      <c r="I133" s="282">
        <v>4527656.1499651652</v>
      </c>
      <c r="J133" s="282">
        <v>27077488.340000004</v>
      </c>
      <c r="K133" s="282">
        <v>3966472.3210658999</v>
      </c>
      <c r="L133" s="282">
        <v>130224800</v>
      </c>
      <c r="M133" s="282">
        <v>22028919.665050451</v>
      </c>
      <c r="N133" s="282">
        <v>106488100</v>
      </c>
      <c r="O133" s="282">
        <v>23622186.424064502</v>
      </c>
      <c r="P133" s="282">
        <v>255728410</v>
      </c>
      <c r="Q133" s="282">
        <v>37246878.271153063</v>
      </c>
      <c r="R133" s="282">
        <v>72615429.999999642</v>
      </c>
      <c r="S133" s="282">
        <v>10833799.902822331</v>
      </c>
      <c r="T133" s="282"/>
      <c r="U133" s="282"/>
      <c r="V133" s="283">
        <f t="shared" si="118"/>
        <v>909696338.3399992</v>
      </c>
      <c r="W133" s="283">
        <f t="shared" si="119"/>
        <v>151033351.49677205</v>
      </c>
    </row>
    <row r="134" spans="1:24" x14ac:dyDescent="0.2">
      <c r="A134" s="276" t="str">
        <f t="shared" si="117"/>
        <v>2008</v>
      </c>
      <c r="B134" s="282">
        <v>44007139.999999985</v>
      </c>
      <c r="C134" s="282">
        <v>10766870.329625156</v>
      </c>
      <c r="D134" s="282">
        <v>128088000.0000001</v>
      </c>
      <c r="E134" s="282">
        <v>5370130.5403632466</v>
      </c>
      <c r="F134" s="282">
        <v>166789729.99999994</v>
      </c>
      <c r="G134" s="282">
        <v>38169073.113507926</v>
      </c>
      <c r="H134" s="282">
        <v>28162000</v>
      </c>
      <c r="I134" s="282">
        <v>4404601.9208932631</v>
      </c>
      <c r="J134" s="282">
        <v>37380604.4814509</v>
      </c>
      <c r="K134" s="282">
        <v>5417034.2036803504</v>
      </c>
      <c r="L134" s="282">
        <v>150714090</v>
      </c>
      <c r="M134" s="282">
        <v>25484301.144900315</v>
      </c>
      <c r="N134" s="282">
        <v>128396109.99999982</v>
      </c>
      <c r="O134" s="282">
        <v>28744491.952180669</v>
      </c>
      <c r="P134" s="282">
        <v>270957029.99999964</v>
      </c>
      <c r="Q134" s="282">
        <v>38986693.553301476</v>
      </c>
      <c r="R134" s="282">
        <v>81384090</v>
      </c>
      <c r="S134" s="282">
        <v>12151669.428648189</v>
      </c>
      <c r="T134" s="282"/>
      <c r="U134" s="282"/>
      <c r="V134" s="283">
        <f t="shared" si="118"/>
        <v>1035878794.4814504</v>
      </c>
      <c r="W134" s="283">
        <f t="shared" si="119"/>
        <v>169494866.18710059</v>
      </c>
    </row>
    <row r="135" spans="1:24" x14ac:dyDescent="0.2">
      <c r="A135" s="276" t="str">
        <f t="shared" si="117"/>
        <v>2009</v>
      </c>
      <c r="B135" s="282">
        <v>45675760</v>
      </c>
      <c r="C135" s="282">
        <v>11369212.640607126</v>
      </c>
      <c r="D135" s="282">
        <v>123002430.00000012</v>
      </c>
      <c r="E135" s="282">
        <v>4945269.8270928906</v>
      </c>
      <c r="F135" s="282">
        <v>148106881</v>
      </c>
      <c r="G135" s="282">
        <v>34790582.814168066</v>
      </c>
      <c r="H135" s="282">
        <v>40684000.000000104</v>
      </c>
      <c r="I135" s="282">
        <v>6333710.233125655</v>
      </c>
      <c r="J135" s="282">
        <v>47243020.122718796</v>
      </c>
      <c r="K135" s="282">
        <v>7014672.314073531</v>
      </c>
      <c r="L135" s="282">
        <v>169843019.99999952</v>
      </c>
      <c r="M135" s="282">
        <v>28830513.272931669</v>
      </c>
      <c r="N135" s="282">
        <v>134898250.0000003</v>
      </c>
      <c r="O135" s="282">
        <v>30241891.054100014</v>
      </c>
      <c r="P135" s="282">
        <v>293501649.99999994</v>
      </c>
      <c r="Q135" s="282">
        <v>42252359.733425081</v>
      </c>
      <c r="R135" s="282">
        <v>93725339.999997914</v>
      </c>
      <c r="S135" s="282">
        <v>14001828.703348503</v>
      </c>
      <c r="T135" s="282"/>
      <c r="U135" s="282"/>
      <c r="V135" s="283">
        <f t="shared" ref="V135:V138" si="120">B135+D135+F135+H135+J135+L135+N135+P135+R135+T135</f>
        <v>1096680351.1227167</v>
      </c>
      <c r="W135" s="283">
        <f t="shared" ref="W135:W138" si="121">C135+E135+G135+I135+K135+M135+O135+Q135+S135+U135</f>
        <v>179780040.59287256</v>
      </c>
    </row>
    <row r="136" spans="1:24" x14ac:dyDescent="0.2">
      <c r="A136" s="276" t="str">
        <f>A111</f>
        <v>2010</v>
      </c>
      <c r="B136" s="282">
        <v>44048560.00000003</v>
      </c>
      <c r="C136" s="282">
        <v>11230841.591852073</v>
      </c>
      <c r="D136" s="282">
        <v>145619311.99999961</v>
      </c>
      <c r="E136" s="282">
        <v>5899027.6248452794</v>
      </c>
      <c r="F136" s="282">
        <v>143218300.00000006</v>
      </c>
      <c r="G136" s="282">
        <v>34159926.686516717</v>
      </c>
      <c r="H136" s="282">
        <v>41435824.000000097</v>
      </c>
      <c r="I136" s="282">
        <v>6306496.3608079739</v>
      </c>
      <c r="J136" s="282">
        <v>50412960.261349306</v>
      </c>
      <c r="K136" s="282">
        <v>7339132.6161523294</v>
      </c>
      <c r="L136" s="282">
        <v>217341630.00000006</v>
      </c>
      <c r="M136" s="282">
        <v>37196825.795447044</v>
      </c>
      <c r="N136" s="282">
        <v>149801338.00000048</v>
      </c>
      <c r="O136" s="282">
        <v>33826004.729481161</v>
      </c>
      <c r="P136" s="282">
        <v>314193960.70000094</v>
      </c>
      <c r="Q136" s="282">
        <v>44563581.800690971</v>
      </c>
      <c r="R136" s="282">
        <v>104279310.99999982</v>
      </c>
      <c r="S136" s="282">
        <v>15611952.134776995</v>
      </c>
      <c r="T136" s="282"/>
      <c r="U136" s="282"/>
      <c r="V136" s="283">
        <f t="shared" si="120"/>
        <v>1210351195.9613504</v>
      </c>
      <c r="W136" s="283">
        <f t="shared" si="121"/>
        <v>196133789.34057057</v>
      </c>
    </row>
    <row r="137" spans="1:24" x14ac:dyDescent="0.2">
      <c r="A137" s="276" t="str">
        <f t="shared" ref="A137:A138" si="122">A112</f>
        <v>2011</v>
      </c>
      <c r="B137" s="282">
        <v>45236421</v>
      </c>
      <c r="C137" s="282">
        <v>11407636.216225728</v>
      </c>
      <c r="D137" s="282">
        <v>181616487.86200005</v>
      </c>
      <c r="E137" s="282">
        <v>6967141.5365853757</v>
      </c>
      <c r="F137" s="282">
        <v>120128910.00000012</v>
      </c>
      <c r="G137" s="282">
        <v>29899560.623000115</v>
      </c>
      <c r="H137" s="282">
        <v>49152225.560000002</v>
      </c>
      <c r="I137" s="282">
        <v>7750287.5540583199</v>
      </c>
      <c r="J137" s="282">
        <v>53818799.999999896</v>
      </c>
      <c r="K137" s="282">
        <v>7284850.7509884089</v>
      </c>
      <c r="L137" s="282">
        <v>244240459.99999994</v>
      </c>
      <c r="M137" s="282">
        <v>43405565.580897219</v>
      </c>
      <c r="N137" s="282">
        <v>164349899.99999988</v>
      </c>
      <c r="O137" s="282">
        <v>37355679.958644271</v>
      </c>
      <c r="P137" s="282">
        <v>332777539.69999999</v>
      </c>
      <c r="Q137" s="282">
        <v>46112365.034249894</v>
      </c>
      <c r="R137" s="282">
        <v>109115769.99999881</v>
      </c>
      <c r="S137" s="282">
        <v>16415118.613580823</v>
      </c>
      <c r="T137" s="282"/>
      <c r="U137" s="282"/>
      <c r="V137" s="283">
        <f t="shared" si="120"/>
        <v>1300436514.1219985</v>
      </c>
      <c r="W137" s="283">
        <f t="shared" si="121"/>
        <v>206598205.86823016</v>
      </c>
    </row>
    <row r="138" spans="1:24" x14ac:dyDescent="0.2">
      <c r="A138" s="276" t="str">
        <f t="shared" si="122"/>
        <v>2012</v>
      </c>
      <c r="B138" s="282">
        <v>49525649.99999997</v>
      </c>
      <c r="C138" s="282">
        <v>12256298.664151661</v>
      </c>
      <c r="D138" s="282">
        <v>167541051</v>
      </c>
      <c r="E138" s="282">
        <v>6623675.8298413875</v>
      </c>
      <c r="F138" s="282">
        <v>104320201.00000006</v>
      </c>
      <c r="G138" s="282">
        <v>26455079.385621034</v>
      </c>
      <c r="H138" s="282">
        <v>57931451.99999997</v>
      </c>
      <c r="I138" s="282">
        <v>8915209.44279854</v>
      </c>
      <c r="J138" s="282">
        <v>56637824.369898006</v>
      </c>
      <c r="K138" s="282">
        <v>7721190.5425083498</v>
      </c>
      <c r="L138" s="282">
        <v>280750469.00000089</v>
      </c>
      <c r="M138" s="282">
        <v>50038185.316443026</v>
      </c>
      <c r="N138" s="282">
        <v>169840040.0000003</v>
      </c>
      <c r="O138" s="282">
        <v>38825571.052149385</v>
      </c>
      <c r="P138" s="282">
        <v>363610600.00000107</v>
      </c>
      <c r="Q138" s="282">
        <v>52337228.567469448</v>
      </c>
      <c r="R138" s="282">
        <v>118502050</v>
      </c>
      <c r="S138" s="282">
        <v>18107775.861227587</v>
      </c>
      <c r="T138" s="282"/>
      <c r="U138" s="282"/>
      <c r="V138" s="283">
        <f t="shared" si="120"/>
        <v>1368659337.3699002</v>
      </c>
      <c r="W138" s="283">
        <f t="shared" si="121"/>
        <v>221280214.6622104</v>
      </c>
      <c r="X138" s="282"/>
    </row>
    <row r="139" spans="1:24" ht="13.5" thickBot="1" x14ac:dyDescent="0.25"/>
    <row r="140" spans="1:24" ht="51.75" thickBot="1" x14ac:dyDescent="0.25">
      <c r="A140" s="277" t="s">
        <v>376</v>
      </c>
      <c r="C140" s="278" t="s">
        <v>1</v>
      </c>
      <c r="D140" s="278" t="s">
        <v>2</v>
      </c>
      <c r="E140" s="278" t="s">
        <v>4</v>
      </c>
      <c r="F140" s="278" t="s">
        <v>5</v>
      </c>
      <c r="G140" s="278" t="s">
        <v>6</v>
      </c>
      <c r="H140" s="278" t="s">
        <v>8</v>
      </c>
      <c r="I140" s="278" t="s">
        <v>9</v>
      </c>
      <c r="J140" s="278" t="s">
        <v>10</v>
      </c>
      <c r="K140" s="289" t="s">
        <v>368</v>
      </c>
      <c r="L140" s="292" t="s">
        <v>28</v>
      </c>
    </row>
    <row r="141" spans="1:24" x14ac:dyDescent="0.2">
      <c r="A141" s="280" t="s">
        <v>277</v>
      </c>
      <c r="C141" s="285">
        <f t="shared" ref="C141:C154" si="123">(C122*1000/C4)/(B122*1000/B4)</f>
        <v>1.8558845906937516</v>
      </c>
      <c r="D141" s="285">
        <f t="shared" ref="D141:D154" si="124">(E122*1000/E4)/(D122*1000/D4)</f>
        <v>2.6204893713700672</v>
      </c>
      <c r="E141" s="285">
        <f t="shared" ref="E141:E154" si="125">(G122*1000/G4)/(F122*1000/F4)</f>
        <v>1.1206828578203434</v>
      </c>
      <c r="F141" s="285">
        <f t="shared" ref="F141:F154" si="126">(I122*1000/I4)/(H122*1000/H4)</f>
        <v>1.3786291586180635</v>
      </c>
      <c r="G141" s="285">
        <f t="shared" ref="G141:G154" si="127">(K122*1000/K4)/(J122*1000/J4)</f>
        <v>1.6289837828990827</v>
      </c>
      <c r="H141" s="285">
        <f t="shared" ref="H141:H154" si="128">(M122*1000/M4)/(L122*1000/L4)</f>
        <v>1.5764294773978484</v>
      </c>
      <c r="I141" s="285">
        <f t="shared" ref="I141:I154" si="129">(O122*1000/O4)/(N122*1000/N4)</f>
        <v>1.532965280305959</v>
      </c>
      <c r="J141" s="285">
        <f t="shared" ref="J141:J154" si="130">(Q122*1000/Q4)/(P122*1000/P4)</f>
        <v>1.0738389842838909</v>
      </c>
      <c r="K141" s="285">
        <f t="shared" ref="K141:K154" si="131">(S122*1000/S4)/(R122*1000/R4)</f>
        <v>0.99963494405364706</v>
      </c>
      <c r="L141" s="293">
        <f>AVERAGE(C141:K141)</f>
        <v>1.5319487163825167</v>
      </c>
    </row>
    <row r="142" spans="1:24" x14ac:dyDescent="0.2">
      <c r="A142" s="280" t="s">
        <v>278</v>
      </c>
      <c r="C142" s="285">
        <f t="shared" si="123"/>
        <v>1.9056613670809519</v>
      </c>
      <c r="D142" s="285">
        <f t="shared" si="124"/>
        <v>3.1542958855491645</v>
      </c>
      <c r="E142" s="285">
        <f t="shared" si="125"/>
        <v>1.1253135216373273</v>
      </c>
      <c r="F142" s="285">
        <f t="shared" si="126"/>
        <v>1.3731306200992639</v>
      </c>
      <c r="G142" s="285">
        <f t="shared" si="127"/>
        <v>1.6656874993396866</v>
      </c>
      <c r="H142" s="285">
        <f t="shared" si="128"/>
        <v>1.5822872539546657</v>
      </c>
      <c r="I142" s="285">
        <f t="shared" si="129"/>
        <v>1.5010884008100633</v>
      </c>
      <c r="J142" s="285">
        <f t="shared" si="130"/>
        <v>1.0627475877305526</v>
      </c>
      <c r="K142" s="285">
        <f t="shared" si="131"/>
        <v>0.9667097186954251</v>
      </c>
      <c r="L142" s="293">
        <f t="shared" ref="L142:L154" si="132">AVERAGE(C142:K142)</f>
        <v>1.592991317210789</v>
      </c>
    </row>
    <row r="143" spans="1:24" x14ac:dyDescent="0.2">
      <c r="A143" s="280" t="s">
        <v>279</v>
      </c>
      <c r="C143" s="285">
        <f t="shared" si="123"/>
        <v>2.1056953845119932</v>
      </c>
      <c r="D143" s="285">
        <f t="shared" si="124"/>
        <v>2.9735873022373078</v>
      </c>
      <c r="E143" s="285">
        <f t="shared" si="125"/>
        <v>1.1364529783616735</v>
      </c>
      <c r="F143" s="285">
        <f t="shared" si="126"/>
        <v>1.4128678299983679</v>
      </c>
      <c r="G143" s="285">
        <f t="shared" si="127"/>
        <v>1.5785690694787515</v>
      </c>
      <c r="H143" s="285">
        <f t="shared" si="128"/>
        <v>1.5886244885901593</v>
      </c>
      <c r="I143" s="285">
        <f t="shared" si="129"/>
        <v>1.4691323959105944</v>
      </c>
      <c r="J143" s="285">
        <f t="shared" si="130"/>
        <v>1.0915410909437342</v>
      </c>
      <c r="K143" s="285">
        <f t="shared" si="131"/>
        <v>0.98727276677119402</v>
      </c>
      <c r="L143" s="293">
        <f t="shared" si="132"/>
        <v>1.5937492563115307</v>
      </c>
    </row>
    <row r="144" spans="1:24" x14ac:dyDescent="0.2">
      <c r="A144" s="280" t="s">
        <v>280</v>
      </c>
      <c r="C144" s="285">
        <f t="shared" si="123"/>
        <v>1.8763036565994757</v>
      </c>
      <c r="D144" s="285">
        <f t="shared" si="124"/>
        <v>3.0747272262801033</v>
      </c>
      <c r="E144" s="285">
        <f t="shared" si="125"/>
        <v>1.1515587853986267</v>
      </c>
      <c r="F144" s="285">
        <f t="shared" si="126"/>
        <v>1.4378450106604157</v>
      </c>
      <c r="G144" s="285">
        <f t="shared" si="127"/>
        <v>1.5457838794677574</v>
      </c>
      <c r="H144" s="285">
        <f t="shared" si="128"/>
        <v>1.6096408161090769</v>
      </c>
      <c r="I144" s="285">
        <f t="shared" si="129"/>
        <v>1.4817471919576179</v>
      </c>
      <c r="J144" s="285">
        <f t="shared" si="130"/>
        <v>1.1298581676473693</v>
      </c>
      <c r="K144" s="285">
        <f t="shared" si="131"/>
        <v>0.97114591107540482</v>
      </c>
      <c r="L144" s="293">
        <f t="shared" si="132"/>
        <v>1.58651229391065</v>
      </c>
    </row>
    <row r="145" spans="1:12" x14ac:dyDescent="0.2">
      <c r="A145" s="280" t="s">
        <v>16</v>
      </c>
      <c r="C145" s="285">
        <f t="shared" si="123"/>
        <v>1.9564461668495303</v>
      </c>
      <c r="D145" s="285">
        <f t="shared" si="124"/>
        <v>3.2774300348185847</v>
      </c>
      <c r="E145" s="285">
        <f t="shared" si="125"/>
        <v>1.1553757110101652</v>
      </c>
      <c r="F145" s="285">
        <f t="shared" si="126"/>
        <v>1.4518977921977603</v>
      </c>
      <c r="G145" s="285">
        <f t="shared" si="127"/>
        <v>1.5385361778943747</v>
      </c>
      <c r="H145" s="285">
        <f t="shared" si="128"/>
        <v>1.6265243805622449</v>
      </c>
      <c r="I145" s="285">
        <f t="shared" si="129"/>
        <v>1.4838720972615149</v>
      </c>
      <c r="J145" s="285">
        <f t="shared" si="130"/>
        <v>1.1289365944643193</v>
      </c>
      <c r="K145" s="285">
        <f t="shared" si="131"/>
        <v>0.98000386325661404</v>
      </c>
      <c r="L145" s="293">
        <f t="shared" si="132"/>
        <v>1.6221136464794566</v>
      </c>
    </row>
    <row r="146" spans="1:12" x14ac:dyDescent="0.2">
      <c r="A146" s="280" t="s">
        <v>17</v>
      </c>
      <c r="C146" s="285">
        <f t="shared" si="123"/>
        <v>2.0043331589685693</v>
      </c>
      <c r="D146" s="285">
        <f t="shared" si="124"/>
        <v>3.2625796773890783</v>
      </c>
      <c r="E146" s="285">
        <f t="shared" si="125"/>
        <v>1.1346456931496283</v>
      </c>
      <c r="F146" s="285">
        <f t="shared" si="126"/>
        <v>1.5199218705612516</v>
      </c>
      <c r="G146" s="285">
        <f t="shared" si="127"/>
        <v>1.9565661396338117</v>
      </c>
      <c r="H146" s="285">
        <f t="shared" si="128"/>
        <v>1.7217076459012628</v>
      </c>
      <c r="I146" s="285">
        <f t="shared" si="129"/>
        <v>1.4936494526170125</v>
      </c>
      <c r="J146" s="285">
        <f t="shared" si="130"/>
        <v>1.1422266621714672</v>
      </c>
      <c r="K146" s="285">
        <f t="shared" si="131"/>
        <v>1.0038625597773143</v>
      </c>
      <c r="L146" s="293">
        <f t="shared" si="132"/>
        <v>1.6932769844632662</v>
      </c>
    </row>
    <row r="147" spans="1:12" x14ac:dyDescent="0.2">
      <c r="A147" s="280" t="s">
        <v>18</v>
      </c>
      <c r="C147" s="285">
        <f t="shared" si="123"/>
        <v>1.7308085193478597</v>
      </c>
      <c r="D147" s="285">
        <f t="shared" si="124"/>
        <v>2.7683341573972218</v>
      </c>
      <c r="E147" s="285">
        <f t="shared" si="125"/>
        <v>1.1472809122201331</v>
      </c>
      <c r="F147" s="285">
        <f t="shared" si="126"/>
        <v>1.6179812808476508</v>
      </c>
      <c r="G147" s="285">
        <f t="shared" si="127"/>
        <v>1.4473649347400475</v>
      </c>
      <c r="H147" s="285">
        <f t="shared" si="128"/>
        <v>1.7392898355049631</v>
      </c>
      <c r="I147" s="285">
        <f t="shared" si="129"/>
        <v>1.5250841193435869</v>
      </c>
      <c r="J147" s="285">
        <f t="shared" si="130"/>
        <v>1.1645884756154863</v>
      </c>
      <c r="K147" s="285">
        <f t="shared" si="131"/>
        <v>1.0258959384038391</v>
      </c>
      <c r="L147" s="293">
        <f t="shared" si="132"/>
        <v>1.5740697970467543</v>
      </c>
    </row>
    <row r="148" spans="1:12" x14ac:dyDescent="0.2">
      <c r="A148" s="280" t="s">
        <v>360</v>
      </c>
      <c r="C148" s="285">
        <f t="shared" si="123"/>
        <v>1.7839252514352435</v>
      </c>
      <c r="D148" s="285">
        <f t="shared" si="124"/>
        <v>2.8301141759917718</v>
      </c>
      <c r="E148" s="285">
        <f t="shared" si="125"/>
        <v>1.1301739165002631</v>
      </c>
      <c r="F148" s="285">
        <f t="shared" si="126"/>
        <v>1.4073317125320415</v>
      </c>
      <c r="G148" s="285">
        <f t="shared" si="127"/>
        <v>1.4429578848569147</v>
      </c>
      <c r="H148" s="285">
        <f t="shared" si="128"/>
        <v>1.7344064045526457</v>
      </c>
      <c r="I148" s="285">
        <f t="shared" si="129"/>
        <v>1.5021022827675541</v>
      </c>
      <c r="J148" s="285">
        <f t="shared" si="130"/>
        <v>1.2198750030092156</v>
      </c>
      <c r="K148" s="285">
        <f t="shared" si="131"/>
        <v>1.0359853694076264</v>
      </c>
      <c r="L148" s="293">
        <f t="shared" si="132"/>
        <v>1.565208000117031</v>
      </c>
    </row>
    <row r="149" spans="1:12" x14ac:dyDescent="0.2">
      <c r="A149" s="280" t="s">
        <v>361</v>
      </c>
      <c r="C149" s="285">
        <f t="shared" si="123"/>
        <v>1.8648222585092398</v>
      </c>
      <c r="D149" s="285">
        <f t="shared" si="124"/>
        <v>2.2943180115904886</v>
      </c>
      <c r="E149" s="285">
        <f t="shared" si="125"/>
        <v>1.1387724331856215</v>
      </c>
      <c r="F149" s="285">
        <f t="shared" si="126"/>
        <v>1.4502976530653036</v>
      </c>
      <c r="G149" s="285">
        <f t="shared" si="127"/>
        <v>1.646607800404124</v>
      </c>
      <c r="H149" s="285">
        <f t="shared" si="128"/>
        <v>1.6841951974409186</v>
      </c>
      <c r="I149" s="285">
        <f t="shared" si="129"/>
        <v>1.4721810380622973</v>
      </c>
      <c r="J149" s="285">
        <f t="shared" si="130"/>
        <v>1.1948622879890249</v>
      </c>
      <c r="K149" s="285">
        <f t="shared" si="131"/>
        <v>1.0559010480513931</v>
      </c>
      <c r="L149" s="293">
        <f t="shared" si="132"/>
        <v>1.5335508586998237</v>
      </c>
    </row>
    <row r="150" spans="1:12" x14ac:dyDescent="0.2">
      <c r="A150" s="280" t="s">
        <v>362</v>
      </c>
      <c r="C150" s="285">
        <f t="shared" si="123"/>
        <v>1.9271016849542553</v>
      </c>
      <c r="D150" s="285">
        <f t="shared" si="124"/>
        <v>2.1733451185271146</v>
      </c>
      <c r="E150" s="285">
        <f t="shared" si="125"/>
        <v>1.1710781268774257</v>
      </c>
      <c r="F150" s="285">
        <f t="shared" si="126"/>
        <v>1.4667696451779118</v>
      </c>
      <c r="G150" s="285">
        <f t="shared" si="127"/>
        <v>1.4732858831696343</v>
      </c>
      <c r="H150" s="285">
        <f t="shared" si="128"/>
        <v>1.7467418234405887</v>
      </c>
      <c r="I150" s="285">
        <f t="shared" si="129"/>
        <v>1.4550231176731752</v>
      </c>
      <c r="J150" s="285">
        <f t="shared" si="130"/>
        <v>1.2463713676679653</v>
      </c>
      <c r="K150" s="285">
        <f t="shared" si="131"/>
        <v>1.0098934506298167</v>
      </c>
      <c r="L150" s="293">
        <f t="shared" si="132"/>
        <v>1.5188455797908764</v>
      </c>
    </row>
    <row r="151" spans="1:12" x14ac:dyDescent="0.2">
      <c r="A151" s="280" t="s">
        <v>363</v>
      </c>
      <c r="C151" s="285">
        <f t="shared" si="123"/>
        <v>1.8088360361453297</v>
      </c>
      <c r="D151" s="285">
        <f t="shared" si="124"/>
        <v>1.8919017249776973</v>
      </c>
      <c r="E151" s="285">
        <f t="shared" si="125"/>
        <v>1.2019201577798881</v>
      </c>
      <c r="F151" s="285">
        <f t="shared" si="126"/>
        <v>1.4781820610944094</v>
      </c>
      <c r="G151" s="285">
        <f t="shared" si="127"/>
        <v>1.4393916502042692</v>
      </c>
      <c r="H151" s="285">
        <f t="shared" si="128"/>
        <v>1.7163195094011905</v>
      </c>
      <c r="I151" s="285">
        <f t="shared" si="129"/>
        <v>1.4830535335068464</v>
      </c>
      <c r="J151" s="285">
        <f t="shared" si="130"/>
        <v>1.251090801981571</v>
      </c>
      <c r="K151" s="285">
        <f t="shared" si="131"/>
        <v>1.0402672629926164</v>
      </c>
      <c r="L151" s="293">
        <f t="shared" si="132"/>
        <v>1.4789958597870907</v>
      </c>
    </row>
    <row r="152" spans="1:12" x14ac:dyDescent="0.2">
      <c r="A152" s="280" t="s">
        <v>364</v>
      </c>
      <c r="C152" s="285">
        <f t="shared" si="123"/>
        <v>1.7828583044984136</v>
      </c>
      <c r="D152" s="285">
        <f t="shared" si="124"/>
        <v>1.9403447098090354</v>
      </c>
      <c r="E152" s="285">
        <f t="shared" si="125"/>
        <v>1.2235652305563678</v>
      </c>
      <c r="F152" s="285">
        <f t="shared" si="126"/>
        <v>1.484398515384755</v>
      </c>
      <c r="G152" s="285">
        <f t="shared" si="127"/>
        <v>1.4225622321439457</v>
      </c>
      <c r="H152" s="285">
        <f t="shared" si="128"/>
        <v>1.7033238430628352</v>
      </c>
      <c r="I152" s="285">
        <f t="shared" si="129"/>
        <v>1.4989250039123394</v>
      </c>
      <c r="J152" s="285">
        <f t="shared" si="130"/>
        <v>1.2194045324555389</v>
      </c>
      <c r="K152" s="285">
        <f t="shared" si="131"/>
        <v>1.0314484986867656</v>
      </c>
      <c r="L152" s="293">
        <f t="shared" si="132"/>
        <v>1.4785367633899995</v>
      </c>
    </row>
    <row r="153" spans="1:12" x14ac:dyDescent="0.2">
      <c r="A153" s="280" t="s">
        <v>365</v>
      </c>
      <c r="C153" s="285">
        <f t="shared" si="123"/>
        <v>1.7946968277221693</v>
      </c>
      <c r="D153" s="285">
        <f t="shared" si="124"/>
        <v>1.897891980003416</v>
      </c>
      <c r="E153" s="285">
        <f t="shared" si="125"/>
        <v>1.187554419506756</v>
      </c>
      <c r="F153" s="285">
        <f t="shared" si="126"/>
        <v>1.2964264499214317</v>
      </c>
      <c r="G153" s="285">
        <f t="shared" si="127"/>
        <v>1.3793664331006292</v>
      </c>
      <c r="H153" s="285">
        <f t="shared" si="128"/>
        <v>1.6669828651457022</v>
      </c>
      <c r="I153" s="285">
        <f t="shared" si="129"/>
        <v>1.4725699606485605</v>
      </c>
      <c r="J153" s="285">
        <f t="shared" si="130"/>
        <v>1.180238628459592</v>
      </c>
      <c r="K153" s="285">
        <f t="shared" si="131"/>
        <v>1.0072991424036335</v>
      </c>
      <c r="L153" s="293">
        <f t="shared" si="132"/>
        <v>1.431447411879099</v>
      </c>
    </row>
    <row r="154" spans="1:12" x14ac:dyDescent="0.2">
      <c r="A154" s="280" t="s">
        <v>386</v>
      </c>
      <c r="C154" s="285">
        <f t="shared" si="123"/>
        <v>1.8229448004189108</v>
      </c>
      <c r="D154" s="285">
        <f t="shared" si="124"/>
        <v>1.7253138791798193</v>
      </c>
      <c r="E154" s="285">
        <f t="shared" si="125"/>
        <v>1.2024318622970778</v>
      </c>
      <c r="F154" s="285">
        <f t="shared" si="126"/>
        <v>1.2100942811649176</v>
      </c>
      <c r="G154" s="285">
        <f t="shared" si="127"/>
        <v>1.3861100410025353</v>
      </c>
      <c r="H154" s="285">
        <f t="shared" si="128"/>
        <v>1.640446474248195</v>
      </c>
      <c r="I154" s="285">
        <f t="shared" si="129"/>
        <v>1.4605544404821247</v>
      </c>
      <c r="J154" s="285">
        <f t="shared" si="130"/>
        <v>1.160115493411368</v>
      </c>
      <c r="K154" s="285">
        <f t="shared" si="131"/>
        <v>0.98839547558730245</v>
      </c>
      <c r="L154" s="293">
        <f t="shared" si="132"/>
        <v>1.3996007497546943</v>
      </c>
    </row>
    <row r="155" spans="1:12" x14ac:dyDescent="0.2">
      <c r="A155" s="280" t="s">
        <v>387</v>
      </c>
      <c r="C155" s="285">
        <f t="shared" ref="C155:C157" si="133">(C136*1000/C18)/(B136*1000/B18)</f>
        <v>1.861047298266959</v>
      </c>
      <c r="D155" s="285">
        <f t="shared" ref="D155:D157" si="134">(E136*1000/E18)/(D136*1000/D18)</f>
        <v>1.6380816928741631</v>
      </c>
      <c r="E155" s="285">
        <f t="shared" ref="E155:E157" si="135">(G136*1000/G18)/(F136*1000/F18)</f>
        <v>1.2173437837205965</v>
      </c>
      <c r="F155" s="285">
        <f t="shared" ref="F155:F157" si="136">(I136*1000/I18)/(H136*1000/H18)</f>
        <v>1.2058672123885528</v>
      </c>
      <c r="G155" s="285">
        <f t="shared" ref="G155:G157" si="137">(K136*1000/K18)/(J136*1000/J18)</f>
        <v>1.3428692153282242</v>
      </c>
      <c r="H155" s="285">
        <f t="shared" ref="H155:H157" si="138">(M136*1000/M18)/(L136*1000/L18)</f>
        <v>1.6354061377258455</v>
      </c>
      <c r="I155" s="285">
        <f t="shared" ref="I155:I157" si="139">(O136*1000/O18)/(N136*1000/N18)</f>
        <v>1.4565495234851633</v>
      </c>
      <c r="J155" s="285">
        <f t="shared" ref="J155:J157" si="140">(Q136*1000/Q18)/(P136*1000/P18)</f>
        <v>1.1320233919741307</v>
      </c>
      <c r="K155" s="285">
        <f t="shared" ref="K155:K157" si="141">(S136*1000/S18)/(R136*1000/R18)</f>
        <v>0.98199434669575447</v>
      </c>
      <c r="L155" s="293">
        <f t="shared" ref="L155:L157" si="142">AVERAGE(C155:K155)</f>
        <v>1.3856869558288212</v>
      </c>
    </row>
    <row r="156" spans="1:12" x14ac:dyDescent="0.2">
      <c r="A156" s="280" t="s">
        <v>418</v>
      </c>
      <c r="C156" s="285">
        <f t="shared" si="133"/>
        <v>1.8399758289128969</v>
      </c>
      <c r="D156" s="285">
        <f t="shared" si="134"/>
        <v>1.5697301132221371</v>
      </c>
      <c r="E156" s="285">
        <f t="shared" si="135"/>
        <v>1.2616586311038562</v>
      </c>
      <c r="F156" s="285">
        <f t="shared" si="136"/>
        <v>1.2347913671013862</v>
      </c>
      <c r="G156" s="285">
        <f t="shared" si="137"/>
        <v>1.2440964025346397</v>
      </c>
      <c r="H156" s="285">
        <f t="shared" si="138"/>
        <v>1.6894293801102804</v>
      </c>
      <c r="I156" s="285">
        <f t="shared" si="139"/>
        <v>1.4542539175042073</v>
      </c>
      <c r="J156" s="285">
        <f t="shared" si="140"/>
        <v>1.1048161290073906</v>
      </c>
      <c r="K156" s="285">
        <f t="shared" si="141"/>
        <v>0.97837268646834674</v>
      </c>
      <c r="L156" s="293">
        <f t="shared" si="142"/>
        <v>1.3752360506627934</v>
      </c>
    </row>
    <row r="157" spans="1:12" ht="13.5" thickBot="1" x14ac:dyDescent="0.25">
      <c r="A157" s="280" t="s">
        <v>428</v>
      </c>
      <c r="C157" s="285">
        <f t="shared" si="133"/>
        <v>1.8083566510911759</v>
      </c>
      <c r="D157" s="285">
        <f t="shared" si="134"/>
        <v>1.6120625285906056</v>
      </c>
      <c r="E157" s="285">
        <f t="shared" si="135"/>
        <v>1.2764432300137614</v>
      </c>
      <c r="F157" s="285">
        <f t="shared" si="136"/>
        <v>1.184776260918728</v>
      </c>
      <c r="G157" s="285">
        <f t="shared" si="137"/>
        <v>1.2473309822821774</v>
      </c>
      <c r="H157" s="285">
        <f t="shared" si="138"/>
        <v>1.6886367061900804</v>
      </c>
      <c r="I157" s="285">
        <f t="shared" si="139"/>
        <v>1.4574845969886288</v>
      </c>
      <c r="J157" s="285">
        <f t="shared" si="140"/>
        <v>1.1522916926340658</v>
      </c>
      <c r="K157" s="285">
        <f t="shared" si="141"/>
        <v>0.99004466929654167</v>
      </c>
      <c r="L157" s="294">
        <f t="shared" si="142"/>
        <v>1.3797141464450848</v>
      </c>
    </row>
    <row r="159" spans="1:12" x14ac:dyDescent="0.2">
      <c r="A159" s="295" t="s">
        <v>28</v>
      </c>
      <c r="B159" s="295"/>
      <c r="C159" s="290">
        <f>AVERAGE(C141:C157)</f>
        <v>1.8664528109415723</v>
      </c>
      <c r="D159" s="290">
        <f t="shared" ref="D159:K159" si="143">AVERAGE(D141:D157)</f>
        <v>2.3943851523416342</v>
      </c>
      <c r="E159" s="290">
        <f t="shared" si="143"/>
        <v>1.1754266030082068</v>
      </c>
      <c r="F159" s="290">
        <f t="shared" si="143"/>
        <v>1.38889463069013</v>
      </c>
      <c r="G159" s="290">
        <f t="shared" si="143"/>
        <v>1.4932982357929769</v>
      </c>
      <c r="H159" s="290">
        <f t="shared" si="143"/>
        <v>1.6676701317257943</v>
      </c>
      <c r="I159" s="290">
        <f t="shared" si="143"/>
        <v>1.4823668443080731</v>
      </c>
      <c r="J159" s="290">
        <f t="shared" si="143"/>
        <v>1.1561662877321575</v>
      </c>
      <c r="K159" s="290">
        <f t="shared" si="143"/>
        <v>1.0031839795443078</v>
      </c>
    </row>
    <row r="160" spans="1:12" x14ac:dyDescent="0.2">
      <c r="A160" s="295" t="s">
        <v>371</v>
      </c>
      <c r="B160" s="295"/>
      <c r="C160" s="290">
        <f>C157-C141</f>
        <v>-4.752793960257562E-2</v>
      </c>
      <c r="D160" s="290">
        <f t="shared" ref="D160:K160" si="144">D157-D141</f>
        <v>-1.0084268427794616</v>
      </c>
      <c r="E160" s="290">
        <f t="shared" si="144"/>
        <v>0.15576037219341798</v>
      </c>
      <c r="F160" s="290">
        <f t="shared" si="144"/>
        <v>-0.19385289769933545</v>
      </c>
      <c r="G160" s="290">
        <f t="shared" si="144"/>
        <v>-0.38165280061690532</v>
      </c>
      <c r="H160" s="290">
        <f t="shared" si="144"/>
        <v>0.11220722879223199</v>
      </c>
      <c r="I160" s="290">
        <f t="shared" si="144"/>
        <v>-7.5480683317330266E-2</v>
      </c>
      <c r="J160" s="290">
        <f t="shared" si="144"/>
        <v>7.8452708350174927E-2</v>
      </c>
      <c r="K160" s="290">
        <f t="shared" si="144"/>
        <v>-9.5902747571053881E-3</v>
      </c>
    </row>
    <row r="161" spans="1:14" x14ac:dyDescent="0.2">
      <c r="A161" s="295" t="s">
        <v>372</v>
      </c>
      <c r="B161" s="295"/>
      <c r="C161" s="290">
        <f>STDEV(C141:C157)</f>
        <v>9.2344116498160642E-2</v>
      </c>
      <c r="D161" s="290">
        <f t="shared" ref="D161:K161" si="145">STDEV(D141:D157)</f>
        <v>0.63076894426128627</v>
      </c>
      <c r="E161" s="290">
        <f t="shared" si="145"/>
        <v>4.8190594285266397E-2</v>
      </c>
      <c r="F161" s="290">
        <f t="shared" si="145"/>
        <v>0.12340028095256443</v>
      </c>
      <c r="G161" s="290">
        <f t="shared" si="145"/>
        <v>0.17338109082067071</v>
      </c>
      <c r="H161" s="290">
        <f t="shared" si="145"/>
        <v>5.7165238814310376E-2</v>
      </c>
      <c r="I161" s="290">
        <f t="shared" si="145"/>
        <v>2.398421382842815E-2</v>
      </c>
      <c r="J161" s="290">
        <f t="shared" si="145"/>
        <v>5.6960926878275336E-2</v>
      </c>
      <c r="K161" s="290">
        <f t="shared" si="145"/>
        <v>2.6484842782761722E-2</v>
      </c>
    </row>
    <row r="163" spans="1:14" hidden="1" x14ac:dyDescent="0.2"/>
    <row r="164" spans="1:14" ht="64.5" hidden="1" thickBot="1" x14ac:dyDescent="0.25">
      <c r="A164" s="277" t="s">
        <v>377</v>
      </c>
      <c r="B164" s="289" t="s">
        <v>378</v>
      </c>
      <c r="C164" s="278" t="s">
        <v>1</v>
      </c>
      <c r="D164" s="278" t="s">
        <v>2</v>
      </c>
      <c r="E164" s="278" t="s">
        <v>4</v>
      </c>
      <c r="F164" s="278" t="s">
        <v>5</v>
      </c>
      <c r="G164" s="278" t="s">
        <v>6</v>
      </c>
      <c r="H164" s="278" t="s">
        <v>8</v>
      </c>
      <c r="I164" s="278" t="s">
        <v>9</v>
      </c>
      <c r="J164" s="278" t="s">
        <v>10</v>
      </c>
      <c r="K164" s="289" t="s">
        <v>368</v>
      </c>
      <c r="L164" s="289" t="s">
        <v>134</v>
      </c>
    </row>
    <row r="165" spans="1:14" hidden="1" x14ac:dyDescent="0.2">
      <c r="A165" s="280" t="s">
        <v>277</v>
      </c>
      <c r="B165" s="276">
        <v>2</v>
      </c>
    </row>
    <row r="166" spans="1:14" hidden="1" x14ac:dyDescent="0.2">
      <c r="A166" s="280" t="s">
        <v>278</v>
      </c>
      <c r="B166" s="276">
        <v>2.9</v>
      </c>
      <c r="D166" s="290">
        <f t="shared" ref="D166:D176" si="146">$B166+(E5-E4)/E4*100</f>
        <v>-12.232327377520537</v>
      </c>
      <c r="E166" s="290">
        <f t="shared" ref="E166:E176" si="147">$B166+(G5-G4)/G4*100</f>
        <v>-1.6654469407347849</v>
      </c>
      <c r="F166" s="290">
        <f t="shared" ref="F166:F176" si="148">$B166+(I5-I4)/I4*100</f>
        <v>3.7574242210113411</v>
      </c>
      <c r="G166" s="290">
        <f t="shared" ref="G166:G176" si="149">$B166+(K5-K4)/K4*100</f>
        <v>6.1811069124201516</v>
      </c>
      <c r="H166" s="290">
        <f t="shared" ref="H166:H176" si="150">$B166+(M5-M4)/M4*100</f>
        <v>5.8550870597407041</v>
      </c>
      <c r="I166" s="290">
        <f t="shared" ref="I166:I176" si="151">$B166+(O5-O4)/O4*100</f>
        <v>4.5392984053002143</v>
      </c>
      <c r="J166" s="290">
        <f t="shared" ref="J166:J176" si="152">$B166+(Q5-Q4)/Q4*100</f>
        <v>7.8087674732219874</v>
      </c>
      <c r="K166" s="290">
        <f t="shared" ref="K166:K176" si="153">$B166+(S5-S4)/S4*100</f>
        <v>9.9256397719974405</v>
      </c>
      <c r="L166" s="290">
        <f t="shared" ref="L166:L176" si="154">$B166+(W5-W4)/W4*100</f>
        <v>3.6411049075690873</v>
      </c>
      <c r="M166" s="290">
        <f t="shared" ref="M166:M176" si="155">X25</f>
        <v>1.9316209200562866</v>
      </c>
    </row>
    <row r="167" spans="1:14" hidden="1" x14ac:dyDescent="0.2">
      <c r="A167" s="280" t="s">
        <v>279</v>
      </c>
      <c r="B167" s="276">
        <v>3.2</v>
      </c>
      <c r="D167" s="290">
        <f t="shared" si="146"/>
        <v>-8.2695015038888542</v>
      </c>
      <c r="E167" s="290">
        <f t="shared" si="147"/>
        <v>-0.96391622486298534</v>
      </c>
      <c r="F167" s="290">
        <f t="shared" si="148"/>
        <v>-0.69269652269771731</v>
      </c>
      <c r="G167" s="290">
        <f t="shared" si="149"/>
        <v>-3.482104239792422</v>
      </c>
      <c r="H167" s="290">
        <f t="shared" si="150"/>
        <v>8.3446856985953062</v>
      </c>
      <c r="I167" s="290">
        <f t="shared" si="151"/>
        <v>-2.2290171570125814</v>
      </c>
      <c r="J167" s="290">
        <f t="shared" si="152"/>
        <v>5.07410392660287</v>
      </c>
      <c r="K167" s="290">
        <f t="shared" si="153"/>
        <v>8.2907041772141863</v>
      </c>
      <c r="L167" s="290">
        <f t="shared" si="154"/>
        <v>2.7705329648756516</v>
      </c>
      <c r="M167" s="290">
        <f t="shared" si="155"/>
        <v>1.0229478812112489</v>
      </c>
      <c r="N167" s="290"/>
    </row>
    <row r="168" spans="1:14" hidden="1" x14ac:dyDescent="0.2">
      <c r="A168" s="280" t="s">
        <v>280</v>
      </c>
      <c r="B168" s="276">
        <v>3.5</v>
      </c>
      <c r="D168" s="290">
        <f t="shared" si="146"/>
        <v>-19.164127260626067</v>
      </c>
      <c r="E168" s="290">
        <f t="shared" si="147"/>
        <v>0.22951655507203572</v>
      </c>
      <c r="F168" s="290">
        <f t="shared" si="148"/>
        <v>1.3797128394503049</v>
      </c>
      <c r="G168" s="290">
        <f t="shared" si="149"/>
        <v>-4.2869911167376262E-2</v>
      </c>
      <c r="H168" s="290">
        <f t="shared" si="150"/>
        <v>10.929198563119364</v>
      </c>
      <c r="I168" s="290">
        <f t="shared" si="151"/>
        <v>1.8192115811587732</v>
      </c>
      <c r="J168" s="290">
        <f t="shared" si="152"/>
        <v>5.6490082424954773</v>
      </c>
      <c r="K168" s="290">
        <f t="shared" si="153"/>
        <v>6.9056802906377328</v>
      </c>
      <c r="L168" s="290">
        <f t="shared" si="154"/>
        <v>3.8207836320405901</v>
      </c>
      <c r="M168" s="290">
        <f t="shared" si="155"/>
        <v>1.267251393119041</v>
      </c>
      <c r="N168" s="290"/>
    </row>
    <row r="169" spans="1:14" hidden="1" x14ac:dyDescent="0.2">
      <c r="A169" s="280" t="s">
        <v>16</v>
      </c>
      <c r="B169" s="276">
        <v>6</v>
      </c>
      <c r="D169" s="290">
        <f t="shared" si="146"/>
        <v>-7.0983183014641504</v>
      </c>
      <c r="E169" s="290">
        <f t="shared" si="147"/>
        <v>4.5187223953134277</v>
      </c>
      <c r="F169" s="290">
        <f t="shared" si="148"/>
        <v>5.5271545901983075</v>
      </c>
      <c r="G169" s="290">
        <f t="shared" si="149"/>
        <v>10.540944199999704</v>
      </c>
      <c r="H169" s="290">
        <f t="shared" si="150"/>
        <v>4.0243447621905855</v>
      </c>
      <c r="I169" s="290">
        <f t="shared" si="151"/>
        <v>2.5711032608724493</v>
      </c>
      <c r="J169" s="290">
        <f t="shared" si="152"/>
        <v>9.6879594439780004</v>
      </c>
      <c r="K169" s="290">
        <f t="shared" si="153"/>
        <v>8.8741602564191648</v>
      </c>
      <c r="L169" s="290">
        <f t="shared" si="154"/>
        <v>5.8632608166593343</v>
      </c>
      <c r="M169" s="290">
        <f t="shared" si="155"/>
        <v>4.9110900807625297</v>
      </c>
      <c r="N169" s="290"/>
    </row>
    <row r="170" spans="1:14" hidden="1" x14ac:dyDescent="0.2">
      <c r="A170" s="280" t="s">
        <v>17</v>
      </c>
      <c r="B170" s="276">
        <v>3.9</v>
      </c>
      <c r="D170" s="290">
        <f t="shared" si="146"/>
        <v>-5.1072946203082275</v>
      </c>
      <c r="E170" s="290">
        <f t="shared" si="147"/>
        <v>0.80718252504151922</v>
      </c>
      <c r="F170" s="290">
        <f t="shared" si="148"/>
        <v>2.7321942888998016</v>
      </c>
      <c r="G170" s="290">
        <f t="shared" si="149"/>
        <v>0.10743503271170773</v>
      </c>
      <c r="H170" s="290">
        <f t="shared" si="150"/>
        <v>5.4317356216988841</v>
      </c>
      <c r="I170" s="290">
        <f t="shared" si="151"/>
        <v>-0.44867011842041782</v>
      </c>
      <c r="J170" s="290">
        <f t="shared" si="152"/>
        <v>11.845190804544096</v>
      </c>
      <c r="K170" s="290">
        <f t="shared" si="153"/>
        <v>1.6880211290104059</v>
      </c>
      <c r="L170" s="290">
        <f t="shared" si="154"/>
        <v>3.3175862183987985</v>
      </c>
      <c r="M170" s="290">
        <f t="shared" si="155"/>
        <v>4.2121238406399408</v>
      </c>
      <c r="N170" s="290"/>
    </row>
    <row r="171" spans="1:14" hidden="1" x14ac:dyDescent="0.2">
      <c r="A171" s="280" t="s">
        <v>18</v>
      </c>
      <c r="B171" s="276">
        <v>3</v>
      </c>
      <c r="D171" s="290">
        <f t="shared" si="146"/>
        <v>3.5206718722979593</v>
      </c>
      <c r="E171" s="290">
        <f t="shared" si="147"/>
        <v>3.0461996671443385</v>
      </c>
      <c r="F171" s="290">
        <f t="shared" si="148"/>
        <v>5.1513020103933478</v>
      </c>
      <c r="G171" s="290">
        <f t="shared" si="149"/>
        <v>2.367463784124499</v>
      </c>
      <c r="H171" s="290">
        <f t="shared" si="150"/>
        <v>2.7253950660546744</v>
      </c>
      <c r="I171" s="290">
        <f t="shared" si="151"/>
        <v>2.6593256061324895</v>
      </c>
      <c r="J171" s="290">
        <f t="shared" si="152"/>
        <v>10.054398837656592</v>
      </c>
      <c r="K171" s="290">
        <f t="shared" si="153"/>
        <v>5.2770704720756507</v>
      </c>
      <c r="L171" s="290">
        <f t="shared" si="154"/>
        <v>4.3616932522989931</v>
      </c>
      <c r="M171" s="290">
        <f t="shared" si="155"/>
        <v>2.9349796327258439</v>
      </c>
      <c r="N171" s="290"/>
    </row>
    <row r="172" spans="1:14" hidden="1" x14ac:dyDescent="0.2">
      <c r="A172" s="280" t="s">
        <v>360</v>
      </c>
      <c r="B172" s="276">
        <v>4.7</v>
      </c>
      <c r="D172" s="290">
        <f t="shared" si="146"/>
        <v>13.936264995289161</v>
      </c>
      <c r="E172" s="290">
        <f t="shared" si="147"/>
        <v>2.1075933989424134</v>
      </c>
      <c r="F172" s="290">
        <f t="shared" si="148"/>
        <v>-0.99080832859974066</v>
      </c>
      <c r="G172" s="290">
        <f t="shared" si="149"/>
        <v>15.399830986110214</v>
      </c>
      <c r="H172" s="290">
        <f t="shared" si="150"/>
        <v>11.616541612995704</v>
      </c>
      <c r="I172" s="290">
        <f t="shared" si="151"/>
        <v>-1.0466912247323101E-2</v>
      </c>
      <c r="J172" s="290">
        <f t="shared" si="152"/>
        <v>5.4495038436868359</v>
      </c>
      <c r="K172" s="290">
        <f t="shared" si="153"/>
        <v>8.7171847387546766</v>
      </c>
      <c r="L172" s="290">
        <f t="shared" si="154"/>
        <v>6.175149218761927</v>
      </c>
      <c r="M172" s="290">
        <f t="shared" si="155"/>
        <v>2.8727006374311226</v>
      </c>
      <c r="N172" s="290"/>
    </row>
    <row r="173" spans="1:14" hidden="1" x14ac:dyDescent="0.2">
      <c r="A173" s="280" t="s">
        <v>361</v>
      </c>
      <c r="B173" s="276">
        <v>2.4</v>
      </c>
      <c r="D173" s="290">
        <f t="shared" si="146"/>
        <v>28.751516363774261</v>
      </c>
      <c r="E173" s="290">
        <f t="shared" si="147"/>
        <v>5.4833454629668879</v>
      </c>
      <c r="F173" s="290">
        <f t="shared" si="148"/>
        <v>2.7041437479898076</v>
      </c>
      <c r="G173" s="290">
        <f t="shared" si="149"/>
        <v>21.868756354691968</v>
      </c>
      <c r="H173" s="290">
        <f t="shared" si="150"/>
        <v>8.2764300223468794</v>
      </c>
      <c r="I173" s="290">
        <f t="shared" si="151"/>
        <v>6.8487627869629399</v>
      </c>
      <c r="J173" s="290">
        <f t="shared" si="152"/>
        <v>10.498961527935549</v>
      </c>
      <c r="K173" s="290">
        <f t="shared" si="153"/>
        <v>3.4492394003296396</v>
      </c>
      <c r="L173" s="290">
        <f t="shared" si="154"/>
        <v>4.5578685052926904</v>
      </c>
      <c r="M173" s="290">
        <f t="shared" si="155"/>
        <v>4.4561907199191486</v>
      </c>
      <c r="N173" s="290"/>
    </row>
    <row r="174" spans="1:14" hidden="1" x14ac:dyDescent="0.2">
      <c r="A174" s="280" t="s">
        <v>362</v>
      </c>
      <c r="B174" s="276">
        <v>4.3</v>
      </c>
      <c r="D174" s="290">
        <f t="shared" si="146"/>
        <v>5.3845930483381075</v>
      </c>
      <c r="E174" s="290">
        <f t="shared" si="147"/>
        <v>3.5907562138464058</v>
      </c>
      <c r="F174" s="290">
        <f t="shared" si="148"/>
        <v>5.285178923366006</v>
      </c>
      <c r="G174" s="290">
        <f t="shared" si="149"/>
        <v>23.844590258459437</v>
      </c>
      <c r="H174" s="290">
        <f t="shared" si="150"/>
        <v>14.003881616078871</v>
      </c>
      <c r="I174" s="290">
        <f t="shared" si="151"/>
        <v>6.6981904373375416</v>
      </c>
      <c r="J174" s="290">
        <f t="shared" si="152"/>
        <v>12.060381740419627</v>
      </c>
      <c r="K174" s="290">
        <f t="shared" si="153"/>
        <v>3.7246314891147518</v>
      </c>
      <c r="L174" s="290">
        <f t="shared" si="154"/>
        <v>6.3794665186535138</v>
      </c>
      <c r="M174" s="290">
        <f t="shared" si="155"/>
        <v>5.8919886986814678</v>
      </c>
      <c r="N174" s="290"/>
    </row>
    <row r="175" spans="1:14" hidden="1" x14ac:dyDescent="0.2">
      <c r="A175" s="280" t="s">
        <v>363</v>
      </c>
      <c r="B175" s="276">
        <v>2.8</v>
      </c>
      <c r="D175" s="290">
        <f t="shared" si="146"/>
        <v>23.494607103661657</v>
      </c>
      <c r="E175" s="290">
        <f t="shared" si="147"/>
        <v>4.0483579423998286</v>
      </c>
      <c r="F175" s="290">
        <f t="shared" si="148"/>
        <v>3.5368335258778898</v>
      </c>
      <c r="G175" s="290">
        <f t="shared" si="149"/>
        <v>6.2325930395475106</v>
      </c>
      <c r="H175" s="290">
        <f t="shared" si="150"/>
        <v>12.694797568577368</v>
      </c>
      <c r="I175" s="290">
        <f t="shared" si="151"/>
        <v>1.6097319835505692</v>
      </c>
      <c r="J175" s="290">
        <f t="shared" si="152"/>
        <v>10.869205894735089</v>
      </c>
      <c r="K175" s="290">
        <f t="shared" si="153"/>
        <v>5.3774121874248424</v>
      </c>
      <c r="L175" s="290">
        <f t="shared" si="154"/>
        <v>6.5807875984158635</v>
      </c>
      <c r="M175" s="290">
        <f t="shared" si="155"/>
        <v>5.4196014606931247</v>
      </c>
      <c r="N175" s="290"/>
    </row>
    <row r="176" spans="1:14" hidden="1" x14ac:dyDescent="0.2">
      <c r="A176" s="280" t="s">
        <v>364</v>
      </c>
      <c r="B176" s="276">
        <v>2.8</v>
      </c>
      <c r="D176" s="290">
        <f t="shared" si="146"/>
        <v>9.4875630114605585</v>
      </c>
      <c r="E176" s="290">
        <f t="shared" si="147"/>
        <v>3.3514703770034862</v>
      </c>
      <c r="F176" s="290">
        <f t="shared" si="148"/>
        <v>6.5840248284447531</v>
      </c>
      <c r="G176" s="290">
        <f t="shared" si="149"/>
        <v>6.7748060741288505</v>
      </c>
      <c r="H176" s="290">
        <f t="shared" si="150"/>
        <v>6.7754591379195102</v>
      </c>
      <c r="I176" s="290">
        <f t="shared" si="151"/>
        <v>3.2121565317387035</v>
      </c>
      <c r="J176" s="290">
        <f t="shared" si="152"/>
        <v>13.260864194520465</v>
      </c>
      <c r="K176" s="290">
        <f t="shared" si="153"/>
        <v>9.679753879020538</v>
      </c>
      <c r="L176" s="290">
        <f t="shared" si="154"/>
        <v>8.8504251465000863</v>
      </c>
      <c r="M176" s="290">
        <f t="shared" si="155"/>
        <v>5.9909464143843572</v>
      </c>
      <c r="N176" s="290"/>
    </row>
    <row r="177" spans="1:14" hidden="1" x14ac:dyDescent="0.2">
      <c r="A177" s="280" t="s">
        <v>365</v>
      </c>
      <c r="B177" s="276">
        <v>1.9</v>
      </c>
      <c r="D177" s="290">
        <f>$B177+(E18-E15)/E15*100</f>
        <v>21.109285457475519</v>
      </c>
      <c r="E177" s="290">
        <f>$B177+(G18-G15)/G15*100</f>
        <v>5.2341954078165625</v>
      </c>
      <c r="F177" s="290">
        <f>$B177+(I18-I15)/I15*100</f>
        <v>2.661721546956711</v>
      </c>
      <c r="G177" s="290">
        <f>$B177+(K18-K15)/K15*100</f>
        <v>-2.828148920558315</v>
      </c>
      <c r="H177" s="290">
        <f>$B177+(M18-M15)/M15*100</f>
        <v>0.69153005062494399</v>
      </c>
      <c r="I177" s="290">
        <f>$B177+(O18-O15)/O15*100</f>
        <v>20.375430841938858</v>
      </c>
      <c r="J177" s="290">
        <f>$B177+(Q18-Q15)/Q15*100</f>
        <v>11.39374818260986</v>
      </c>
      <c r="K177" s="290">
        <f>$B177+(S18-S15)/S15*100</f>
        <v>18.104401437401698</v>
      </c>
      <c r="L177" s="290">
        <f>$B177+(W18-W15)/W15*100</f>
        <v>8.5298851753481273</v>
      </c>
      <c r="M177" s="290">
        <f>X38</f>
        <v>3.5974898470133687</v>
      </c>
      <c r="N177" s="290"/>
    </row>
    <row r="178" spans="1:14" hidden="1" x14ac:dyDescent="0.2"/>
    <row r="179" spans="1:14" ht="13.5" thickBot="1" x14ac:dyDescent="0.25"/>
    <row r="180" spans="1:14" ht="13.5" thickBot="1" x14ac:dyDescent="0.25">
      <c r="A180" s="277" t="s">
        <v>379</v>
      </c>
      <c r="C180" s="278"/>
      <c r="D180" s="278"/>
      <c r="E180" s="278"/>
      <c r="F180" s="278"/>
      <c r="G180" s="278"/>
      <c r="H180" s="278"/>
      <c r="I180" s="278"/>
      <c r="J180" s="278"/>
      <c r="K180" s="278"/>
      <c r="L180" s="278"/>
    </row>
    <row r="181" spans="1:14" ht="13.5" thickBot="1" x14ac:dyDescent="0.25">
      <c r="C181" s="278"/>
      <c r="D181" s="278"/>
      <c r="E181" s="278"/>
      <c r="F181" s="278"/>
      <c r="G181" s="278"/>
      <c r="H181" s="278"/>
      <c r="I181" s="278"/>
      <c r="J181" s="278"/>
      <c r="K181" s="278"/>
      <c r="L181" s="278"/>
    </row>
    <row r="182" spans="1:14" ht="51" x14ac:dyDescent="0.2">
      <c r="A182" s="287" t="s">
        <v>380</v>
      </c>
      <c r="C182" s="278" t="s">
        <v>1</v>
      </c>
      <c r="D182" s="278" t="s">
        <v>2</v>
      </c>
      <c r="E182" s="278" t="s">
        <v>4</v>
      </c>
      <c r="F182" s="278" t="s">
        <v>5</v>
      </c>
      <c r="G182" s="278" t="s">
        <v>6</v>
      </c>
      <c r="H182" s="278" t="s">
        <v>8</v>
      </c>
      <c r="I182" s="278" t="s">
        <v>9</v>
      </c>
      <c r="J182" s="278" t="s">
        <v>10</v>
      </c>
      <c r="K182" s="289" t="s">
        <v>368</v>
      </c>
      <c r="L182" s="292" t="s">
        <v>165</v>
      </c>
    </row>
    <row r="183" spans="1:14" x14ac:dyDescent="0.2">
      <c r="A183" s="280" t="s">
        <v>277</v>
      </c>
      <c r="L183" s="293"/>
    </row>
    <row r="184" spans="1:14" x14ac:dyDescent="0.2">
      <c r="A184" s="280">
        <f>A183+1</f>
        <v>1997</v>
      </c>
      <c r="C184" s="290">
        <f t="shared" ref="C184:C196" si="156">C4*($Y5/$Y4-1)</f>
        <v>1790.1577604000668</v>
      </c>
      <c r="D184" s="290">
        <f t="shared" ref="D184:D196" si="157">E4*($Y5/$Y4-1)</f>
        <v>195.00694381578163</v>
      </c>
      <c r="E184" s="290">
        <f t="shared" ref="E184:E196" si="158">G4*($Y5/$Y4-1)</f>
        <v>4656.8288834240093</v>
      </c>
      <c r="F184" s="290">
        <f t="shared" ref="F184:F196" si="159">I4*($Y5/$Y4-1)</f>
        <v>144.82448206246147</v>
      </c>
      <c r="G184" s="290">
        <f t="shared" ref="G184:G196" si="160">K4*($Y5/$Y4-1)</f>
        <v>577.20500480112833</v>
      </c>
      <c r="H184" s="290">
        <f t="shared" ref="H184:H196" si="161">M4*($Y5/$Y4-1)</f>
        <v>1737.3303771228152</v>
      </c>
      <c r="I184" s="290">
        <f t="shared" ref="I184:I196" si="162">O4*($Y5/$Y4-1)</f>
        <v>1157.7765519094507</v>
      </c>
      <c r="J184" s="290">
        <f t="shared" ref="J184:J196" si="163">Q4*($Y5/$Y4-1)</f>
        <v>1439.6116709122036</v>
      </c>
      <c r="K184" s="290">
        <f t="shared" ref="K184:K196" si="164">S4*($Y5/$Y4-1)</f>
        <v>3555.5640284567503</v>
      </c>
      <c r="L184" s="293">
        <f>SUM(C184:K184)</f>
        <v>15254.305702904667</v>
      </c>
    </row>
    <row r="185" spans="1:14" x14ac:dyDescent="0.2">
      <c r="A185" s="280">
        <f t="shared" ref="A185:A199" si="165">A184+1</f>
        <v>1998</v>
      </c>
      <c r="B185" s="290"/>
      <c r="C185" s="290">
        <f t="shared" si="156"/>
        <v>-187.5124717242407</v>
      </c>
      <c r="D185" s="290">
        <f t="shared" si="157"/>
        <v>-17.399181049409204</v>
      </c>
      <c r="E185" s="290">
        <f t="shared" si="158"/>
        <v>-467.23176699444792</v>
      </c>
      <c r="F185" s="290">
        <f t="shared" si="159"/>
        <v>-15.356289658230523</v>
      </c>
      <c r="G185" s="290">
        <f t="shared" si="160"/>
        <v>-62.67399963384652</v>
      </c>
      <c r="H185" s="290">
        <f t="shared" si="161"/>
        <v>-188.04710955110249</v>
      </c>
      <c r="I185" s="290">
        <f t="shared" si="162"/>
        <v>-123.71513889187891</v>
      </c>
      <c r="J185" s="290">
        <f t="shared" si="163"/>
        <v>-158.77919009290281</v>
      </c>
      <c r="K185" s="290">
        <f t="shared" si="164"/>
        <v>-400.06704206768802</v>
      </c>
      <c r="L185" s="293">
        <f t="shared" ref="L185:L196" si="166">SUM(C185:K185)</f>
        <v>-1620.782189663747</v>
      </c>
    </row>
    <row r="186" spans="1:14" x14ac:dyDescent="0.2">
      <c r="A186" s="280">
        <f t="shared" si="165"/>
        <v>1999</v>
      </c>
      <c r="B186" s="290"/>
      <c r="C186" s="290">
        <f t="shared" si="156"/>
        <v>2362.0758971014752</v>
      </c>
      <c r="D186" s="290">
        <f t="shared" si="157"/>
        <v>197.46987098526159</v>
      </c>
      <c r="E186" s="290">
        <f t="shared" si="158"/>
        <v>5740.3787322557819</v>
      </c>
      <c r="F186" s="290">
        <f t="shared" si="159"/>
        <v>189.20029673118052</v>
      </c>
      <c r="G186" s="290">
        <f t="shared" si="160"/>
        <v>749.77589433270384</v>
      </c>
      <c r="H186" s="290">
        <f t="shared" si="161"/>
        <v>2534.7382294686236</v>
      </c>
      <c r="I186" s="290">
        <f t="shared" si="162"/>
        <v>1499.8916076143455</v>
      </c>
      <c r="J186" s="290">
        <f t="shared" si="163"/>
        <v>2073.6550306396616</v>
      </c>
      <c r="K186" s="290">
        <f t="shared" si="164"/>
        <v>5389.8440922581694</v>
      </c>
      <c r="L186" s="293">
        <f t="shared" si="166"/>
        <v>20737.029651387202</v>
      </c>
    </row>
    <row r="187" spans="1:14" x14ac:dyDescent="0.2">
      <c r="A187" s="280">
        <f t="shared" si="165"/>
        <v>2000</v>
      </c>
      <c r="B187" s="290"/>
      <c r="C187" s="290">
        <f t="shared" si="156"/>
        <v>810.28334342750895</v>
      </c>
      <c r="D187" s="290">
        <f t="shared" si="157"/>
        <v>52.450600244287756</v>
      </c>
      <c r="E187" s="290">
        <f t="shared" si="158"/>
        <v>1907.0768453176308</v>
      </c>
      <c r="F187" s="290">
        <f t="shared" si="159"/>
        <v>63.603809623645958</v>
      </c>
      <c r="G187" s="290">
        <f t="shared" si="160"/>
        <v>248.39018955626915</v>
      </c>
      <c r="H187" s="290">
        <f t="shared" si="161"/>
        <v>935.24216830347655</v>
      </c>
      <c r="I187" s="290">
        <f t="shared" si="162"/>
        <v>506.48535430004688</v>
      </c>
      <c r="J187" s="290">
        <f t="shared" si="163"/>
        <v>727.51054620830087</v>
      </c>
      <c r="K187" s="290">
        <f t="shared" si="164"/>
        <v>1914.2084466082435</v>
      </c>
      <c r="L187" s="293">
        <f t="shared" si="166"/>
        <v>7165.2513035894108</v>
      </c>
    </row>
    <row r="188" spans="1:14" x14ac:dyDescent="0.2">
      <c r="A188" s="280">
        <f t="shared" si="165"/>
        <v>2001</v>
      </c>
      <c r="B188" s="290"/>
      <c r="C188" s="290">
        <f t="shared" si="156"/>
        <v>1022.4912000065724</v>
      </c>
      <c r="D188" s="290">
        <f t="shared" si="157"/>
        <v>58.119031060296173</v>
      </c>
      <c r="E188" s="290">
        <f t="shared" si="158"/>
        <v>2395.6682998626889</v>
      </c>
      <c r="F188" s="290">
        <f t="shared" si="159"/>
        <v>80.716893448644043</v>
      </c>
      <c r="G188" s="290">
        <f t="shared" si="160"/>
        <v>331.10106597209773</v>
      </c>
      <c r="H188" s="290">
        <f t="shared" si="161"/>
        <v>1168.9548841073381</v>
      </c>
      <c r="I188" s="290">
        <f t="shared" si="162"/>
        <v>623.6684956652706</v>
      </c>
      <c r="J188" s="290">
        <f t="shared" si="163"/>
        <v>961.84998574775102</v>
      </c>
      <c r="K188" s="290">
        <f t="shared" si="164"/>
        <v>2510.9337443944705</v>
      </c>
      <c r="L188" s="293">
        <f t="shared" si="166"/>
        <v>9153.5036002651286</v>
      </c>
    </row>
    <row r="189" spans="1:14" x14ac:dyDescent="0.2">
      <c r="A189" s="280">
        <f t="shared" si="165"/>
        <v>2002</v>
      </c>
      <c r="B189" s="290"/>
      <c r="C189" s="290">
        <f t="shared" si="156"/>
        <v>2911.7133184721974</v>
      </c>
      <c r="D189" s="290">
        <f t="shared" si="157"/>
        <v>142.45533002534833</v>
      </c>
      <c r="E189" s="290">
        <f t="shared" si="158"/>
        <v>6253.6909283676487</v>
      </c>
      <c r="F189" s="290">
        <f t="shared" si="159"/>
        <v>214.89021328044234</v>
      </c>
      <c r="G189" s="290">
        <f t="shared" si="160"/>
        <v>858.07050792633174</v>
      </c>
      <c r="H189" s="290">
        <f t="shared" si="161"/>
        <v>3197.0786508268793</v>
      </c>
      <c r="I189" s="290">
        <f t="shared" si="162"/>
        <v>1606.9359963140337</v>
      </c>
      <c r="J189" s="290">
        <f t="shared" si="163"/>
        <v>2796.8192589675455</v>
      </c>
      <c r="K189" s="290">
        <f t="shared" si="164"/>
        <v>6614.1596145437934</v>
      </c>
      <c r="L189" s="293">
        <f t="shared" si="166"/>
        <v>24595.813818724222</v>
      </c>
    </row>
    <row r="190" spans="1:14" x14ac:dyDescent="0.2">
      <c r="A190" s="280">
        <f t="shared" si="165"/>
        <v>2003</v>
      </c>
      <c r="B190" s="290"/>
      <c r="C190" s="290">
        <f t="shared" si="156"/>
        <v>2933.3420363497276</v>
      </c>
      <c r="D190" s="290">
        <f t="shared" si="157"/>
        <v>141.31357149896209</v>
      </c>
      <c r="E190" s="290">
        <f t="shared" si="158"/>
        <v>6174.2867684802395</v>
      </c>
      <c r="F190" s="290">
        <f t="shared" si="159"/>
        <v>216.62587512843675</v>
      </c>
      <c r="G190" s="290">
        <f t="shared" si="160"/>
        <v>841.42801471002019</v>
      </c>
      <c r="H190" s="290">
        <f t="shared" si="161"/>
        <v>3146.3633359518099</v>
      </c>
      <c r="I190" s="290">
        <f t="shared" si="162"/>
        <v>1580.3974129572209</v>
      </c>
      <c r="J190" s="290">
        <f t="shared" si="163"/>
        <v>2954.7361483087766</v>
      </c>
      <c r="K190" s="290">
        <f t="shared" si="164"/>
        <v>6675.7910971108704</v>
      </c>
      <c r="L190" s="293">
        <f t="shared" si="166"/>
        <v>24664.284260496061</v>
      </c>
    </row>
    <row r="191" spans="1:14" x14ac:dyDescent="0.2">
      <c r="A191" s="280">
        <f t="shared" si="165"/>
        <v>2004</v>
      </c>
      <c r="B191" s="290"/>
      <c r="C191" s="290">
        <f t="shared" si="156"/>
        <v>3558.9481168645502</v>
      </c>
      <c r="D191" s="290">
        <f t="shared" si="157"/>
        <v>191.12834615620423</v>
      </c>
      <c r="E191" s="290">
        <f t="shared" si="158"/>
        <v>7446.5309186106679</v>
      </c>
      <c r="F191" s="290">
        <f t="shared" si="159"/>
        <v>252.95236224860548</v>
      </c>
      <c r="G191" s="290">
        <f t="shared" si="160"/>
        <v>1153.2894309190508</v>
      </c>
      <c r="H191" s="290">
        <f t="shared" si="161"/>
        <v>4165.1261723754187</v>
      </c>
      <c r="I191" s="290">
        <f t="shared" si="162"/>
        <v>1864.6009271657495</v>
      </c>
      <c r="J191" s="290">
        <f t="shared" si="163"/>
        <v>3685.8360060816321</v>
      </c>
      <c r="K191" s="290">
        <f t="shared" si="164"/>
        <v>8597.6986717080163</v>
      </c>
      <c r="L191" s="293">
        <f t="shared" si="166"/>
        <v>30916.110952129893</v>
      </c>
    </row>
    <row r="192" spans="1:14" x14ac:dyDescent="0.2">
      <c r="A192" s="280">
        <f t="shared" si="165"/>
        <v>2005</v>
      </c>
      <c r="B192" s="290"/>
      <c r="C192" s="290">
        <f t="shared" si="156"/>
        <v>3891.6284132917704</v>
      </c>
      <c r="D192" s="290">
        <f t="shared" si="157"/>
        <v>291.28604288479511</v>
      </c>
      <c r="E192" s="290">
        <f t="shared" si="158"/>
        <v>9258.8408115683887</v>
      </c>
      <c r="F192" s="290">
        <f t="shared" si="159"/>
        <v>306.03544541182737</v>
      </c>
      <c r="G192" s="290">
        <f t="shared" si="160"/>
        <v>1661.9072038784104</v>
      </c>
      <c r="H192" s="290">
        <f t="shared" si="161"/>
        <v>5319.1417811715191</v>
      </c>
      <c r="I192" s="290">
        <f t="shared" si="162"/>
        <v>2349.1097716501372</v>
      </c>
      <c r="J192" s="290">
        <f t="shared" si="163"/>
        <v>4805.8658698189902</v>
      </c>
      <c r="K192" s="290">
        <f t="shared" si="164"/>
        <v>10479.230291963951</v>
      </c>
      <c r="L192" s="293">
        <f t="shared" si="166"/>
        <v>38363.04563163979</v>
      </c>
    </row>
    <row r="193" spans="1:12" x14ac:dyDescent="0.2">
      <c r="A193" s="280">
        <f t="shared" si="165"/>
        <v>2006</v>
      </c>
      <c r="B193" s="290"/>
      <c r="C193" s="290">
        <f t="shared" si="156"/>
        <v>4054.8738309946234</v>
      </c>
      <c r="D193" s="290">
        <f t="shared" si="157"/>
        <v>327.15045519267852</v>
      </c>
      <c r="E193" s="290">
        <f t="shared" si="158"/>
        <v>10214.293241556663</v>
      </c>
      <c r="F193" s="290">
        <f t="shared" si="159"/>
        <v>343.37783289389665</v>
      </c>
      <c r="G193" s="290">
        <f t="shared" si="160"/>
        <v>2207.3926104841194</v>
      </c>
      <c r="H193" s="290">
        <f t="shared" si="161"/>
        <v>6483.4541971144645</v>
      </c>
      <c r="I193" s="290">
        <f t="shared" si="162"/>
        <v>2672.6277878318674</v>
      </c>
      <c r="J193" s="290">
        <f t="shared" si="163"/>
        <v>5754.0502864930158</v>
      </c>
      <c r="K193" s="290">
        <f t="shared" si="164"/>
        <v>11576.206378456358</v>
      </c>
      <c r="L193" s="293">
        <f t="shared" si="166"/>
        <v>43633.426621017687</v>
      </c>
    </row>
    <row r="194" spans="1:12" x14ac:dyDescent="0.2">
      <c r="A194" s="280">
        <f t="shared" si="165"/>
        <v>2007</v>
      </c>
      <c r="B194" s="290"/>
      <c r="C194" s="290">
        <f t="shared" si="156"/>
        <v>4576.356117107116</v>
      </c>
      <c r="D194" s="290">
        <f t="shared" si="157"/>
        <v>443.80547782801727</v>
      </c>
      <c r="E194" s="290">
        <f t="shared" si="158"/>
        <v>11623.945752164333</v>
      </c>
      <c r="F194" s="290">
        <f t="shared" si="159"/>
        <v>388.79244312886834</v>
      </c>
      <c r="G194" s="290">
        <f t="shared" si="160"/>
        <v>2566.222219815902</v>
      </c>
      <c r="H194" s="290">
        <f t="shared" si="161"/>
        <v>8008.3094163150827</v>
      </c>
      <c r="I194" s="290">
        <f t="shared" si="162"/>
        <v>2968.2157483838168</v>
      </c>
      <c r="J194" s="290">
        <f t="shared" si="163"/>
        <v>6989.2870511883884</v>
      </c>
      <c r="K194" s="290">
        <f t="shared" si="164"/>
        <v>13346.74193803181</v>
      </c>
      <c r="L194" s="293">
        <f t="shared" si="166"/>
        <v>50911.676163963333</v>
      </c>
    </row>
    <row r="195" spans="1:12" x14ac:dyDescent="0.2">
      <c r="A195" s="280">
        <f t="shared" si="165"/>
        <v>2008</v>
      </c>
      <c r="B195" s="290"/>
      <c r="C195" s="290">
        <f t="shared" si="156"/>
        <v>4952.2300664654758</v>
      </c>
      <c r="D195" s="290">
        <f t="shared" si="157"/>
        <v>465.14793801729331</v>
      </c>
      <c r="E195" s="290">
        <f t="shared" si="158"/>
        <v>11482.240708210071</v>
      </c>
      <c r="F195" s="290">
        <f t="shared" si="159"/>
        <v>396.39938387763482</v>
      </c>
      <c r="G195" s="290">
        <f t="shared" si="160"/>
        <v>2621.2414495457228</v>
      </c>
      <c r="H195" s="290">
        <f t="shared" si="161"/>
        <v>8180.0571553339969</v>
      </c>
      <c r="I195" s="290">
        <f t="shared" si="162"/>
        <v>2927.9685407078027</v>
      </c>
      <c r="J195" s="290">
        <f t="shared" si="163"/>
        <v>7584.4826251022305</v>
      </c>
      <c r="K195" s="290">
        <f t="shared" si="164"/>
        <v>14013.781932553133</v>
      </c>
      <c r="L195" s="293">
        <f t="shared" si="166"/>
        <v>52623.549799813358</v>
      </c>
    </row>
    <row r="196" spans="1:12" x14ac:dyDescent="0.2">
      <c r="A196" s="280">
        <f t="shared" si="165"/>
        <v>2009</v>
      </c>
      <c r="B196" s="290"/>
      <c r="C196" s="290">
        <f t="shared" si="156"/>
        <v>-2223.5171812861317</v>
      </c>
      <c r="D196" s="290">
        <f t="shared" si="157"/>
        <v>-224.35122231334734</v>
      </c>
      <c r="E196" s="290">
        <f t="shared" si="158"/>
        <v>-5337.7762897204266</v>
      </c>
      <c r="F196" s="290">
        <f t="shared" si="159"/>
        <v>-184.68190708456146</v>
      </c>
      <c r="G196" s="290">
        <f t="shared" si="160"/>
        <v>-1282.3124399399596</v>
      </c>
      <c r="H196" s="290">
        <f t="shared" si="161"/>
        <v>-3714.4419276945255</v>
      </c>
      <c r="I196" s="290">
        <f t="shared" si="162"/>
        <v>-1493.6953982574862</v>
      </c>
      <c r="J196" s="290">
        <f t="shared" si="163"/>
        <v>-3672.3113344843387</v>
      </c>
      <c r="K196" s="290">
        <f t="shared" si="164"/>
        <v>-6698.7868537082304</v>
      </c>
      <c r="L196" s="293">
        <f t="shared" si="166"/>
        <v>-24831.874554489012</v>
      </c>
    </row>
    <row r="197" spans="1:12" x14ac:dyDescent="0.2">
      <c r="A197" s="280">
        <f t="shared" si="165"/>
        <v>2010</v>
      </c>
      <c r="B197" s="290"/>
      <c r="C197" s="290">
        <f t="shared" ref="C197:C199" si="167">C17*($Y18/$Y17-1)</f>
        <v>-1298.4551384423626</v>
      </c>
      <c r="D197" s="290">
        <f t="shared" ref="D197:D199" si="168">E17*($Y18/$Y17-1)</f>
        <v>-138.7117556320681</v>
      </c>
      <c r="E197" s="290">
        <f t="shared" ref="E197:E199" si="169">G17*($Y18/$Y17-1)</f>
        <v>-3257.0569875617548</v>
      </c>
      <c r="F197" s="290">
        <f t="shared" ref="F197:F199" si="170">I17*($Y18/$Y17-1)</f>
        <v>-125.48025249816051</v>
      </c>
      <c r="G197" s="290">
        <f t="shared" ref="G197:G199" si="171">K17*($Y18/$Y17-1)</f>
        <v>-745.06089638807828</v>
      </c>
      <c r="H197" s="290">
        <f t="shared" ref="H197:H199" si="172">M17*($Y18/$Y17-1)</f>
        <v>-2200.02754485486</v>
      </c>
      <c r="I197" s="290">
        <f t="shared" ref="I197:I199" si="173">O17*($Y18/$Y17-1)</f>
        <v>-904.05608919407825</v>
      </c>
      <c r="J197" s="290">
        <f t="shared" ref="J197:J199" si="174">Q17*($Y18/$Y17-1)</f>
        <v>-2345.1814529964036</v>
      </c>
      <c r="K197" s="290">
        <f t="shared" ref="K197:K199" si="175">S17*($Y18/$Y17-1)</f>
        <v>-4241.6203311022136</v>
      </c>
      <c r="L197" s="293">
        <f t="shared" ref="L197:L199" si="176">SUM(C197:K197)</f>
        <v>-15255.650448669981</v>
      </c>
    </row>
    <row r="198" spans="1:12" x14ac:dyDescent="0.2">
      <c r="A198" s="280">
        <f t="shared" si="165"/>
        <v>2011</v>
      </c>
      <c r="B198" s="290"/>
      <c r="C198" s="290">
        <f t="shared" si="167"/>
        <v>2207.4232118150949</v>
      </c>
      <c r="D198" s="290">
        <f t="shared" si="168"/>
        <v>265.39842094419441</v>
      </c>
      <c r="E198" s="290">
        <f t="shared" si="169"/>
        <v>5678.9475671195278</v>
      </c>
      <c r="F198" s="290">
        <f t="shared" si="170"/>
        <v>191.17262320352489</v>
      </c>
      <c r="G198" s="290">
        <f t="shared" si="171"/>
        <v>1195.2775977445665</v>
      </c>
      <c r="H198" s="290">
        <f t="shared" si="172"/>
        <v>3867.8818507134129</v>
      </c>
      <c r="I198" s="290">
        <f t="shared" si="173"/>
        <v>1660.3202033062832</v>
      </c>
      <c r="J198" s="290">
        <f t="shared" si="174"/>
        <v>3974.7739349330927</v>
      </c>
      <c r="K198" s="290">
        <f t="shared" si="175"/>
        <v>7794.2634822648297</v>
      </c>
      <c r="L198" s="293">
        <f t="shared" si="176"/>
        <v>26835.458892044524</v>
      </c>
    </row>
    <row r="199" spans="1:12" ht="13.5" thickBot="1" x14ac:dyDescent="0.25">
      <c r="A199" s="280">
        <f t="shared" si="165"/>
        <v>2012</v>
      </c>
      <c r="B199" s="290"/>
      <c r="C199" s="290">
        <f t="shared" si="167"/>
        <v>3133.1899611802419</v>
      </c>
      <c r="D199" s="290">
        <f t="shared" si="168"/>
        <v>398.32089206976593</v>
      </c>
      <c r="E199" s="290">
        <f t="shared" si="169"/>
        <v>8329.3458528911069</v>
      </c>
      <c r="F199" s="290">
        <f t="shared" si="170"/>
        <v>276.84068283546435</v>
      </c>
      <c r="G199" s="290">
        <f t="shared" si="171"/>
        <v>1750.7719796318922</v>
      </c>
      <c r="H199" s="290">
        <f t="shared" si="172"/>
        <v>5892.4856589048886</v>
      </c>
      <c r="I199" s="290">
        <f t="shared" si="173"/>
        <v>2508.7027244103551</v>
      </c>
      <c r="J199" s="290">
        <f t="shared" si="174"/>
        <v>6103.3715521403337</v>
      </c>
      <c r="K199" s="290">
        <f t="shared" si="175"/>
        <v>12227.802383604392</v>
      </c>
      <c r="L199" s="294">
        <f t="shared" si="176"/>
        <v>40620.83168766844</v>
      </c>
    </row>
    <row r="201" spans="1:12" x14ac:dyDescent="0.2">
      <c r="A201" s="295" t="s">
        <v>28</v>
      </c>
      <c r="B201" s="295"/>
      <c r="C201" s="290">
        <f>AVERAGE(C183:C199)</f>
        <v>2155.9517801264806</v>
      </c>
      <c r="D201" s="290">
        <f t="shared" ref="D201:L201" si="177">AVERAGE(D183:D199)</f>
        <v>174.28692260800386</v>
      </c>
      <c r="E201" s="290">
        <f t="shared" si="177"/>
        <v>5131.2506415970074</v>
      </c>
      <c r="F201" s="290">
        <f t="shared" si="177"/>
        <v>171.24461841460504</v>
      </c>
      <c r="G201" s="290">
        <f t="shared" si="177"/>
        <v>917.00161458477078</v>
      </c>
      <c r="H201" s="290">
        <f t="shared" si="177"/>
        <v>3033.3529559755771</v>
      </c>
      <c r="I201" s="290">
        <f t="shared" si="177"/>
        <v>1337.8271559920588</v>
      </c>
      <c r="J201" s="290">
        <f t="shared" si="177"/>
        <v>2729.7236243105176</v>
      </c>
      <c r="K201" s="290">
        <f t="shared" si="177"/>
        <v>5834.7344921922904</v>
      </c>
      <c r="L201" s="290">
        <f t="shared" si="177"/>
        <v>21485.373805801319</v>
      </c>
    </row>
    <row r="202" spans="1:12" x14ac:dyDescent="0.2">
      <c r="A202" s="295" t="s">
        <v>371</v>
      </c>
      <c r="B202" s="295"/>
      <c r="C202" s="290">
        <f>C199-C183</f>
        <v>3133.1899611802419</v>
      </c>
      <c r="D202" s="290">
        <f t="shared" ref="D202:L202" si="178">D199-D183</f>
        <v>398.32089206976593</v>
      </c>
      <c r="E202" s="290">
        <f t="shared" si="178"/>
        <v>8329.3458528911069</v>
      </c>
      <c r="F202" s="290">
        <f t="shared" si="178"/>
        <v>276.84068283546435</v>
      </c>
      <c r="G202" s="290">
        <f t="shared" si="178"/>
        <v>1750.7719796318922</v>
      </c>
      <c r="H202" s="290">
        <f t="shared" si="178"/>
        <v>5892.4856589048886</v>
      </c>
      <c r="I202" s="290">
        <f t="shared" si="178"/>
        <v>2508.7027244103551</v>
      </c>
      <c r="J202" s="290">
        <f t="shared" si="178"/>
        <v>6103.3715521403337</v>
      </c>
      <c r="K202" s="290">
        <f t="shared" si="178"/>
        <v>12227.802383604392</v>
      </c>
      <c r="L202" s="290">
        <f t="shared" si="178"/>
        <v>40620.83168766844</v>
      </c>
    </row>
    <row r="203" spans="1:12" x14ac:dyDescent="0.2">
      <c r="A203" s="295" t="s">
        <v>372</v>
      </c>
      <c r="B203" s="295"/>
      <c r="C203" s="290">
        <f>STDEV(C183:C199)</f>
        <v>2070.0066091961016</v>
      </c>
      <c r="D203" s="290">
        <f t="shared" ref="D203:L203" si="179">STDEV(D183:D199)</f>
        <v>196.31658586767622</v>
      </c>
      <c r="E203" s="290">
        <f t="shared" si="179"/>
        <v>4989.205995842759</v>
      </c>
      <c r="F203" s="290">
        <f t="shared" si="179"/>
        <v>170.95025069453473</v>
      </c>
      <c r="G203" s="290">
        <f t="shared" si="179"/>
        <v>1100.7551128790831</v>
      </c>
      <c r="H203" s="290">
        <f t="shared" si="179"/>
        <v>3382.9288812696518</v>
      </c>
      <c r="I203" s="290">
        <f t="shared" si="179"/>
        <v>1324.4949965109799</v>
      </c>
      <c r="J203" s="290">
        <f t="shared" si="179"/>
        <v>3197.7453392483185</v>
      </c>
      <c r="K203" s="290">
        <f t="shared" si="179"/>
        <v>6114.6184980580338</v>
      </c>
      <c r="L203" s="290">
        <f t="shared" si="179"/>
        <v>22420.237225734792</v>
      </c>
    </row>
    <row r="205" spans="1:12" ht="13.5" thickBot="1" x14ac:dyDescent="0.25"/>
    <row r="206" spans="1:12" ht="51" x14ac:dyDescent="0.2">
      <c r="A206" s="287" t="s">
        <v>381</v>
      </c>
      <c r="C206" s="278" t="s">
        <v>1</v>
      </c>
      <c r="D206" s="278" t="s">
        <v>2</v>
      </c>
      <c r="E206" s="278" t="s">
        <v>4</v>
      </c>
      <c r="F206" s="278" t="s">
        <v>5</v>
      </c>
      <c r="G206" s="278" t="s">
        <v>6</v>
      </c>
      <c r="H206" s="278" t="s">
        <v>8</v>
      </c>
      <c r="I206" s="278" t="s">
        <v>9</v>
      </c>
      <c r="J206" s="278" t="s">
        <v>10</v>
      </c>
      <c r="K206" s="289" t="s">
        <v>368</v>
      </c>
      <c r="L206" s="292" t="s">
        <v>165</v>
      </c>
    </row>
    <row r="207" spans="1:12" x14ac:dyDescent="0.2">
      <c r="A207" s="280" t="str">
        <f t="shared" ref="A207:A221" si="180">A183</f>
        <v>1996</v>
      </c>
      <c r="L207" s="293"/>
    </row>
    <row r="208" spans="1:12" x14ac:dyDescent="0.2">
      <c r="A208" s="280">
        <f t="shared" si="180"/>
        <v>1997</v>
      </c>
      <c r="C208" s="296">
        <f t="shared" ref="C208:C220" si="181">C4*((B5/B4)-($Y5/$Y4))</f>
        <v>-2560.4006672532687</v>
      </c>
      <c r="D208" s="296">
        <f t="shared" ref="D208:D220" si="182">E4*((D5/D4)-($Y5/$Y4))</f>
        <v>-555.31915700705872</v>
      </c>
      <c r="E208" s="296">
        <f t="shared" ref="E208:E220" si="183">G4*((F5/F4)-($Y5/$Y4))</f>
        <v>-17176.093515896693</v>
      </c>
      <c r="F208" s="296">
        <f t="shared" ref="F208:F220" si="184">I4*((H5/H4)-($Y5/$Y4))</f>
        <v>-89.653701958767527</v>
      </c>
      <c r="G208" s="296">
        <f t="shared" ref="G208:G220" si="185">K4*((J5/J4)-($Y5/$Y4))</f>
        <v>704.10160322417551</v>
      </c>
      <c r="H208" s="296">
        <f t="shared" ref="H208:H220" si="186">M4*((L5/L4)-($Y5/$Y4))</f>
        <v>1813.4014082983704</v>
      </c>
      <c r="I208" s="296">
        <f t="shared" ref="I208:I220" si="187">O4*((N5/N4)-($Y5/$Y4))</f>
        <v>-6.5500198822874678</v>
      </c>
      <c r="J208" s="296">
        <f t="shared" ref="J208:J220" si="188">Q4*((P5/P4)-($Y5/$Y4))</f>
        <v>3099.2985094359228</v>
      </c>
      <c r="K208" s="296">
        <f t="shared" ref="K208:K220" si="189">S4*((R5/R4)-($Y5/$Y4))</f>
        <v>11766.525717020135</v>
      </c>
      <c r="L208" s="297">
        <f>SUM(C208:K208)</f>
        <v>-3004.6898240194714</v>
      </c>
    </row>
    <row r="209" spans="1:12" x14ac:dyDescent="0.2">
      <c r="A209" s="280">
        <f t="shared" si="180"/>
        <v>1998</v>
      </c>
      <c r="C209" s="296">
        <f t="shared" si="181"/>
        <v>-1644.8003584479845</v>
      </c>
      <c r="D209" s="296">
        <f t="shared" si="182"/>
        <v>-1653.1494120863892</v>
      </c>
      <c r="E209" s="296">
        <f t="shared" si="183"/>
        <v>-8906.4506653969784</v>
      </c>
      <c r="F209" s="296">
        <f t="shared" si="184"/>
        <v>-235.76016108956961</v>
      </c>
      <c r="G209" s="296">
        <f t="shared" si="185"/>
        <v>-2204.7533250395541</v>
      </c>
      <c r="H209" s="296">
        <f t="shared" si="186"/>
        <v>7311.1966434707592</v>
      </c>
      <c r="I209" s="296">
        <f t="shared" si="187"/>
        <v>-3895.9763794750015</v>
      </c>
      <c r="J209" s="296">
        <f t="shared" si="188"/>
        <v>3484.7673415517725</v>
      </c>
      <c r="K209" s="296">
        <f t="shared" si="189"/>
        <v>13295.504050120635</v>
      </c>
      <c r="L209" s="297">
        <f t="shared" ref="L209:L220" si="190">SUM(C209:K209)</f>
        <v>5550.5777336076917</v>
      </c>
    </row>
    <row r="210" spans="1:12" x14ac:dyDescent="0.2">
      <c r="A210" s="280">
        <f t="shared" si="180"/>
        <v>1999</v>
      </c>
      <c r="C210" s="296">
        <f t="shared" si="181"/>
        <v>-2551.6961884407087</v>
      </c>
      <c r="D210" s="296">
        <f t="shared" si="182"/>
        <v>-798.13245245253745</v>
      </c>
      <c r="E210" s="296">
        <f t="shared" si="183"/>
        <v>-12874.117844820352</v>
      </c>
      <c r="F210" s="296">
        <f t="shared" si="184"/>
        <v>-288.95736554799566</v>
      </c>
      <c r="G210" s="296">
        <f t="shared" si="185"/>
        <v>-1237.0280865249326</v>
      </c>
      <c r="H210" s="296">
        <f t="shared" si="186"/>
        <v>9542.0490856953002</v>
      </c>
      <c r="I210" s="296">
        <f t="shared" si="187"/>
        <v>-1248.1272286828139</v>
      </c>
      <c r="J210" s="296">
        <f t="shared" si="188"/>
        <v>2921.7284570917341</v>
      </c>
      <c r="K210" s="296">
        <f t="shared" si="189"/>
        <v>4064.100153044822</v>
      </c>
      <c r="L210" s="297">
        <f t="shared" si="190"/>
        <v>-2470.1814706374817</v>
      </c>
    </row>
    <row r="211" spans="1:12" x14ac:dyDescent="0.2">
      <c r="A211" s="280">
        <f t="shared" si="180"/>
        <v>2000</v>
      </c>
      <c r="C211" s="296">
        <f t="shared" si="181"/>
        <v>-2083.4026641938099</v>
      </c>
      <c r="D211" s="296">
        <f t="shared" si="182"/>
        <v>-363.12891211263815</v>
      </c>
      <c r="E211" s="296">
        <f t="shared" si="183"/>
        <v>-5858.618583495132</v>
      </c>
      <c r="F211" s="296">
        <f t="shared" si="184"/>
        <v>-62.581319696052326</v>
      </c>
      <c r="G211" s="296">
        <f t="shared" si="185"/>
        <v>1707.6810803628653</v>
      </c>
      <c r="H211" s="296">
        <f t="shared" si="186"/>
        <v>-1681.2553275237292</v>
      </c>
      <c r="I211" s="296">
        <f t="shared" si="187"/>
        <v>-1382.3171012686951</v>
      </c>
      <c r="J211" s="296">
        <f t="shared" si="188"/>
        <v>4245.7158847738037</v>
      </c>
      <c r="K211" s="296">
        <f t="shared" si="189"/>
        <v>6203.4939933422847</v>
      </c>
      <c r="L211" s="297">
        <f t="shared" si="190"/>
        <v>725.58705018889759</v>
      </c>
    </row>
    <row r="212" spans="1:12" x14ac:dyDescent="0.2">
      <c r="A212" s="280">
        <f t="shared" si="180"/>
        <v>2001</v>
      </c>
      <c r="C212" s="296">
        <f t="shared" si="181"/>
        <v>6760.8951705020463</v>
      </c>
      <c r="D212" s="296">
        <f t="shared" si="182"/>
        <v>-226.39800362131908</v>
      </c>
      <c r="E212" s="296">
        <f t="shared" si="183"/>
        <v>-9173.3184005469411</v>
      </c>
      <c r="F212" s="296">
        <f t="shared" si="184"/>
        <v>-103.45920319945871</v>
      </c>
      <c r="G212" s="296">
        <f t="shared" si="185"/>
        <v>-1790.2699538908032</v>
      </c>
      <c r="H212" s="296">
        <f t="shared" si="186"/>
        <v>713.98463994352687</v>
      </c>
      <c r="I212" s="296">
        <f t="shared" si="187"/>
        <v>-3100.9798647798179</v>
      </c>
      <c r="J212" s="296">
        <f t="shared" si="188"/>
        <v>8764.9938550279785</v>
      </c>
      <c r="K212" s="296">
        <f t="shared" si="189"/>
        <v>-4470.6656035541082</v>
      </c>
      <c r="L212" s="297">
        <f t="shared" si="190"/>
        <v>-2625.2173641188974</v>
      </c>
    </row>
    <row r="213" spans="1:12" x14ac:dyDescent="0.2">
      <c r="A213" s="280">
        <f t="shared" si="180"/>
        <v>2002</v>
      </c>
      <c r="C213" s="296">
        <f t="shared" si="181"/>
        <v>-633.26284107005972</v>
      </c>
      <c r="D213" s="296">
        <f t="shared" si="182"/>
        <v>-7.4041117136591783</v>
      </c>
      <c r="E213" s="296">
        <f t="shared" si="183"/>
        <v>-4640.7926283772467</v>
      </c>
      <c r="F213" s="296">
        <f t="shared" si="184"/>
        <v>-134.07039601976899</v>
      </c>
      <c r="G213" s="296">
        <f t="shared" si="185"/>
        <v>-903.91074258465812</v>
      </c>
      <c r="H213" s="296">
        <f t="shared" si="186"/>
        <v>-3091.1126380367009</v>
      </c>
      <c r="I213" s="296">
        <f t="shared" si="187"/>
        <v>-667.12530732335529</v>
      </c>
      <c r="J213" s="296">
        <f t="shared" si="188"/>
        <v>6753.0743837357713</v>
      </c>
      <c r="K213" s="296">
        <f t="shared" si="189"/>
        <v>2706.1795680711593</v>
      </c>
      <c r="L213" s="297">
        <f t="shared" si="190"/>
        <v>-618.42471331851721</v>
      </c>
    </row>
    <row r="214" spans="1:12" x14ac:dyDescent="0.2">
      <c r="A214" s="280">
        <f t="shared" si="180"/>
        <v>2003</v>
      </c>
      <c r="C214" s="296">
        <f t="shared" si="181"/>
        <v>-6679.8323578768559</v>
      </c>
      <c r="D214" s="296">
        <f t="shared" si="182"/>
        <v>103.73427839580043</v>
      </c>
      <c r="E214" s="296">
        <f t="shared" si="183"/>
        <v>-12496.059140908759</v>
      </c>
      <c r="F214" s="296">
        <f t="shared" si="184"/>
        <v>-590.9185109422823</v>
      </c>
      <c r="G214" s="296">
        <f t="shared" si="185"/>
        <v>3062.7586341928209</v>
      </c>
      <c r="H214" s="296">
        <f t="shared" si="186"/>
        <v>6182.7942885386246</v>
      </c>
      <c r="I214" s="296">
        <f t="shared" si="187"/>
        <v>-4726.119877246666</v>
      </c>
      <c r="J214" s="296">
        <f t="shared" si="188"/>
        <v>-752.65174640746386</v>
      </c>
      <c r="K214" s="296">
        <f t="shared" si="189"/>
        <v>8141.7428050868839</v>
      </c>
      <c r="L214" s="297">
        <f t="shared" si="190"/>
        <v>-7754.5516271678971</v>
      </c>
    </row>
    <row r="215" spans="1:12" x14ac:dyDescent="0.2">
      <c r="A215" s="280">
        <f t="shared" si="180"/>
        <v>2004</v>
      </c>
      <c r="C215" s="296">
        <f t="shared" si="181"/>
        <v>-14164.712988756733</v>
      </c>
      <c r="D215" s="296">
        <f t="shared" si="182"/>
        <v>126.03080983153194</v>
      </c>
      <c r="E215" s="296">
        <f t="shared" si="183"/>
        <v>3653.6636917589012</v>
      </c>
      <c r="F215" s="296">
        <f t="shared" si="184"/>
        <v>-181.69749072616665</v>
      </c>
      <c r="G215" s="296">
        <f t="shared" si="185"/>
        <v>6217.9059978988535</v>
      </c>
      <c r="H215" s="296">
        <f t="shared" si="186"/>
        <v>3205.6674668468281</v>
      </c>
      <c r="I215" s="296">
        <f t="shared" si="187"/>
        <v>83.840455030776653</v>
      </c>
      <c r="J215" s="296">
        <f t="shared" si="188"/>
        <v>6135.600377441343</v>
      </c>
      <c r="K215" s="296">
        <f t="shared" si="189"/>
        <v>-8714.0123402785994</v>
      </c>
      <c r="L215" s="297">
        <f t="shared" si="190"/>
        <v>-3637.7140209532654</v>
      </c>
    </row>
    <row r="216" spans="1:12" x14ac:dyDescent="0.2">
      <c r="A216" s="280">
        <f t="shared" si="180"/>
        <v>2005</v>
      </c>
      <c r="C216" s="296">
        <f t="shared" si="181"/>
        <v>-10183.746318377793</v>
      </c>
      <c r="D216" s="296">
        <f t="shared" si="182"/>
        <v>-504.43545063067336</v>
      </c>
      <c r="E216" s="296">
        <f t="shared" si="183"/>
        <v>-5638.2115271528401</v>
      </c>
      <c r="F216" s="296">
        <f t="shared" si="184"/>
        <v>-110.68622393723007</v>
      </c>
      <c r="G216" s="296">
        <f t="shared" si="185"/>
        <v>7689.7978350880458</v>
      </c>
      <c r="H216" s="296">
        <f t="shared" si="186"/>
        <v>9677.6002700108147</v>
      </c>
      <c r="I216" s="296">
        <f t="shared" si="187"/>
        <v>-598.93326137923464</v>
      </c>
      <c r="J216" s="296">
        <f t="shared" si="188"/>
        <v>6864.1918331819097</v>
      </c>
      <c r="K216" s="296">
        <f t="shared" si="189"/>
        <v>-12749.963407083314</v>
      </c>
      <c r="L216" s="297">
        <f t="shared" si="190"/>
        <v>-5554.3862502803167</v>
      </c>
    </row>
    <row r="217" spans="1:12" x14ac:dyDescent="0.2">
      <c r="A217" s="280">
        <f t="shared" si="180"/>
        <v>2006</v>
      </c>
      <c r="C217" s="296">
        <f t="shared" si="181"/>
        <v>-5120.7386239826656</v>
      </c>
      <c r="D217" s="296">
        <f t="shared" si="182"/>
        <v>-46.668568113179148</v>
      </c>
      <c r="E217" s="296">
        <f t="shared" si="183"/>
        <v>-3176.5394025979799</v>
      </c>
      <c r="F217" s="296">
        <f t="shared" si="184"/>
        <v>-205.39873455772889</v>
      </c>
      <c r="G217" s="296">
        <f t="shared" si="185"/>
        <v>-388.99687920973724</v>
      </c>
      <c r="H217" s="296">
        <f t="shared" si="186"/>
        <v>8780.1643330324951</v>
      </c>
      <c r="I217" s="296">
        <f t="shared" si="187"/>
        <v>-3543.4987382350737</v>
      </c>
      <c r="J217" s="296">
        <f t="shared" si="188"/>
        <v>5613.0103430665504</v>
      </c>
      <c r="K217" s="296">
        <f t="shared" si="189"/>
        <v>-6935.9253255987542</v>
      </c>
      <c r="L217" s="297">
        <f t="shared" si="190"/>
        <v>-5024.5915961960745</v>
      </c>
    </row>
    <row r="218" spans="1:12" x14ac:dyDescent="0.2">
      <c r="A218" s="280">
        <f t="shared" si="180"/>
        <v>2007</v>
      </c>
      <c r="C218" s="296">
        <f t="shared" si="181"/>
        <v>3466.6899606680095</v>
      </c>
      <c r="D218" s="296">
        <f t="shared" si="182"/>
        <v>343.0724871539694</v>
      </c>
      <c r="E218" s="296">
        <f t="shared" si="183"/>
        <v>-10659.523330996364</v>
      </c>
      <c r="F218" s="296">
        <f t="shared" si="184"/>
        <v>-133.01440257174369</v>
      </c>
      <c r="G218" s="296">
        <f t="shared" si="185"/>
        <v>-917.63381979114331</v>
      </c>
      <c r="H218" s="296">
        <f t="shared" si="186"/>
        <v>-3233.4552833106595</v>
      </c>
      <c r="I218" s="296">
        <f t="shared" si="187"/>
        <v>-3017.0339683524021</v>
      </c>
      <c r="J218" s="296">
        <f t="shared" si="188"/>
        <v>7302.3628207812071</v>
      </c>
      <c r="K218" s="296">
        <f t="shared" si="189"/>
        <v>2209.5254889266662</v>
      </c>
      <c r="L218" s="297">
        <f t="shared" si="190"/>
        <v>-4639.0100474924611</v>
      </c>
    </row>
    <row r="219" spans="1:12" x14ac:dyDescent="0.2">
      <c r="A219" s="280">
        <f t="shared" si="180"/>
        <v>2008</v>
      </c>
      <c r="C219" s="296">
        <f t="shared" si="181"/>
        <v>-4968.0829400452139</v>
      </c>
      <c r="D219" s="296">
        <f t="shared" si="182"/>
        <v>-38.34744372412419</v>
      </c>
      <c r="E219" s="296">
        <f t="shared" si="183"/>
        <v>-1585.5724376523256</v>
      </c>
      <c r="F219" s="296">
        <f t="shared" si="184"/>
        <v>-379.17993383356895</v>
      </c>
      <c r="G219" s="296">
        <f t="shared" si="185"/>
        <v>2365.1461546695646</v>
      </c>
      <c r="H219" s="296">
        <f t="shared" si="186"/>
        <v>-7117.898463777281</v>
      </c>
      <c r="I219" s="296">
        <f t="shared" si="187"/>
        <v>5186.6724588680263</v>
      </c>
      <c r="J219" s="296">
        <f t="shared" si="188"/>
        <v>4878.6294305364509</v>
      </c>
      <c r="K219" s="296">
        <f t="shared" si="189"/>
        <v>3369.4023856574454</v>
      </c>
      <c r="L219" s="297">
        <f t="shared" si="190"/>
        <v>1710.7692106989748</v>
      </c>
    </row>
    <row r="220" spans="1:12" x14ac:dyDescent="0.2">
      <c r="A220" s="280">
        <f t="shared" si="180"/>
        <v>2009</v>
      </c>
      <c r="C220" s="296">
        <f t="shared" si="181"/>
        <v>-3490.3610559924791</v>
      </c>
      <c r="D220" s="296">
        <f t="shared" si="182"/>
        <v>-294.96805658628216</v>
      </c>
      <c r="E220" s="296">
        <f t="shared" si="183"/>
        <v>-47.821881596857907</v>
      </c>
      <c r="F220" s="296">
        <f t="shared" si="184"/>
        <v>536.3483815378188</v>
      </c>
      <c r="G220" s="296">
        <f t="shared" si="185"/>
        <v>-3410.2702401855099</v>
      </c>
      <c r="H220" s="296">
        <f t="shared" si="186"/>
        <v>-6575.9005000263987</v>
      </c>
      <c r="I220" s="296">
        <f t="shared" si="187"/>
        <v>-312.77443958343861</v>
      </c>
      <c r="J220" s="296">
        <f t="shared" si="188"/>
        <v>7708.8164697203301</v>
      </c>
      <c r="K220" s="296">
        <f t="shared" si="189"/>
        <v>10505.410692315445</v>
      </c>
      <c r="L220" s="297">
        <f t="shared" si="190"/>
        <v>4618.4793696026281</v>
      </c>
    </row>
    <row r="221" spans="1:12" x14ac:dyDescent="0.2">
      <c r="A221" s="280">
        <f t="shared" si="180"/>
        <v>2010</v>
      </c>
      <c r="C221" s="296">
        <f t="shared" ref="C221:C223" si="191">C17*((B18/B17)-($Y18/$Y17))</f>
        <v>-2894.5581876952301</v>
      </c>
      <c r="D221" s="296">
        <f t="shared" ref="D221:D223" si="192">E17*((D18/D17)-($Y18/$Y17))</f>
        <v>396.71457772305519</v>
      </c>
      <c r="E221" s="296">
        <f t="shared" ref="E221:E223" si="193">G17*((F18/F17)-($Y18/$Y17))</f>
        <v>-525.97200754948074</v>
      </c>
      <c r="F221" s="296">
        <f t="shared" ref="F221:F223" si="194">I17*((H18/H17)-($Y18/$Y17))</f>
        <v>-1111.9907677273081</v>
      </c>
      <c r="G221" s="296">
        <f t="shared" ref="G221:G223" si="195">K17*((J18/J17)-($Y18/$Y17))</f>
        <v>-5475.7115657482464</v>
      </c>
      <c r="H221" s="296">
        <f t="shared" ref="H221:H223" si="196">M17*((L18/L17)-($Y18/$Y17))</f>
        <v>-360.63246893503657</v>
      </c>
      <c r="I221" s="296">
        <f t="shared" ref="I221:I223" si="197">O17*((N18/N17)-($Y18/$Y17))</f>
        <v>3240.3479289716211</v>
      </c>
      <c r="J221" s="296">
        <f t="shared" ref="J221:J223" si="198">Q17*((P18/P17)-($Y18/$Y17))</f>
        <v>-6961.1853153774136</v>
      </c>
      <c r="K221" s="296">
        <f t="shared" ref="K221:K223" si="199">S17*((R18/R17)-($Y18/$Y17))</f>
        <v>15885.376169259358</v>
      </c>
      <c r="L221" s="297">
        <f t="shared" ref="L221:L223" si="200">SUM(C221:K221)</f>
        <v>2192.3883629213196</v>
      </c>
    </row>
    <row r="222" spans="1:12" x14ac:dyDescent="0.2">
      <c r="A222" s="280">
        <f t="shared" ref="A222:A223" si="201">A198</f>
        <v>2011</v>
      </c>
      <c r="C222" s="296">
        <f t="shared" si="191"/>
        <v>-6243.2104542328934</v>
      </c>
      <c r="D222" s="296">
        <f t="shared" si="192"/>
        <v>91.778434679176158</v>
      </c>
      <c r="E222" s="296">
        <f t="shared" si="193"/>
        <v>-9227.7974213336001</v>
      </c>
      <c r="F222" s="296">
        <f t="shared" si="194"/>
        <v>-464.83360492206549</v>
      </c>
      <c r="G222" s="296">
        <f t="shared" si="195"/>
        <v>-1837.1584249420578</v>
      </c>
      <c r="H222" s="296">
        <f t="shared" si="196"/>
        <v>946.39787556569991</v>
      </c>
      <c r="I222" s="296">
        <f t="shared" si="197"/>
        <v>-482.28246629769512</v>
      </c>
      <c r="J222" s="296">
        <f t="shared" si="198"/>
        <v>3293.5060150667059</v>
      </c>
      <c r="K222" s="296">
        <f t="shared" si="199"/>
        <v>11795.160091255675</v>
      </c>
      <c r="L222" s="297">
        <f t="shared" si="200"/>
        <v>-2128.439955161055</v>
      </c>
    </row>
    <row r="223" spans="1:12" ht="13.5" thickBot="1" x14ac:dyDescent="0.25">
      <c r="A223" s="280">
        <f t="shared" si="201"/>
        <v>2012</v>
      </c>
      <c r="C223" s="296">
        <f t="shared" si="191"/>
        <v>6016.1036183909</v>
      </c>
      <c r="D223" s="296">
        <f t="shared" si="192"/>
        <v>-121.16397552204648</v>
      </c>
      <c r="E223" s="296">
        <f t="shared" si="193"/>
        <v>-9884.5855706996117</v>
      </c>
      <c r="F223" s="296">
        <f t="shared" si="194"/>
        <v>185.07210656745025</v>
      </c>
      <c r="G223" s="296">
        <f t="shared" si="195"/>
        <v>-2593.898781193524</v>
      </c>
      <c r="H223" s="296">
        <f t="shared" si="196"/>
        <v>-5220.1039324063204</v>
      </c>
      <c r="I223" s="296">
        <f t="shared" si="197"/>
        <v>1013.6310430831732</v>
      </c>
      <c r="J223" s="296">
        <f t="shared" si="198"/>
        <v>-141.43882148579252</v>
      </c>
      <c r="K223" s="296">
        <f t="shared" si="199"/>
        <v>11966.681705767032</v>
      </c>
      <c r="L223" s="298">
        <f t="shared" si="200"/>
        <v>1220.2973925012611</v>
      </c>
    </row>
    <row r="224" spans="1:12" x14ac:dyDescent="0.2">
      <c r="C224" s="296"/>
      <c r="D224" s="296"/>
      <c r="E224" s="296"/>
      <c r="F224" s="296"/>
      <c r="G224" s="296"/>
      <c r="H224" s="296"/>
      <c r="I224" s="296"/>
      <c r="J224" s="296"/>
      <c r="K224" s="296"/>
      <c r="L224" s="296"/>
    </row>
    <row r="225" spans="1:12" x14ac:dyDescent="0.2">
      <c r="A225" s="295" t="s">
        <v>28</v>
      </c>
      <c r="C225" s="283">
        <f>AVERAGE(C207:C223)</f>
        <v>-2935.9448060502964</v>
      </c>
      <c r="D225" s="283">
        <f t="shared" ref="D225:L225" si="202">AVERAGE(D207:D223)</f>
        <v>-221.73655973664842</v>
      </c>
      <c r="E225" s="283">
        <f t="shared" si="202"/>
        <v>-6763.6131667038908</v>
      </c>
      <c r="F225" s="283">
        <f t="shared" si="202"/>
        <v>-210.67383303902739</v>
      </c>
      <c r="G225" s="283">
        <f t="shared" si="202"/>
        <v>61.734967895385012</v>
      </c>
      <c r="H225" s="283">
        <f t="shared" si="202"/>
        <v>1305.8060873366437</v>
      </c>
      <c r="I225" s="283">
        <f t="shared" si="202"/>
        <v>-841.0766729095551</v>
      </c>
      <c r="J225" s="283">
        <f t="shared" si="202"/>
        <v>3950.6512398838008</v>
      </c>
      <c r="K225" s="283">
        <f t="shared" si="202"/>
        <v>4314.9085089595474</v>
      </c>
      <c r="L225" s="283">
        <f t="shared" si="202"/>
        <v>-1339.9442343640417</v>
      </c>
    </row>
    <row r="226" spans="1:12" x14ac:dyDescent="0.2">
      <c r="A226" s="295" t="s">
        <v>371</v>
      </c>
      <c r="C226" s="283">
        <f>C223-C207</f>
        <v>6016.1036183909</v>
      </c>
      <c r="D226" s="283">
        <f t="shared" ref="D226:L226" si="203">D223-D207</f>
        <v>-121.16397552204648</v>
      </c>
      <c r="E226" s="283">
        <f t="shared" si="203"/>
        <v>-9884.5855706996117</v>
      </c>
      <c r="F226" s="283">
        <f t="shared" si="203"/>
        <v>185.07210656745025</v>
      </c>
      <c r="G226" s="283">
        <f t="shared" si="203"/>
        <v>-2593.898781193524</v>
      </c>
      <c r="H226" s="283">
        <f t="shared" si="203"/>
        <v>-5220.1039324063204</v>
      </c>
      <c r="I226" s="283">
        <f t="shared" si="203"/>
        <v>1013.6310430831732</v>
      </c>
      <c r="J226" s="283">
        <f t="shared" si="203"/>
        <v>-141.43882148579252</v>
      </c>
      <c r="K226" s="283">
        <f t="shared" si="203"/>
        <v>11966.681705767032</v>
      </c>
      <c r="L226" s="283">
        <f t="shared" si="203"/>
        <v>1220.2973925012611</v>
      </c>
    </row>
    <row r="227" spans="1:12" x14ac:dyDescent="0.2">
      <c r="A227" s="295" t="s">
        <v>372</v>
      </c>
      <c r="C227" s="283">
        <f>STDEV(C207:C223)</f>
        <v>5390.9125794253214</v>
      </c>
      <c r="D227" s="283">
        <f t="shared" ref="D227:L227" si="204">STDEV(D207:D223)</f>
        <v>499.6490176493769</v>
      </c>
      <c r="E227" s="283">
        <f t="shared" si="204"/>
        <v>5530.5754008795275</v>
      </c>
      <c r="F227" s="283">
        <f t="shared" si="204"/>
        <v>350.44739907948491</v>
      </c>
      <c r="G227" s="283">
        <f t="shared" si="204"/>
        <v>3456.8212415815633</v>
      </c>
      <c r="H227" s="283">
        <f t="shared" si="204"/>
        <v>5687.9398183761014</v>
      </c>
      <c r="I227" s="283">
        <f t="shared" si="204"/>
        <v>2588.5646529631299</v>
      </c>
      <c r="J227" s="283">
        <f t="shared" si="204"/>
        <v>3947.4077651429675</v>
      </c>
      <c r="K227" s="283">
        <f t="shared" si="204"/>
        <v>8617.0323069840142</v>
      </c>
      <c r="L227" s="283">
        <f t="shared" si="204"/>
        <v>3751.2625569001711</v>
      </c>
    </row>
    <row r="229" spans="1:12" ht="13.5" thickBot="1" x14ac:dyDescent="0.25"/>
    <row r="230" spans="1:12" ht="51" x14ac:dyDescent="0.2">
      <c r="A230" s="287" t="s">
        <v>382</v>
      </c>
      <c r="C230" s="278" t="s">
        <v>1</v>
      </c>
      <c r="D230" s="278" t="s">
        <v>2</v>
      </c>
      <c r="E230" s="278" t="s">
        <v>4</v>
      </c>
      <c r="F230" s="278" t="s">
        <v>5</v>
      </c>
      <c r="G230" s="278" t="s">
        <v>6</v>
      </c>
      <c r="H230" s="278" t="s">
        <v>8</v>
      </c>
      <c r="I230" s="278" t="s">
        <v>9</v>
      </c>
      <c r="J230" s="278" t="s">
        <v>10</v>
      </c>
      <c r="K230" s="289" t="s">
        <v>368</v>
      </c>
      <c r="L230" s="292" t="s">
        <v>165</v>
      </c>
    </row>
    <row r="231" spans="1:12" x14ac:dyDescent="0.2">
      <c r="A231" s="280" t="str">
        <f t="shared" ref="A231:A245" si="205">A207</f>
        <v>1996</v>
      </c>
      <c r="L231" s="293"/>
    </row>
    <row r="232" spans="1:12" x14ac:dyDescent="0.2">
      <c r="A232" s="280">
        <f t="shared" si="205"/>
        <v>1997</v>
      </c>
      <c r="C232" s="290">
        <f t="shared" ref="C232:C243" si="206">C4*((C5/C4)-(B5/B4))</f>
        <v>346.09505795320098</v>
      </c>
      <c r="D232" s="290">
        <f t="shared" ref="D232:D243" si="207">E4*((E5/E4)-(D5/D4))</f>
        <v>-1543.8346609667221</v>
      </c>
      <c r="E232" s="290">
        <f t="shared" ref="E232:E243" si="208">G4*((G5/G4)-(F5/F4))</f>
        <v>-1199.6015373637485</v>
      </c>
      <c r="F232" s="290">
        <f t="shared" ref="F232:F243" si="209">I4*((I5/I4)-(H5/H4))</f>
        <v>24.956863519713242</v>
      </c>
      <c r="G232" s="290">
        <f t="shared" ref="G232:G243" si="210">K4*((K5/K4)-(J5/J4))</f>
        <v>-59.239346896300738</v>
      </c>
      <c r="H232" s="290">
        <f t="shared" ref="H232:H243" si="211">M4*((M5/M4)-(L5/L4))</f>
        <v>-237.91564663068954</v>
      </c>
      <c r="I232" s="290">
        <f t="shared" ref="I232:I243" si="212">O4*((O5/O4)-(N5/N4))</f>
        <v>73.466948169290291</v>
      </c>
      <c r="J232" s="290">
        <f t="shared" ref="J232:J243" si="213">Q4*((Q5/Q4)-(P5/P4))</f>
        <v>21.064789112467444</v>
      </c>
      <c r="K232" s="290">
        <f t="shared" ref="K232:K243" si="214">S4*((S5/S4)-(R5/R4))</f>
        <v>796.94464403231734</v>
      </c>
      <c r="L232" s="297">
        <f>SUM(C232:K232)</f>
        <v>-1778.062889070472</v>
      </c>
    </row>
    <row r="233" spans="1:12" x14ac:dyDescent="0.2">
      <c r="A233" s="280">
        <f t="shared" si="205"/>
        <v>1998</v>
      </c>
      <c r="C233" s="290">
        <f t="shared" si="206"/>
        <v>-168.22455133786795</v>
      </c>
      <c r="D233" s="290">
        <f t="shared" si="207"/>
        <v>445.70241657017681</v>
      </c>
      <c r="E233" s="290">
        <f t="shared" si="208"/>
        <v>-2567.3683928824821</v>
      </c>
      <c r="F233" s="290">
        <f t="shared" si="209"/>
        <v>-115.78129505181842</v>
      </c>
      <c r="G233" s="290">
        <f t="shared" si="210"/>
        <v>-303.02088484839584</v>
      </c>
      <c r="H233" s="290">
        <f t="shared" si="211"/>
        <v>-1185.238162837062</v>
      </c>
      <c r="I233" s="290">
        <f t="shared" si="212"/>
        <v>-102.72872521944747</v>
      </c>
      <c r="J233" s="290">
        <f t="shared" si="213"/>
        <v>-1499.5900212229171</v>
      </c>
      <c r="K233" s="290">
        <f t="shared" si="214"/>
        <v>-395.18303311009919</v>
      </c>
      <c r="L233" s="297">
        <f t="shared" ref="L233:L243" si="215">SUM(C233:K233)</f>
        <v>-5891.4326499399131</v>
      </c>
    </row>
    <row r="234" spans="1:12" x14ac:dyDescent="0.2">
      <c r="A234" s="280">
        <f t="shared" si="205"/>
        <v>1999</v>
      </c>
      <c r="C234" s="290">
        <f t="shared" si="206"/>
        <v>52.846459153274076</v>
      </c>
      <c r="D234" s="290">
        <f t="shared" si="207"/>
        <v>-1542.0746603781754</v>
      </c>
      <c r="E234" s="290">
        <f t="shared" si="208"/>
        <v>-1854.6440436447949</v>
      </c>
      <c r="F234" s="290">
        <f t="shared" si="209"/>
        <v>-92.306755456385019</v>
      </c>
      <c r="G234" s="290">
        <f t="shared" si="210"/>
        <v>-784.53883003987266</v>
      </c>
      <c r="H234" s="290">
        <f t="shared" si="211"/>
        <v>-3060.9896529142138</v>
      </c>
      <c r="I234" s="290">
        <f t="shared" si="212"/>
        <v>-1458.7497252746828</v>
      </c>
      <c r="J234" s="290">
        <f t="shared" si="213"/>
        <v>-2861.8293551477327</v>
      </c>
      <c r="K234" s="290">
        <f t="shared" si="214"/>
        <v>-665.5576241886796</v>
      </c>
      <c r="L234" s="297">
        <f t="shared" si="215"/>
        <v>-12267.844187891264</v>
      </c>
    </row>
    <row r="235" spans="1:12" x14ac:dyDescent="0.2">
      <c r="A235" s="280">
        <f t="shared" si="205"/>
        <v>2000</v>
      </c>
      <c r="C235" s="290">
        <f t="shared" si="206"/>
        <v>104.39580553119831</v>
      </c>
      <c r="D235" s="290">
        <f t="shared" si="207"/>
        <v>-647.01498728964748</v>
      </c>
      <c r="E235" s="290">
        <f t="shared" si="208"/>
        <v>13.637995113853361</v>
      </c>
      <c r="F235" s="290">
        <f t="shared" si="209"/>
        <v>-42.946493812602981</v>
      </c>
      <c r="G235" s="290">
        <f t="shared" si="210"/>
        <v>-383.7508660113354</v>
      </c>
      <c r="H235" s="290">
        <f t="shared" si="211"/>
        <v>-1829.6892633421523</v>
      </c>
      <c r="I235" s="290">
        <f t="shared" si="212"/>
        <v>-1545.0955336617158</v>
      </c>
      <c r="J235" s="290">
        <f t="shared" si="213"/>
        <v>-1233.1035075669997</v>
      </c>
      <c r="K235" s="290">
        <f t="shared" si="214"/>
        <v>-448.31542011444014</v>
      </c>
      <c r="L235" s="297">
        <f t="shared" si="215"/>
        <v>-6011.8822711538414</v>
      </c>
    </row>
    <row r="236" spans="1:12" x14ac:dyDescent="0.2">
      <c r="A236" s="280">
        <f t="shared" si="205"/>
        <v>2001</v>
      </c>
      <c r="C236" s="290">
        <f t="shared" si="206"/>
        <v>-1395.2858392148178</v>
      </c>
      <c r="D236" s="290">
        <f t="shared" si="207"/>
        <v>-404.03382585368558</v>
      </c>
      <c r="E236" s="290">
        <f t="shared" si="208"/>
        <v>-1322.6610441468893</v>
      </c>
      <c r="F236" s="290">
        <f t="shared" si="209"/>
        <v>-80.309532021876294</v>
      </c>
      <c r="G236" s="290">
        <f t="shared" si="210"/>
        <v>86.34656527740276</v>
      </c>
      <c r="H236" s="290">
        <f t="shared" si="211"/>
        <v>74.56280085612444</v>
      </c>
      <c r="I236" s="290">
        <f t="shared" si="212"/>
        <v>-487.73162355622497</v>
      </c>
      <c r="J236" s="290">
        <f t="shared" si="213"/>
        <v>-1372.1142413431121</v>
      </c>
      <c r="K236" s="290">
        <f t="shared" si="214"/>
        <v>-4112.3406888288655</v>
      </c>
      <c r="L236" s="297">
        <f t="shared" si="215"/>
        <v>-9013.5674288319424</v>
      </c>
    </row>
    <row r="237" spans="1:12" x14ac:dyDescent="0.2">
      <c r="A237" s="280">
        <f t="shared" si="205"/>
        <v>2002</v>
      </c>
      <c r="C237" s="290">
        <f t="shared" si="206"/>
        <v>186.10052680998578</v>
      </c>
      <c r="D237" s="290">
        <f t="shared" si="207"/>
        <v>-104.94821793018774</v>
      </c>
      <c r="E237" s="290">
        <f t="shared" si="208"/>
        <v>-1495.6403696926095</v>
      </c>
      <c r="F237" s="290">
        <f t="shared" si="209"/>
        <v>106.80271105728805</v>
      </c>
      <c r="G237" s="290">
        <f t="shared" si="210"/>
        <v>-174.4399011519688</v>
      </c>
      <c r="H237" s="290">
        <f t="shared" si="211"/>
        <v>-462.27651275057025</v>
      </c>
      <c r="I237" s="290">
        <f t="shared" si="212"/>
        <v>-1161.9907262373986</v>
      </c>
      <c r="J237" s="290">
        <f t="shared" si="213"/>
        <v>-1542.4963755058238</v>
      </c>
      <c r="K237" s="290">
        <f t="shared" si="214"/>
        <v>-3207.8499534742427</v>
      </c>
      <c r="L237" s="297">
        <f t="shared" si="215"/>
        <v>-7856.7388188755267</v>
      </c>
    </row>
    <row r="238" spans="1:12" x14ac:dyDescent="0.2">
      <c r="A238" s="280">
        <f t="shared" si="205"/>
        <v>2003</v>
      </c>
      <c r="C238" s="290">
        <f t="shared" si="206"/>
        <v>1322.4541052425666</v>
      </c>
      <c r="D238" s="290">
        <f t="shared" si="207"/>
        <v>291.73352032485803</v>
      </c>
      <c r="E238" s="290">
        <f t="shared" si="208"/>
        <v>-260.97354727244641</v>
      </c>
      <c r="F238" s="290">
        <f t="shared" si="209"/>
        <v>-132.69978370548503</v>
      </c>
      <c r="G238" s="290">
        <f t="shared" si="210"/>
        <v>-201.55028282044489</v>
      </c>
      <c r="H238" s="290">
        <f t="shared" si="211"/>
        <v>-379.32230702292975</v>
      </c>
      <c r="I238" s="290">
        <f t="shared" si="212"/>
        <v>84.12954464349724</v>
      </c>
      <c r="J238" s="290">
        <f t="shared" si="213"/>
        <v>-1291.3122416243646</v>
      </c>
      <c r="K238" s="290">
        <f t="shared" si="214"/>
        <v>-3788.3921280868535</v>
      </c>
      <c r="L238" s="297">
        <f t="shared" si="215"/>
        <v>-4355.9331203216025</v>
      </c>
    </row>
    <row r="239" spans="1:12" x14ac:dyDescent="0.2">
      <c r="A239" s="280">
        <f t="shared" si="205"/>
        <v>2004</v>
      </c>
      <c r="C239" s="290">
        <f t="shared" si="206"/>
        <v>-440.27450324468401</v>
      </c>
      <c r="D239" s="290">
        <f t="shared" si="207"/>
        <v>1355.7544119218417</v>
      </c>
      <c r="E239" s="290">
        <f t="shared" si="208"/>
        <v>-3473.8052521331065</v>
      </c>
      <c r="F239" s="290">
        <f t="shared" si="209"/>
        <v>-45.70078132157844</v>
      </c>
      <c r="G239" s="290">
        <f t="shared" si="210"/>
        <v>86.751912133394967</v>
      </c>
      <c r="H239" s="290">
        <f t="shared" si="211"/>
        <v>759.09358342614621</v>
      </c>
      <c r="I239" s="290">
        <f t="shared" si="212"/>
        <v>806.85254854949619</v>
      </c>
      <c r="J239" s="290">
        <f t="shared" si="213"/>
        <v>93.915574341846337</v>
      </c>
      <c r="K239" s="290">
        <f t="shared" si="214"/>
        <v>3112.7123761572684</v>
      </c>
      <c r="L239" s="297">
        <f t="shared" si="215"/>
        <v>2255.2998698306251</v>
      </c>
    </row>
    <row r="240" spans="1:12" x14ac:dyDescent="0.2">
      <c r="A240" s="280">
        <f t="shared" si="205"/>
        <v>2005</v>
      </c>
      <c r="C240" s="290">
        <f t="shared" si="206"/>
        <v>-375.30467272215134</v>
      </c>
      <c r="D240" s="290">
        <f t="shared" si="207"/>
        <v>300.14858932060025</v>
      </c>
      <c r="E240" s="290">
        <f t="shared" si="208"/>
        <v>-5428.9723774789891</v>
      </c>
      <c r="F240" s="290">
        <f t="shared" si="209"/>
        <v>-112.32295348487702</v>
      </c>
      <c r="G240" s="290">
        <f t="shared" si="210"/>
        <v>-407.08255697225161</v>
      </c>
      <c r="H240" s="290">
        <f t="shared" si="211"/>
        <v>-782.7610339226336</v>
      </c>
      <c r="I240" s="290">
        <f t="shared" si="212"/>
        <v>-198.80556603827216</v>
      </c>
      <c r="J240" s="290">
        <f t="shared" si="213"/>
        <v>-1399.751177468346</v>
      </c>
      <c r="K240" s="290">
        <f t="shared" si="214"/>
        <v>610.36590033721336</v>
      </c>
      <c r="L240" s="297">
        <f t="shared" si="215"/>
        <v>-7794.4858484297083</v>
      </c>
    </row>
    <row r="241" spans="1:12" x14ac:dyDescent="0.2">
      <c r="A241" s="280">
        <f t="shared" si="205"/>
        <v>2006</v>
      </c>
      <c r="C241" s="290">
        <f t="shared" si="206"/>
        <v>1479.8256667552876</v>
      </c>
      <c r="D241" s="290">
        <f t="shared" si="207"/>
        <v>1397.5124976462787</v>
      </c>
      <c r="E241" s="290">
        <f t="shared" si="208"/>
        <v>-3877.4179775750199</v>
      </c>
      <c r="F241" s="290">
        <f t="shared" si="209"/>
        <v>-75.270452551747127</v>
      </c>
      <c r="G241" s="290">
        <f t="shared" si="210"/>
        <v>59.570118916012134</v>
      </c>
      <c r="H241" s="290">
        <f t="shared" si="211"/>
        <v>636.45561321453772</v>
      </c>
      <c r="I241" s="290">
        <f t="shared" si="212"/>
        <v>82.430255327746252</v>
      </c>
      <c r="J241" s="290">
        <f t="shared" si="213"/>
        <v>140.68461001083637</v>
      </c>
      <c r="K241" s="290">
        <f t="shared" si="214"/>
        <v>2754.6806156147295</v>
      </c>
      <c r="L241" s="297">
        <f t="shared" si="215"/>
        <v>2598.4709473586609</v>
      </c>
    </row>
    <row r="242" spans="1:12" x14ac:dyDescent="0.2">
      <c r="A242" s="280">
        <f t="shared" si="205"/>
        <v>2007</v>
      </c>
      <c r="C242" s="290">
        <f t="shared" si="206"/>
        <v>2202.6856610314717</v>
      </c>
      <c r="D242" s="290">
        <f t="shared" si="207"/>
        <v>-132.40898052541351</v>
      </c>
      <c r="E242" s="290">
        <f t="shared" si="208"/>
        <v>449.10516239950471</v>
      </c>
      <c r="F242" s="290">
        <f t="shared" si="209"/>
        <v>68.636504096595814</v>
      </c>
      <c r="G242" s="290">
        <f t="shared" si="210"/>
        <v>600.6667856236428</v>
      </c>
      <c r="H242" s="290">
        <f t="shared" si="211"/>
        <v>2245.4618980389491</v>
      </c>
      <c r="I242" s="290">
        <f t="shared" si="212"/>
        <v>318.58357641557359</v>
      </c>
      <c r="J242" s="290">
        <f t="shared" si="213"/>
        <v>1830.7231799590725</v>
      </c>
      <c r="K242" s="290">
        <f t="shared" si="214"/>
        <v>4691.4788334452214</v>
      </c>
      <c r="L242" s="297">
        <f t="shared" si="215"/>
        <v>12274.932620484618</v>
      </c>
    </row>
    <row r="243" spans="1:12" x14ac:dyDescent="0.2">
      <c r="A243" s="280">
        <f t="shared" si="205"/>
        <v>2008</v>
      </c>
      <c r="C243" s="290">
        <f t="shared" si="206"/>
        <v>1768.2054741055506</v>
      </c>
      <c r="D243" s="290">
        <f t="shared" si="207"/>
        <v>525.04327306790424</v>
      </c>
      <c r="E243" s="290">
        <f t="shared" si="208"/>
        <v>3425.1148701620991</v>
      </c>
      <c r="F243" s="290">
        <f t="shared" si="209"/>
        <v>463.34322553884368</v>
      </c>
      <c r="G243" s="290">
        <f t="shared" si="210"/>
        <v>1293.0581080905097</v>
      </c>
      <c r="H243" s="290">
        <f t="shared" si="211"/>
        <v>3947.5063901848957</v>
      </c>
      <c r="I243" s="290">
        <f t="shared" si="212"/>
        <v>2014.0678444019031</v>
      </c>
      <c r="J243" s="290">
        <f t="shared" si="213"/>
        <v>3775.5567512625967</v>
      </c>
      <c r="K243" s="290">
        <f t="shared" si="214"/>
        <v>8227.8105785478383</v>
      </c>
      <c r="L243" s="297">
        <f t="shared" si="215"/>
        <v>25439.706515362144</v>
      </c>
    </row>
    <row r="244" spans="1:12" x14ac:dyDescent="0.2">
      <c r="A244" s="280">
        <f t="shared" si="205"/>
        <v>2009</v>
      </c>
      <c r="C244" s="290">
        <f t="shared" ref="C244:C247" si="216">C16*((C17/C16)-(B17/B16))</f>
        <v>171.89430124480316</v>
      </c>
      <c r="D244" s="290">
        <f t="shared" ref="D244:D247" si="217">E16*((E17/E16)-(D17/D16))</f>
        <v>596.73542525051892</v>
      </c>
      <c r="E244" s="290">
        <f t="shared" ref="E244:E247" si="218">G16*((G17/G16)-(F17/F16))</f>
        <v>3656.8852198789564</v>
      </c>
      <c r="F244" s="290">
        <f t="shared" ref="F244:F247" si="219">I16*((I17/I16)-(H17/H16))</f>
        <v>646.06398613825365</v>
      </c>
      <c r="G244" s="290">
        <f t="shared" ref="G244:G247" si="220">K16*((K17/K16)-(J17/J16))</f>
        <v>1185.2441634736731</v>
      </c>
      <c r="H244" s="290">
        <f t="shared" ref="H244:H247" si="221">M16*((M17/M16)-(L17/L16))</f>
        <v>3589.5299675506558</v>
      </c>
      <c r="I244" s="290">
        <f t="shared" ref="I244:I247" si="222">O16*((O17/O16)-(N17/N16))</f>
        <v>712.32213563270363</v>
      </c>
      <c r="J244" s="290">
        <f t="shared" ref="J244:J247" si="223">Q16*((Q17/Q16)-(P17/P16))</f>
        <v>3404.8870280117062</v>
      </c>
      <c r="K244" s="290">
        <f t="shared" ref="K244:K247" si="224">S16*((S17/S16)-(R17/R16))</f>
        <v>6765.4737532706195</v>
      </c>
      <c r="L244" s="297">
        <f t="shared" ref="L244:L247" si="225">SUM(C244:K244)</f>
        <v>20729.035980451888</v>
      </c>
    </row>
    <row r="245" spans="1:12" x14ac:dyDescent="0.2">
      <c r="A245" s="280">
        <f t="shared" si="205"/>
        <v>2010</v>
      </c>
      <c r="C245" s="290">
        <f t="shared" si="216"/>
        <v>345.5530680861263</v>
      </c>
      <c r="D245" s="290">
        <f t="shared" si="217"/>
        <v>718.34588763519412</v>
      </c>
      <c r="E245" s="290">
        <f t="shared" si="218"/>
        <v>783.2904671131846</v>
      </c>
      <c r="F245" s="290">
        <f t="shared" si="219"/>
        <v>-173.04655990016136</v>
      </c>
      <c r="G245" s="290">
        <f t="shared" si="220"/>
        <v>666.76182667582145</v>
      </c>
      <c r="H245" s="290">
        <f t="shared" si="221"/>
        <v>2032.915867179576</v>
      </c>
      <c r="I245" s="290">
        <f t="shared" si="222"/>
        <v>771.5560579380151</v>
      </c>
      <c r="J245" s="290">
        <f t="shared" si="223"/>
        <v>1788.7689087196188</v>
      </c>
      <c r="K245" s="290">
        <f t="shared" si="224"/>
        <v>3145.2164760409728</v>
      </c>
      <c r="L245" s="297">
        <f t="shared" si="225"/>
        <v>10079.361999488348</v>
      </c>
    </row>
    <row r="246" spans="1:12" x14ac:dyDescent="0.2">
      <c r="A246" s="280">
        <f t="shared" ref="A246:A247" si="226">A222</f>
        <v>2011</v>
      </c>
      <c r="C246" s="290">
        <f t="shared" si="216"/>
        <v>39.439158669387155</v>
      </c>
      <c r="D246" s="290">
        <f t="shared" si="217"/>
        <v>-150.97710956517781</v>
      </c>
      <c r="E246" s="290">
        <f t="shared" si="218"/>
        <v>1803.3536046021827</v>
      </c>
      <c r="F246" s="290">
        <f t="shared" si="219"/>
        <v>102.03036955859078</v>
      </c>
      <c r="G246" s="290">
        <f t="shared" si="220"/>
        <v>199.89039418529282</v>
      </c>
      <c r="H246" s="290">
        <f t="shared" si="221"/>
        <v>967.39312388420308</v>
      </c>
      <c r="I246" s="290">
        <f t="shared" si="222"/>
        <v>646.40592543390119</v>
      </c>
      <c r="J246" s="290">
        <f t="shared" si="223"/>
        <v>199.23228496656998</v>
      </c>
      <c r="K246" s="290">
        <f t="shared" si="224"/>
        <v>3296.9474022335785</v>
      </c>
      <c r="L246" s="297">
        <f t="shared" si="225"/>
        <v>7103.7151539685292</v>
      </c>
    </row>
    <row r="247" spans="1:12" ht="13.5" thickBot="1" x14ac:dyDescent="0.25">
      <c r="A247" s="280">
        <f t="shared" si="226"/>
        <v>2012</v>
      </c>
      <c r="C247" s="290">
        <f t="shared" si="216"/>
        <v>-162.59103034860661</v>
      </c>
      <c r="D247" s="290">
        <f t="shared" si="217"/>
        <v>45.379860136469645</v>
      </c>
      <c r="E247" s="290">
        <f t="shared" si="218"/>
        <v>1862.0840073595086</v>
      </c>
      <c r="F247" s="290">
        <f t="shared" si="219"/>
        <v>159.05556156646657</v>
      </c>
      <c r="G247" s="290">
        <f t="shared" si="220"/>
        <v>248.16805750023261</v>
      </c>
      <c r="H247" s="290">
        <f t="shared" si="221"/>
        <v>631.28861107512546</v>
      </c>
      <c r="I247" s="290">
        <f t="shared" si="222"/>
        <v>293.05755004254002</v>
      </c>
      <c r="J247" s="290">
        <f t="shared" si="223"/>
        <v>-808.94977164174793</v>
      </c>
      <c r="K247" s="290">
        <f t="shared" si="224"/>
        <v>1553.6906161242578</v>
      </c>
      <c r="L247" s="298">
        <f t="shared" si="225"/>
        <v>3821.1834618142457</v>
      </c>
    </row>
    <row r="249" spans="1:12" x14ac:dyDescent="0.2">
      <c r="A249" s="295" t="s">
        <v>28</v>
      </c>
      <c r="C249" s="290">
        <f t="shared" ref="C249:L249" si="227">AVERAGE(C231:C247)</f>
        <v>342.36341798217035</v>
      </c>
      <c r="D249" s="290">
        <f t="shared" si="227"/>
        <v>71.941464960302014</v>
      </c>
      <c r="E249" s="290">
        <f t="shared" si="227"/>
        <v>-592.97582597254984</v>
      </c>
      <c r="F249" s="290">
        <f t="shared" si="227"/>
        <v>43.781538385576255</v>
      </c>
      <c r="G249" s="290">
        <f t="shared" si="227"/>
        <v>132.05220394596327</v>
      </c>
      <c r="H249" s="290">
        <f t="shared" si="227"/>
        <v>434.12595474937268</v>
      </c>
      <c r="I249" s="290">
        <f t="shared" si="227"/>
        <v>52.985655410432798</v>
      </c>
      <c r="J249" s="290">
        <f t="shared" si="227"/>
        <v>-47.144597821020582</v>
      </c>
      <c r="K249" s="290">
        <f t="shared" si="227"/>
        <v>1396.1051467500522</v>
      </c>
      <c r="L249" s="290">
        <f t="shared" si="227"/>
        <v>1833.2349583902997</v>
      </c>
    </row>
    <row r="250" spans="1:12" x14ac:dyDescent="0.2">
      <c r="A250" s="295" t="s">
        <v>371</v>
      </c>
      <c r="C250" s="290">
        <f t="shared" ref="C250:L250" si="228">C247-C231</f>
        <v>-162.59103034860661</v>
      </c>
      <c r="D250" s="290">
        <f t="shared" si="228"/>
        <v>45.379860136469645</v>
      </c>
      <c r="E250" s="290">
        <f t="shared" si="228"/>
        <v>1862.0840073595086</v>
      </c>
      <c r="F250" s="290">
        <f t="shared" si="228"/>
        <v>159.05556156646657</v>
      </c>
      <c r="G250" s="290">
        <f t="shared" si="228"/>
        <v>248.16805750023261</v>
      </c>
      <c r="H250" s="290">
        <f t="shared" si="228"/>
        <v>631.28861107512546</v>
      </c>
      <c r="I250" s="290">
        <f t="shared" si="228"/>
        <v>293.05755004254002</v>
      </c>
      <c r="J250" s="290">
        <f t="shared" si="228"/>
        <v>-808.94977164174793</v>
      </c>
      <c r="K250" s="290">
        <f t="shared" si="228"/>
        <v>1553.6906161242578</v>
      </c>
      <c r="L250" s="290">
        <f t="shared" si="228"/>
        <v>3821.1834618142457</v>
      </c>
    </row>
    <row r="251" spans="1:12" x14ac:dyDescent="0.2">
      <c r="A251" s="295" t="s">
        <v>372</v>
      </c>
      <c r="C251" s="290">
        <f t="shared" ref="C251:L251" si="229">STDEV(C231:C247)</f>
        <v>920.02209484191269</v>
      </c>
      <c r="D251" s="290">
        <f t="shared" si="229"/>
        <v>841.68980170567693</v>
      </c>
      <c r="E251" s="290">
        <f t="shared" si="229"/>
        <v>2570.5149307602178</v>
      </c>
      <c r="F251" s="290">
        <f t="shared" si="229"/>
        <v>223.90635117406993</v>
      </c>
      <c r="G251" s="290">
        <f t="shared" si="229"/>
        <v>566.75150383809773</v>
      </c>
      <c r="H251" s="290">
        <f t="shared" si="229"/>
        <v>1863.6394405181027</v>
      </c>
      <c r="I251" s="290">
        <f t="shared" si="229"/>
        <v>914.44713272390561</v>
      </c>
      <c r="J251" s="290">
        <f t="shared" si="229"/>
        <v>1878.5646727702931</v>
      </c>
      <c r="K251" s="290">
        <f t="shared" si="229"/>
        <v>3541.2570476805572</v>
      </c>
      <c r="L251" s="290">
        <f t="shared" si="229"/>
        <v>10952.880488839233</v>
      </c>
    </row>
    <row r="253" spans="1:12" ht="13.5" thickBot="1" x14ac:dyDescent="0.25"/>
    <row r="254" spans="1:12" ht="16.5" thickBot="1" x14ac:dyDescent="0.3">
      <c r="A254" s="461" t="s">
        <v>383</v>
      </c>
      <c r="B254" s="462"/>
      <c r="C254" s="463"/>
    </row>
    <row r="256" spans="1:12" x14ac:dyDescent="0.2">
      <c r="A256" s="280" t="str">
        <f t="shared" ref="A256:A270" si="230">A231</f>
        <v>1996</v>
      </c>
    </row>
    <row r="257" spans="1:3" x14ac:dyDescent="0.2">
      <c r="A257" s="280">
        <f t="shared" si="230"/>
        <v>1997</v>
      </c>
      <c r="B257" s="283">
        <f t="shared" ref="B257:B265" si="231">L184+L208+L232</f>
        <v>10471.552989814723</v>
      </c>
      <c r="C257" s="283">
        <f t="shared" ref="C257:C265" si="232">Z5-Z4</f>
        <v>10471.552989814896</v>
      </c>
    </row>
    <row r="258" spans="1:3" x14ac:dyDescent="0.2">
      <c r="A258" s="280">
        <f t="shared" si="230"/>
        <v>1998</v>
      </c>
      <c r="B258" s="283">
        <f t="shared" si="231"/>
        <v>-1961.6371059959683</v>
      </c>
      <c r="C258" s="283">
        <f t="shared" si="232"/>
        <v>-1961.6371059961384</v>
      </c>
    </row>
    <row r="259" spans="1:3" x14ac:dyDescent="0.2">
      <c r="A259" s="280">
        <f t="shared" si="230"/>
        <v>1999</v>
      </c>
      <c r="B259" s="283">
        <f t="shared" si="231"/>
        <v>5999.0039928584556</v>
      </c>
      <c r="C259" s="283">
        <f t="shared" si="232"/>
        <v>5999.0039928583428</v>
      </c>
    </row>
    <row r="260" spans="1:3" x14ac:dyDescent="0.2">
      <c r="A260" s="280">
        <f t="shared" si="230"/>
        <v>2000</v>
      </c>
      <c r="B260" s="283">
        <f t="shared" si="231"/>
        <v>1878.9560826244669</v>
      </c>
      <c r="C260" s="283">
        <f t="shared" si="232"/>
        <v>1878.9560826243833</v>
      </c>
    </row>
    <row r="261" spans="1:3" x14ac:dyDescent="0.2">
      <c r="A261" s="280">
        <f t="shared" si="230"/>
        <v>2001</v>
      </c>
      <c r="B261" s="283">
        <f t="shared" si="231"/>
        <v>-2485.2811926857112</v>
      </c>
      <c r="C261" s="283">
        <f t="shared" si="232"/>
        <v>-2485.2811926857103</v>
      </c>
    </row>
    <row r="262" spans="1:3" x14ac:dyDescent="0.2">
      <c r="A262" s="280">
        <f t="shared" si="230"/>
        <v>2002</v>
      </c>
      <c r="B262" s="283">
        <f t="shared" si="231"/>
        <v>16120.650286530179</v>
      </c>
      <c r="C262" s="283">
        <f t="shared" si="232"/>
        <v>16120.650286530377</v>
      </c>
    </row>
    <row r="263" spans="1:3" x14ac:dyDescent="0.2">
      <c r="A263" s="280">
        <f t="shared" si="230"/>
        <v>2003</v>
      </c>
      <c r="B263" s="283">
        <f t="shared" si="231"/>
        <v>12553.799513006561</v>
      </c>
      <c r="C263" s="283">
        <f t="shared" si="232"/>
        <v>12553.799513006583</v>
      </c>
    </row>
    <row r="264" spans="1:3" x14ac:dyDescent="0.2">
      <c r="A264" s="280">
        <f t="shared" si="230"/>
        <v>2004</v>
      </c>
      <c r="B264" s="283">
        <f t="shared" si="231"/>
        <v>29533.696801007252</v>
      </c>
      <c r="C264" s="283">
        <f t="shared" si="232"/>
        <v>29533.69680100726</v>
      </c>
    </row>
    <row r="265" spans="1:3" x14ac:dyDescent="0.2">
      <c r="A265" s="280">
        <f t="shared" si="230"/>
        <v>2005</v>
      </c>
      <c r="B265" s="283">
        <f t="shared" si="231"/>
        <v>25014.173532929766</v>
      </c>
      <c r="C265" s="283">
        <f t="shared" si="232"/>
        <v>25014.173532929737</v>
      </c>
    </row>
    <row r="266" spans="1:3" x14ac:dyDescent="0.2">
      <c r="A266" s="280">
        <f t="shared" si="230"/>
        <v>2006</v>
      </c>
      <c r="B266" s="283">
        <f t="shared" ref="B266:B268" si="233">L193+L217+L241</f>
        <v>41207.305972180278</v>
      </c>
      <c r="C266" s="283">
        <f t="shared" ref="C266:C268" si="234">Z14-Z13</f>
        <v>41207.305972180329</v>
      </c>
    </row>
    <row r="267" spans="1:3" x14ac:dyDescent="0.2">
      <c r="A267" s="280">
        <f t="shared" si="230"/>
        <v>2007</v>
      </c>
      <c r="B267" s="283">
        <f t="shared" si="233"/>
        <v>58547.598736955493</v>
      </c>
      <c r="C267" s="283">
        <f t="shared" si="234"/>
        <v>58547.598736955319</v>
      </c>
    </row>
    <row r="268" spans="1:3" x14ac:dyDescent="0.2">
      <c r="A268" s="280">
        <f t="shared" si="230"/>
        <v>2008</v>
      </c>
      <c r="B268" s="283">
        <f t="shared" si="233"/>
        <v>79774.025525874487</v>
      </c>
      <c r="C268" s="283">
        <f t="shared" si="234"/>
        <v>79774.025525874458</v>
      </c>
    </row>
    <row r="269" spans="1:3" x14ac:dyDescent="0.2">
      <c r="A269" s="280">
        <f t="shared" si="230"/>
        <v>2009</v>
      </c>
      <c r="B269" s="283">
        <f t="shared" ref="B269:B272" si="235">L196+L220+L244</f>
        <v>515.64079556550496</v>
      </c>
      <c r="C269" s="283">
        <f t="shared" ref="C269:C272" si="236">Z17-Z16</f>
        <v>515.64079556567594</v>
      </c>
    </row>
    <row r="270" spans="1:3" x14ac:dyDescent="0.2">
      <c r="A270" s="280">
        <f t="shared" si="230"/>
        <v>2010</v>
      </c>
      <c r="B270" s="283">
        <f t="shared" si="235"/>
        <v>-2983.9000862603134</v>
      </c>
      <c r="C270" s="283">
        <f t="shared" si="236"/>
        <v>-2983.9000862601679</v>
      </c>
    </row>
    <row r="271" spans="1:3" x14ac:dyDescent="0.2">
      <c r="A271" s="280">
        <f t="shared" ref="A271:A272" si="237">A246</f>
        <v>2011</v>
      </c>
      <c r="B271" s="283">
        <f t="shared" si="235"/>
        <v>31810.734090851998</v>
      </c>
      <c r="C271" s="283">
        <f t="shared" si="236"/>
        <v>31810.734090851853</v>
      </c>
    </row>
    <row r="272" spans="1:3" x14ac:dyDescent="0.2">
      <c r="A272" s="280">
        <f t="shared" si="237"/>
        <v>2012</v>
      </c>
      <c r="B272" s="283">
        <f t="shared" si="235"/>
        <v>45662.312541983949</v>
      </c>
      <c r="C272" s="283">
        <f t="shared" si="236"/>
        <v>45662.312541984022</v>
      </c>
    </row>
    <row r="273" spans="1:12" ht="13.5" thickBot="1" x14ac:dyDescent="0.25"/>
    <row r="274" spans="1:12" ht="13.5" thickBot="1" x14ac:dyDescent="0.25">
      <c r="A274" s="277" t="s">
        <v>384</v>
      </c>
    </row>
    <row r="275" spans="1:12" ht="51" x14ac:dyDescent="0.2">
      <c r="A275" s="287" t="s">
        <v>385</v>
      </c>
      <c r="C275" s="278" t="s">
        <v>1</v>
      </c>
      <c r="D275" s="278" t="s">
        <v>2</v>
      </c>
      <c r="E275" s="278" t="s">
        <v>4</v>
      </c>
      <c r="F275" s="278" t="s">
        <v>5</v>
      </c>
      <c r="G275" s="278" t="s">
        <v>6</v>
      </c>
      <c r="H275" s="278" t="s">
        <v>8</v>
      </c>
      <c r="I275" s="278" t="s">
        <v>9</v>
      </c>
      <c r="J275" s="278" t="s">
        <v>10</v>
      </c>
      <c r="K275" s="289" t="s">
        <v>368</v>
      </c>
      <c r="L275" s="292" t="s">
        <v>28</v>
      </c>
    </row>
    <row r="276" spans="1:12" x14ac:dyDescent="0.2">
      <c r="A276" s="280" t="str">
        <f>A256</f>
        <v>1996</v>
      </c>
      <c r="C276" s="278"/>
      <c r="D276" s="290"/>
      <c r="E276" s="290"/>
      <c r="F276" s="290"/>
      <c r="G276" s="290"/>
      <c r="H276" s="290"/>
      <c r="I276" s="290"/>
      <c r="J276" s="290"/>
      <c r="K276" s="290"/>
      <c r="L276" s="293"/>
    </row>
    <row r="277" spans="1:12" x14ac:dyDescent="0.2">
      <c r="A277" s="280">
        <f t="shared" ref="A277:A292" si="238">A256+1</f>
        <v>1997</v>
      </c>
      <c r="C277" s="290">
        <f t="shared" ref="C277:C293" si="239">LOG(C5/C$4)-LOG(B5/B$4)</f>
        <v>1.3079621201241088E-3</v>
      </c>
      <c r="D277" s="290">
        <f t="shared" ref="D277:D292" si="240">LOG(E5/E$4)-LOG(D5/D$4)</f>
        <v>-5.8640539462966261E-2</v>
      </c>
      <c r="E277" s="290">
        <f t="shared" ref="E277:E292" si="241">LOG(G5/G$4)-LOG(F5/F$4)</f>
        <v>-1.8129006125162522E-3</v>
      </c>
      <c r="F277" s="290">
        <f t="shared" ref="F277:F292" si="242">LOG(I5/I$4)-LOG(H5/H$4)</f>
        <v>1.1514774317735784E-3</v>
      </c>
      <c r="G277" s="290">
        <f t="shared" ref="G277:G292" si="243">LOG(K5/K$4)-LOG(J5/J$4)</f>
        <v>-6.6828970949213765E-4</v>
      </c>
      <c r="H277" s="290">
        <f t="shared" ref="H277:H292" si="244">LOG(M5/M$4)-LOG(L5/L$4)</f>
        <v>-8.943041041217497E-4</v>
      </c>
      <c r="I277" s="290">
        <f t="shared" ref="I277:I292" si="245">LOG(O5/O$4)-LOG(N5/N$4)</f>
        <v>4.2039296753206522E-4</v>
      </c>
      <c r="J277" s="290">
        <f t="shared" ref="J277:J292" si="246">LOG(Q5/Q$4)-LOG(P5/P$4)</f>
        <v>9.3882919010492699E-5</v>
      </c>
      <c r="K277" s="290">
        <f t="shared" ref="K277:K292" si="247">LOG(S5/S$4)-LOG(R5/R$4)</f>
        <v>1.4118130979519153E-3</v>
      </c>
      <c r="L277" s="299">
        <f>AVERAGE(C277:K277)</f>
        <v>-6.4033894836338055E-3</v>
      </c>
    </row>
    <row r="278" spans="1:12" x14ac:dyDescent="0.2">
      <c r="A278" s="280">
        <f t="shared" si="238"/>
        <v>1998</v>
      </c>
      <c r="C278" s="290">
        <f t="shared" si="239"/>
        <v>6.624149925757699E-4</v>
      </c>
      <c r="D278" s="290">
        <f t="shared" si="240"/>
        <v>-3.76683743739816E-2</v>
      </c>
      <c r="E278" s="290">
        <f t="shared" si="241"/>
        <v>-5.8510486954712268E-3</v>
      </c>
      <c r="F278" s="290">
        <f t="shared" si="242"/>
        <v>-4.3643540722362126E-3</v>
      </c>
      <c r="G278" s="290">
        <f t="shared" si="243"/>
        <v>-4.3189357175779999E-3</v>
      </c>
      <c r="H278" s="290">
        <f t="shared" si="244"/>
        <v>-5.1153059034271461E-3</v>
      </c>
      <c r="I278" s="290">
        <f t="shared" si="245"/>
        <v>-2.0044290761458625E-4</v>
      </c>
      <c r="J278" s="290">
        <f t="shared" si="246"/>
        <v>-6.4168790821991124E-3</v>
      </c>
      <c r="K278" s="290">
        <f t="shared" si="247"/>
        <v>7.4723657894885248E-4</v>
      </c>
      <c r="L278" s="299">
        <f t="shared" ref="L278:L307" si="248">AVERAGE(C278:K278)</f>
        <v>-6.9472987978870283E-3</v>
      </c>
    </row>
    <row r="279" spans="1:12" x14ac:dyDescent="0.2">
      <c r="A279" s="280">
        <f t="shared" si="238"/>
        <v>1999</v>
      </c>
      <c r="C279" s="290">
        <f t="shared" si="239"/>
        <v>8.656527819652874E-4</v>
      </c>
      <c r="D279" s="290">
        <f t="shared" si="240"/>
        <v>-0.12077977337739403</v>
      </c>
      <c r="E279" s="290">
        <f t="shared" si="241"/>
        <v>-8.8703448810604352E-3</v>
      </c>
      <c r="F279" s="290">
        <f t="shared" si="242"/>
        <v>-8.8623935347523636E-3</v>
      </c>
      <c r="G279" s="290">
        <f t="shared" si="243"/>
        <v>-1.404931117491421E-2</v>
      </c>
      <c r="H279" s="290">
        <f t="shared" si="244"/>
        <v>-1.5194190172830524E-2</v>
      </c>
      <c r="I279" s="290">
        <f t="shared" si="245"/>
        <v>-9.0820061202022181E-3</v>
      </c>
      <c r="J279" s="290">
        <f t="shared" si="246"/>
        <v>-1.8502569004735715E-2</v>
      </c>
      <c r="K279" s="290">
        <f t="shared" si="247"/>
        <v>-3.3464380683438655E-4</v>
      </c>
      <c r="L279" s="299">
        <f t="shared" si="248"/>
        <v>-2.1645508810084282E-2</v>
      </c>
    </row>
    <row r="280" spans="1:12" x14ac:dyDescent="0.2">
      <c r="A280" s="280">
        <f t="shared" si="238"/>
        <v>2000</v>
      </c>
      <c r="C280" s="290">
        <f t="shared" si="239"/>
        <v>1.2714321220876415E-3</v>
      </c>
      <c r="D280" s="290">
        <f t="shared" si="240"/>
        <v>-0.16289432076121502</v>
      </c>
      <c r="E280" s="290">
        <f t="shared" si="241"/>
        <v>-8.847729769276072E-3</v>
      </c>
      <c r="F280" s="290">
        <f t="shared" si="242"/>
        <v>-1.0970886655749681E-2</v>
      </c>
      <c r="G280" s="290">
        <f t="shared" si="243"/>
        <v>-1.8629257527783348E-2</v>
      </c>
      <c r="H280" s="290">
        <f t="shared" si="244"/>
        <v>-2.1367991068313191E-2</v>
      </c>
      <c r="I280" s="290">
        <f t="shared" si="245"/>
        <v>-1.8813738673600543E-2</v>
      </c>
      <c r="J280" s="290">
        <f t="shared" si="246"/>
        <v>-2.3565730001587439E-2</v>
      </c>
      <c r="K280" s="290">
        <f t="shared" si="247"/>
        <v>-1.0433359474487508E-3</v>
      </c>
      <c r="L280" s="299">
        <f t="shared" si="248"/>
        <v>-2.9429062031431825E-2</v>
      </c>
    </row>
    <row r="281" spans="1:12" x14ac:dyDescent="0.2">
      <c r="A281" s="280">
        <f t="shared" si="238"/>
        <v>2001</v>
      </c>
      <c r="C281" s="290">
        <f t="shared" si="239"/>
        <v>-3.8263414424941286E-3</v>
      </c>
      <c r="D281" s="290">
        <f t="shared" si="240"/>
        <v>-0.19223064142288748</v>
      </c>
      <c r="E281" s="290">
        <f t="shared" si="241"/>
        <v>-1.110508718866008E-2</v>
      </c>
      <c r="F281" s="290">
        <f t="shared" si="242"/>
        <v>-1.4951737081392609E-2</v>
      </c>
      <c r="G281" s="290">
        <f t="shared" si="243"/>
        <v>-1.7551109479453271E-2</v>
      </c>
      <c r="H281" s="290">
        <f t="shared" si="244"/>
        <v>-2.1118352862061568E-2</v>
      </c>
      <c r="I281" s="290">
        <f t="shared" si="245"/>
        <v>-2.2049532052571194E-2</v>
      </c>
      <c r="J281" s="290">
        <f t="shared" si="246"/>
        <v>-2.878405881090107E-2</v>
      </c>
      <c r="K281" s="290">
        <f t="shared" si="247"/>
        <v>-7.6461063366665E-3</v>
      </c>
      <c r="L281" s="299">
        <f t="shared" si="248"/>
        <v>-3.5473662964120883E-2</v>
      </c>
    </row>
    <row r="282" spans="1:12" x14ac:dyDescent="0.2">
      <c r="A282" s="280">
        <f t="shared" si="238"/>
        <v>2002</v>
      </c>
      <c r="C282" s="290">
        <f t="shared" si="239"/>
        <v>-3.155859279670846E-3</v>
      </c>
      <c r="D282" s="290">
        <f t="shared" si="240"/>
        <v>-0.20000323992325458</v>
      </c>
      <c r="E282" s="290">
        <f t="shared" si="241"/>
        <v>-1.3655624162763599E-2</v>
      </c>
      <c r="F282" s="290">
        <f t="shared" si="242"/>
        <v>-9.7138589735358827E-3</v>
      </c>
      <c r="G282" s="290">
        <f t="shared" si="243"/>
        <v>-1.9734863231294364E-2</v>
      </c>
      <c r="H282" s="290">
        <f t="shared" si="244"/>
        <v>-2.2667117689799073E-2</v>
      </c>
      <c r="I282" s="290">
        <f t="shared" si="245"/>
        <v>-2.9745264100646131E-2</v>
      </c>
      <c r="J282" s="290">
        <f t="shared" si="246"/>
        <v>-3.4262167534262353E-2</v>
      </c>
      <c r="K282" s="290">
        <f t="shared" si="247"/>
        <v>-1.2691017749854913E-2</v>
      </c>
      <c r="L282" s="299">
        <f t="shared" si="248"/>
        <v>-3.8403223627231309E-2</v>
      </c>
    </row>
    <row r="283" spans="1:12" x14ac:dyDescent="0.2">
      <c r="A283" s="280">
        <f t="shared" si="238"/>
        <v>2003</v>
      </c>
      <c r="C283" s="290">
        <f t="shared" si="239"/>
        <v>1.7300017884962337E-3</v>
      </c>
      <c r="D283" s="290">
        <f t="shared" si="240"/>
        <v>-0.17957278998063242</v>
      </c>
      <c r="E283" s="290">
        <f t="shared" si="241"/>
        <v>-1.4113613110781908E-2</v>
      </c>
      <c r="F283" s="290">
        <f t="shared" si="242"/>
        <v>-1.6519448601709119E-2</v>
      </c>
      <c r="G283" s="290">
        <f t="shared" si="243"/>
        <v>-2.2013875254749765E-2</v>
      </c>
      <c r="H283" s="290">
        <f t="shared" si="244"/>
        <v>-2.385624141662232E-2</v>
      </c>
      <c r="I283" s="290">
        <f t="shared" si="245"/>
        <v>-2.9154928060379427E-2</v>
      </c>
      <c r="J283" s="290">
        <f t="shared" si="246"/>
        <v>-3.8818930178315031E-2</v>
      </c>
      <c r="K283" s="290">
        <f t="shared" si="247"/>
        <v>-1.8414356012309424E-2</v>
      </c>
      <c r="L283" s="299">
        <f t="shared" si="248"/>
        <v>-3.7859353425222585E-2</v>
      </c>
    </row>
    <row r="284" spans="1:12" x14ac:dyDescent="0.2">
      <c r="A284" s="280">
        <f t="shared" si="238"/>
        <v>2004</v>
      </c>
      <c r="C284" s="290">
        <f t="shared" si="239"/>
        <v>-5.0560705678354134E-5</v>
      </c>
      <c r="D284" s="290">
        <f t="shared" si="240"/>
        <v>-9.9164464034697808E-2</v>
      </c>
      <c r="E284" s="290">
        <f t="shared" si="241"/>
        <v>-1.9990706959402554E-2</v>
      </c>
      <c r="F284" s="290">
        <f t="shared" si="242"/>
        <v>-1.886817613271E-2</v>
      </c>
      <c r="G284" s="290">
        <f t="shared" si="243"/>
        <v>-2.1189851239483706E-2</v>
      </c>
      <c r="H284" s="290">
        <f t="shared" si="244"/>
        <v>-2.1599731967692978E-2</v>
      </c>
      <c r="I284" s="290">
        <f t="shared" si="245"/>
        <v>-2.3704016885672682E-2</v>
      </c>
      <c r="J284" s="290">
        <f t="shared" si="246"/>
        <v>-3.8510628597744734E-2</v>
      </c>
      <c r="K284" s="290">
        <f t="shared" si="247"/>
        <v>-1.3704386447927708E-2</v>
      </c>
      <c r="L284" s="299">
        <f t="shared" si="248"/>
        <v>-2.8531391441223394E-2</v>
      </c>
    </row>
    <row r="285" spans="1:12" x14ac:dyDescent="0.2">
      <c r="A285" s="280">
        <f t="shared" si="238"/>
        <v>2005</v>
      </c>
      <c r="C285" s="290">
        <f t="shared" si="239"/>
        <v>-1.6693692686145095E-3</v>
      </c>
      <c r="D285" s="290">
        <f t="shared" si="240"/>
        <v>-8.2783016380832755E-2</v>
      </c>
      <c r="E285" s="290">
        <f t="shared" si="241"/>
        <v>-2.9205640747354482E-2</v>
      </c>
      <c r="F285" s="290">
        <f t="shared" si="242"/>
        <v>-2.4562530541602377E-2</v>
      </c>
      <c r="G285" s="290">
        <f t="shared" si="243"/>
        <v>-2.4409367917295061E-2</v>
      </c>
      <c r="H285" s="290">
        <f t="shared" si="244"/>
        <v>-2.3710136176435082E-2</v>
      </c>
      <c r="I285" s="290">
        <f t="shared" si="245"/>
        <v>-2.5005497427994666E-2</v>
      </c>
      <c r="J285" s="290">
        <f t="shared" si="246"/>
        <v>-4.2752456755882851E-2</v>
      </c>
      <c r="K285" s="290">
        <f t="shared" si="247"/>
        <v>-1.2779507526061051E-2</v>
      </c>
      <c r="L285" s="299">
        <f t="shared" si="248"/>
        <v>-2.9653058082452537E-2</v>
      </c>
    </row>
    <row r="286" spans="1:12" x14ac:dyDescent="0.2">
      <c r="A286" s="280">
        <f t="shared" si="238"/>
        <v>2006</v>
      </c>
      <c r="C286" s="290">
        <f t="shared" si="239"/>
        <v>4.7464257237622084E-3</v>
      </c>
      <c r="D286" s="290">
        <f t="shared" si="240"/>
        <v>-1.5864127565833303E-2</v>
      </c>
      <c r="E286" s="290">
        <f t="shared" si="241"/>
        <v>-3.572613483815569E-2</v>
      </c>
      <c r="F286" s="290">
        <f t="shared" si="242"/>
        <v>-2.8358851788113607E-2</v>
      </c>
      <c r="G286" s="290">
        <f t="shared" si="243"/>
        <v>-2.3951944194060659E-2</v>
      </c>
      <c r="H286" s="290">
        <f t="shared" si="244"/>
        <v>-2.2142061053590067E-2</v>
      </c>
      <c r="I286" s="290">
        <f t="shared" si="245"/>
        <v>-2.445820355648845E-2</v>
      </c>
      <c r="J286" s="290">
        <f t="shared" si="246"/>
        <v>-4.2355842982422148E-2</v>
      </c>
      <c r="K286" s="290">
        <f t="shared" si="247"/>
        <v>-8.6954466544616471E-3</v>
      </c>
      <c r="L286" s="299">
        <f t="shared" si="248"/>
        <v>-2.1867354101040373E-2</v>
      </c>
    </row>
    <row r="287" spans="1:12" x14ac:dyDescent="0.2">
      <c r="A287" s="280">
        <f t="shared" si="238"/>
        <v>2007</v>
      </c>
      <c r="C287" s="290">
        <f t="shared" si="239"/>
        <v>1.3438651728596606E-2</v>
      </c>
      <c r="D287" s="290">
        <f t="shared" si="240"/>
        <v>-2.1337152026093993E-2</v>
      </c>
      <c r="E287" s="290">
        <f t="shared" si="241"/>
        <v>-3.4968708344596713E-2</v>
      </c>
      <c r="F287" s="290">
        <f t="shared" si="242"/>
        <v>-2.4995726120440716E-2</v>
      </c>
      <c r="G287" s="290">
        <f t="shared" si="243"/>
        <v>-1.9495449781051888E-2</v>
      </c>
      <c r="H287" s="290">
        <f t="shared" si="244"/>
        <v>-1.6798152720587656E-2</v>
      </c>
      <c r="I287" s="290">
        <f t="shared" si="245"/>
        <v>-2.2347864907616186E-2</v>
      </c>
      <c r="J287" s="290">
        <f t="shared" si="246"/>
        <v>-3.7660332731424884E-2</v>
      </c>
      <c r="K287" s="290">
        <f t="shared" si="247"/>
        <v>-2.1693454551916236E-3</v>
      </c>
      <c r="L287" s="299">
        <f t="shared" si="248"/>
        <v>-1.8481564484267451E-2</v>
      </c>
    </row>
    <row r="288" spans="1:12" x14ac:dyDescent="0.2">
      <c r="A288" s="280">
        <f t="shared" si="238"/>
        <v>2008</v>
      </c>
      <c r="B288" s="290"/>
      <c r="C288" s="290">
        <f t="shared" si="239"/>
        <v>2.0293570690858576E-2</v>
      </c>
      <c r="D288" s="290">
        <f t="shared" si="240"/>
        <v>-8.4635229031462117E-4</v>
      </c>
      <c r="E288" s="290">
        <f t="shared" si="241"/>
        <v>-2.9445894737926193E-2</v>
      </c>
      <c r="F288" s="290">
        <f t="shared" si="242"/>
        <v>-2.9907120221397661E-3</v>
      </c>
      <c r="G288" s="290">
        <f t="shared" si="243"/>
        <v>-1.0784621481925799E-2</v>
      </c>
      <c r="H288" s="290">
        <f t="shared" si="244"/>
        <v>-7.6126900185576052E-3</v>
      </c>
      <c r="I288" s="290">
        <f t="shared" si="245"/>
        <v>-1.0660141064119416E-2</v>
      </c>
      <c r="J288" s="290">
        <f t="shared" si="246"/>
        <v>-2.8777272605557791E-2</v>
      </c>
      <c r="K288" s="290">
        <f t="shared" si="247"/>
        <v>8.4642766085303578E-3</v>
      </c>
      <c r="L288" s="299">
        <f t="shared" si="248"/>
        <v>-6.9288707690169172E-3</v>
      </c>
    </row>
    <row r="289" spans="1:12" x14ac:dyDescent="0.2">
      <c r="A289" s="280">
        <f t="shared" si="238"/>
        <v>2009</v>
      </c>
      <c r="B289" s="290"/>
      <c r="C289" s="290">
        <f t="shared" si="239"/>
        <v>2.0989416804563982E-2</v>
      </c>
      <c r="D289" s="290">
        <f t="shared" si="240"/>
        <v>2.2356925430552239E-2</v>
      </c>
      <c r="E289" s="290">
        <f t="shared" si="241"/>
        <v>-2.3508690456530808E-2</v>
      </c>
      <c r="F289" s="290">
        <f t="shared" si="242"/>
        <v>2.4929337688078621E-2</v>
      </c>
      <c r="G289" s="290">
        <f t="shared" si="243"/>
        <v>-2.3482006241115905E-3</v>
      </c>
      <c r="H289" s="290">
        <f t="shared" si="244"/>
        <v>1.04217926595912E-3</v>
      </c>
      <c r="I289" s="290">
        <f t="shared" si="245"/>
        <v>-6.5020956481613929E-3</v>
      </c>
      <c r="J289" s="290">
        <f t="shared" si="246"/>
        <v>-2.1084234262338408E-2</v>
      </c>
      <c r="K289" s="290">
        <f t="shared" si="247"/>
        <v>1.6923292961103786E-2</v>
      </c>
      <c r="L289" s="299">
        <f t="shared" si="248"/>
        <v>3.6442145732350612E-3</v>
      </c>
    </row>
    <row r="290" spans="1:12" x14ac:dyDescent="0.2">
      <c r="A290" s="280">
        <f t="shared" si="238"/>
        <v>2010</v>
      </c>
      <c r="B290" s="290"/>
      <c r="C290" s="290">
        <f t="shared" si="239"/>
        <v>2.2441503588034331E-2</v>
      </c>
      <c r="D290" s="290">
        <f t="shared" si="240"/>
        <v>4.817463832164131E-2</v>
      </c>
      <c r="E290" s="290">
        <f t="shared" si="241"/>
        <v>-2.2229509460244476E-2</v>
      </c>
      <c r="F290" s="290">
        <f t="shared" si="242"/>
        <v>1.6626684189794627E-2</v>
      </c>
      <c r="G290" s="290">
        <f t="shared" si="243"/>
        <v>2.8485913913779415E-3</v>
      </c>
      <c r="H290" s="290">
        <f t="shared" si="244"/>
        <v>5.9369105708264314E-3</v>
      </c>
      <c r="I290" s="290">
        <f t="shared" si="245"/>
        <v>-2.1772176524026306E-3</v>
      </c>
      <c r="J290" s="290">
        <f t="shared" si="246"/>
        <v>-1.6896573085523114E-2</v>
      </c>
      <c r="K290" s="290">
        <f t="shared" si="247"/>
        <v>2.0676376511677613E-2</v>
      </c>
      <c r="L290" s="299">
        <f t="shared" si="248"/>
        <v>8.3779338194646703E-3</v>
      </c>
    </row>
    <row r="291" spans="1:12" x14ac:dyDescent="0.2">
      <c r="A291" s="280">
        <f t="shared" si="238"/>
        <v>2011</v>
      </c>
      <c r="B291" s="290"/>
      <c r="C291" s="290">
        <f t="shared" si="239"/>
        <v>2.2613636263547662E-2</v>
      </c>
      <c r="D291" s="290">
        <f t="shared" si="240"/>
        <v>4.302311048490165E-2</v>
      </c>
      <c r="E291" s="290">
        <f t="shared" si="241"/>
        <v>-1.9259275853900526E-2</v>
      </c>
      <c r="F291" s="290">
        <f t="shared" si="242"/>
        <v>2.1695045936884979E-2</v>
      </c>
      <c r="G291" s="290">
        <f t="shared" si="243"/>
        <v>4.4123882672717496E-3</v>
      </c>
      <c r="H291" s="290">
        <f t="shared" si="244"/>
        <v>8.1873406882293498E-3</v>
      </c>
      <c r="I291" s="290">
        <f t="shared" si="245"/>
        <v>1.3599843993971281E-3</v>
      </c>
      <c r="J291" s="290">
        <f t="shared" si="246"/>
        <v>-1.6450044267829644E-2</v>
      </c>
      <c r="K291" s="290">
        <f t="shared" si="247"/>
        <v>2.4378489669879572E-2</v>
      </c>
      <c r="L291" s="299">
        <f t="shared" si="248"/>
        <v>9.9956306209313239E-3</v>
      </c>
    </row>
    <row r="292" spans="1:12" x14ac:dyDescent="0.2">
      <c r="A292" s="280">
        <f t="shared" si="238"/>
        <v>2012</v>
      </c>
      <c r="B292" s="290"/>
      <c r="C292" s="290">
        <f t="shared" si="239"/>
        <v>2.196339151908884E-2</v>
      </c>
      <c r="D292" s="290">
        <f t="shared" si="240"/>
        <v>4.454469065920446E-2</v>
      </c>
      <c r="E292" s="290">
        <f t="shared" si="241"/>
        <v>-1.6195533003590161E-2</v>
      </c>
      <c r="F292" s="290">
        <f t="shared" si="242"/>
        <v>2.9094794099765491E-2</v>
      </c>
      <c r="G292" s="290">
        <f t="shared" si="243"/>
        <v>6.3757717883302367E-3</v>
      </c>
      <c r="H292" s="290">
        <f t="shared" si="244"/>
        <v>9.6444083307452022E-3</v>
      </c>
      <c r="I292" s="290">
        <f t="shared" si="245"/>
        <v>2.8868199193705507E-3</v>
      </c>
      <c r="J292" s="290">
        <f t="shared" si="246"/>
        <v>-1.8211673629544456E-2</v>
      </c>
      <c r="K292" s="290">
        <f t="shared" si="247"/>
        <v>2.6010763016815402E-2</v>
      </c>
      <c r="L292" s="299">
        <f t="shared" si="248"/>
        <v>1.1790381411131728E-2</v>
      </c>
    </row>
    <row r="293" spans="1:12" hidden="1" x14ac:dyDescent="0.2">
      <c r="A293" s="280">
        <f>A273+1</f>
        <v>1</v>
      </c>
      <c r="B293" s="290"/>
      <c r="C293" s="290" t="e">
        <f t="shared" si="239"/>
        <v>#NUM!</v>
      </c>
      <c r="D293" s="290" t="e">
        <f t="shared" ref="D293:D305" si="249">LOG(E22/E$4)-LOG(D22/D$4)</f>
        <v>#NUM!</v>
      </c>
      <c r="E293" s="290" t="e">
        <f t="shared" ref="E293:E305" si="250">LOG(G22/G$4)-LOG(F22/F$4)</f>
        <v>#NUM!</v>
      </c>
      <c r="F293" s="290" t="e">
        <f t="shared" ref="F293:F305" si="251">LOG(I22/I$4)-LOG(H22/H$4)</f>
        <v>#NUM!</v>
      </c>
      <c r="G293" s="290" t="e">
        <f t="shared" ref="G293:G305" si="252">LOG(K22/K$4)-LOG(J22/J$4)</f>
        <v>#NUM!</v>
      </c>
      <c r="H293" s="290" t="e">
        <f t="shared" ref="H293:H305" si="253">LOG(M22/M$4)-LOG(L22/L$4)</f>
        <v>#NUM!</v>
      </c>
      <c r="I293" s="290" t="e">
        <f t="shared" ref="I293:I305" si="254">LOG(O22/O$4)-LOG(N22/N$4)</f>
        <v>#NUM!</v>
      </c>
      <c r="J293" s="290" t="e">
        <f t="shared" ref="J293:J305" si="255">LOG(Q22/Q$4)-LOG(P22/P$4)</f>
        <v>#NUM!</v>
      </c>
      <c r="K293" s="290" t="e">
        <f t="shared" ref="K293:K305" si="256">LOG(S22/S$4)-LOG(R22/R$4)</f>
        <v>#NUM!</v>
      </c>
      <c r="L293" s="299" t="e">
        <f t="shared" si="248"/>
        <v>#NUM!</v>
      </c>
    </row>
    <row r="294" spans="1:12" hidden="1" x14ac:dyDescent="0.2">
      <c r="A294" s="280" t="e">
        <f t="shared" ref="A294:A307" si="257">A274+1</f>
        <v>#VALUE!</v>
      </c>
      <c r="B294" s="290"/>
      <c r="C294" s="290" t="e">
        <f t="shared" ref="C294:C305" si="258">LOG(C23/C$4)-LOG(B23/B$4)</f>
        <v>#VALUE!</v>
      </c>
      <c r="D294" s="290" t="e">
        <f t="shared" si="249"/>
        <v>#VALUE!</v>
      </c>
      <c r="E294" s="290" t="e">
        <f t="shared" si="250"/>
        <v>#VALUE!</v>
      </c>
      <c r="F294" s="290" t="e">
        <f t="shared" si="251"/>
        <v>#VALUE!</v>
      </c>
      <c r="G294" s="290" t="e">
        <f t="shared" si="252"/>
        <v>#VALUE!</v>
      </c>
      <c r="H294" s="290" t="e">
        <f t="shared" si="253"/>
        <v>#VALUE!</v>
      </c>
      <c r="I294" s="290" t="e">
        <f t="shared" si="254"/>
        <v>#VALUE!</v>
      </c>
      <c r="J294" s="290" t="e">
        <f t="shared" si="255"/>
        <v>#VALUE!</v>
      </c>
      <c r="K294" s="290" t="e">
        <f t="shared" si="256"/>
        <v>#VALUE!</v>
      </c>
      <c r="L294" s="299" t="e">
        <f t="shared" si="248"/>
        <v>#VALUE!</v>
      </c>
    </row>
    <row r="295" spans="1:12" hidden="1" x14ac:dyDescent="0.2">
      <c r="A295" s="280" t="e">
        <f t="shared" si="257"/>
        <v>#VALUE!</v>
      </c>
      <c r="B295" s="290"/>
      <c r="C295" s="290">
        <f t="shared" si="258"/>
        <v>0.35329997394518475</v>
      </c>
      <c r="D295" s="290">
        <f t="shared" si="249"/>
        <v>0.44302733456502219</v>
      </c>
      <c r="E295" s="290">
        <f t="shared" si="250"/>
        <v>8.2085991563185523E-3</v>
      </c>
      <c r="F295" s="290">
        <f t="shared" si="251"/>
        <v>0.15752688279570393</v>
      </c>
      <c r="G295" s="290">
        <f t="shared" si="252"/>
        <v>0.20788298273387373</v>
      </c>
      <c r="H295" s="290">
        <f t="shared" si="253"/>
        <v>0.19218829457877629</v>
      </c>
      <c r="I295" s="290">
        <f t="shared" si="254"/>
        <v>0.16834445898222983</v>
      </c>
      <c r="J295" s="290">
        <f t="shared" si="255"/>
        <v>3.0765738694652711E-2</v>
      </c>
      <c r="K295" s="290">
        <f t="shared" si="256"/>
        <v>3.9338801380632837E-3</v>
      </c>
      <c r="L295" s="299">
        <f t="shared" si="248"/>
        <v>0.17390868284331393</v>
      </c>
    </row>
    <row r="296" spans="1:12" hidden="1" x14ac:dyDescent="0.2">
      <c r="A296" s="280">
        <f t="shared" si="257"/>
        <v>1997</v>
      </c>
      <c r="B296" s="290"/>
      <c r="C296" s="290">
        <f t="shared" si="258"/>
        <v>0.3479570948586459</v>
      </c>
      <c r="D296" s="290">
        <f t="shared" si="249"/>
        <v>0.4404519915757561</v>
      </c>
      <c r="E296" s="290">
        <f t="shared" si="250"/>
        <v>7.9900766174008098E-3</v>
      </c>
      <c r="F296" s="290">
        <f t="shared" si="251"/>
        <v>0.15558519962853845</v>
      </c>
      <c r="G296" s="290">
        <f t="shared" si="252"/>
        <v>0.21729160155768912</v>
      </c>
      <c r="H296" s="290">
        <f t="shared" si="253"/>
        <v>0.19280870898844737</v>
      </c>
      <c r="I296" s="290">
        <f t="shared" si="254"/>
        <v>0.16002324231963483</v>
      </c>
      <c r="J296" s="290">
        <f t="shared" si="255"/>
        <v>2.879244970658501E-2</v>
      </c>
      <c r="K296" s="290">
        <f t="shared" si="256"/>
        <v>-6.1536130161727876E-3</v>
      </c>
      <c r="L296" s="299">
        <f t="shared" si="248"/>
        <v>0.17163852802628055</v>
      </c>
    </row>
    <row r="297" spans="1:12" hidden="1" x14ac:dyDescent="0.2">
      <c r="A297" s="280">
        <f t="shared" si="257"/>
        <v>1998</v>
      </c>
      <c r="B297" s="290"/>
      <c r="C297" s="290">
        <f t="shared" si="258"/>
        <v>0.37544705997374739</v>
      </c>
      <c r="D297" s="290">
        <f t="shared" si="249"/>
        <v>0.43499109546367354</v>
      </c>
      <c r="E297" s="290">
        <f t="shared" si="250"/>
        <v>6.8840608741989051E-3</v>
      </c>
      <c r="F297" s="290">
        <f t="shared" si="251"/>
        <v>0.15648427769864304</v>
      </c>
      <c r="G297" s="290">
        <f t="shared" si="252"/>
        <v>0.19187084610567773</v>
      </c>
      <c r="H297" s="290">
        <f t="shared" si="253"/>
        <v>0.19090720864680222</v>
      </c>
      <c r="I297" s="290">
        <f t="shared" si="254"/>
        <v>0.1559782960273477</v>
      </c>
      <c r="J297" s="290">
        <f t="shared" si="255"/>
        <v>2.9307683406759377E-2</v>
      </c>
      <c r="K297" s="290">
        <f t="shared" si="256"/>
        <v>2.9039185953450009E-3</v>
      </c>
      <c r="L297" s="299">
        <f t="shared" si="248"/>
        <v>0.17164160519913277</v>
      </c>
    </row>
    <row r="298" spans="1:12" hidden="1" x14ac:dyDescent="0.2">
      <c r="A298" s="280">
        <f t="shared" si="257"/>
        <v>1999</v>
      </c>
      <c r="B298" s="290"/>
      <c r="C298" s="290">
        <f t="shared" si="258"/>
        <v>0.33800436751042962</v>
      </c>
      <c r="D298" s="290">
        <f t="shared" si="249"/>
        <v>0.30134477247189695</v>
      </c>
      <c r="E298" s="290">
        <f t="shared" si="250"/>
        <v>1.1180339514938797E-2</v>
      </c>
      <c r="F298" s="290">
        <f t="shared" si="251"/>
        <v>0.15902745153525544</v>
      </c>
      <c r="G298" s="290">
        <f t="shared" si="252"/>
        <v>0.17238503176175479</v>
      </c>
      <c r="H298" s="290">
        <f t="shared" si="253"/>
        <v>0.18902695099619526</v>
      </c>
      <c r="I298" s="290">
        <f t="shared" si="254"/>
        <v>0.14912332807277817</v>
      </c>
      <c r="J298" s="290">
        <f t="shared" si="255"/>
        <v>3.3295289813078721E-2</v>
      </c>
      <c r="K298" s="290">
        <f t="shared" si="256"/>
        <v>-4.5486333071615981E-3</v>
      </c>
      <c r="L298" s="299">
        <f t="shared" si="248"/>
        <v>0.14987098870768512</v>
      </c>
    </row>
    <row r="299" spans="1:12" hidden="1" x14ac:dyDescent="0.2">
      <c r="A299" s="280">
        <f t="shared" si="257"/>
        <v>2000</v>
      </c>
      <c r="B299" s="290"/>
      <c r="C299" s="290">
        <f t="shared" si="258"/>
        <v>0.33383191836101656</v>
      </c>
      <c r="D299" s="290">
        <f t="shared" si="249"/>
        <v>0.29478474709005553</v>
      </c>
      <c r="E299" s="290">
        <f t="shared" si="250"/>
        <v>1.3184202900262232E-2</v>
      </c>
      <c r="F299" s="290">
        <f t="shared" si="251"/>
        <v>0.17057190624450058</v>
      </c>
      <c r="G299" s="290">
        <f t="shared" si="252"/>
        <v>0.16535215197841846</v>
      </c>
      <c r="H299" s="290">
        <f t="shared" si="253"/>
        <v>0.18979370278041952</v>
      </c>
      <c r="I299" s="290">
        <f t="shared" si="254"/>
        <v>0.1416847143096267</v>
      </c>
      <c r="J299" s="290">
        <f t="shared" si="255"/>
        <v>2.4852971559233161E-2</v>
      </c>
      <c r="K299" s="290">
        <f t="shared" si="256"/>
        <v>-1.7367563589689716E-3</v>
      </c>
      <c r="L299" s="299">
        <f t="shared" si="248"/>
        <v>0.14803550654050709</v>
      </c>
    </row>
    <row r="300" spans="1:12" hidden="1" x14ac:dyDescent="0.2">
      <c r="A300" s="280">
        <f t="shared" si="257"/>
        <v>2001</v>
      </c>
      <c r="B300" s="290"/>
      <c r="C300" s="290">
        <f t="shared" si="258"/>
        <v>0.34757698675629656</v>
      </c>
      <c r="D300" s="290">
        <f t="shared" si="249"/>
        <v>0.27249525547277731</v>
      </c>
      <c r="E300" s="290">
        <f t="shared" si="250"/>
        <v>1.2226461451259052E-2</v>
      </c>
      <c r="F300" s="290">
        <f t="shared" si="251"/>
        <v>0.18618207283473875</v>
      </c>
      <c r="G300" s="290">
        <f t="shared" si="252"/>
        <v>0.27181596711657541</v>
      </c>
      <c r="H300" s="290">
        <f t="shared" si="253"/>
        <v>0.21397758833819269</v>
      </c>
      <c r="I300" s="290">
        <f t="shared" si="254"/>
        <v>0.13512292439290885</v>
      </c>
      <c r="J300" s="290">
        <f t="shared" si="255"/>
        <v>1.4879162550883951E-2</v>
      </c>
      <c r="K300" s="290">
        <f t="shared" si="256"/>
        <v>4.292215182867043E-3</v>
      </c>
      <c r="L300" s="299">
        <f t="shared" si="248"/>
        <v>0.16206318156627775</v>
      </c>
    </row>
    <row r="301" spans="1:12" hidden="1" x14ac:dyDescent="0.2">
      <c r="A301" s="280">
        <f t="shared" si="257"/>
        <v>2002</v>
      </c>
      <c r="B301" s="290"/>
      <c r="C301" s="290">
        <f t="shared" si="258"/>
        <v>0.33929310483284669</v>
      </c>
      <c r="D301" s="290">
        <f t="shared" si="249"/>
        <v>0.21928496928891938</v>
      </c>
      <c r="E301" s="290">
        <f t="shared" si="250"/>
        <v>1.1523817036608541E-2</v>
      </c>
      <c r="F301" s="290">
        <f t="shared" si="251"/>
        <v>0.21116916226660365</v>
      </c>
      <c r="G301" s="290">
        <f t="shared" si="252"/>
        <v>0.14498306442750453</v>
      </c>
      <c r="H301" s="290">
        <f t="shared" si="253"/>
        <v>0.21462967508023167</v>
      </c>
      <c r="I301" s="290">
        <f t="shared" si="254"/>
        <v>0.13653801618583827</v>
      </c>
      <c r="J301" s="290">
        <f t="shared" si="255"/>
        <v>9.9141502362494194E-3</v>
      </c>
      <c r="K301" s="290">
        <f t="shared" si="256"/>
        <v>3.6318173708060897E-3</v>
      </c>
      <c r="L301" s="299">
        <f t="shared" si="248"/>
        <v>0.14344086408062315</v>
      </c>
    </row>
    <row r="302" spans="1:12" hidden="1" x14ac:dyDescent="0.2">
      <c r="A302" s="280">
        <f t="shared" si="257"/>
        <v>2003</v>
      </c>
      <c r="B302" s="290"/>
      <c r="C302" s="290">
        <f t="shared" si="258"/>
        <v>0.358079782035855</v>
      </c>
      <c r="D302" s="290">
        <f t="shared" si="249"/>
        <v>0.22941608204218555</v>
      </c>
      <c r="E302" s="290">
        <f t="shared" si="250"/>
        <v>1.4103042996957083E-2</v>
      </c>
      <c r="F302" s="290">
        <f t="shared" si="251"/>
        <v>0.14558440896419356</v>
      </c>
      <c r="G302" s="290">
        <f t="shared" si="252"/>
        <v>0.13319349721423568</v>
      </c>
      <c r="H302" s="290">
        <f t="shared" si="253"/>
        <v>0.21793548660650908</v>
      </c>
      <c r="I302" s="290">
        <f t="shared" si="254"/>
        <v>0.13913948625857797</v>
      </c>
      <c r="J302" s="290">
        <f t="shared" si="255"/>
        <v>1.3181433012782851E-2</v>
      </c>
      <c r="K302" s="290">
        <f t="shared" si="256"/>
        <v>2.4381881189938781E-3</v>
      </c>
      <c r="L302" s="299">
        <f t="shared" si="248"/>
        <v>0.13923015636114341</v>
      </c>
    </row>
    <row r="303" spans="1:12" hidden="1" x14ac:dyDescent="0.2">
      <c r="A303" s="280">
        <f t="shared" si="257"/>
        <v>2004</v>
      </c>
      <c r="B303" s="290"/>
      <c r="C303" s="290">
        <f t="shared" si="258"/>
        <v>0.35574855149385676</v>
      </c>
      <c r="D303" s="290">
        <f t="shared" si="249"/>
        <v>0.2315024326361419</v>
      </c>
      <c r="E303" s="290">
        <f t="shared" si="250"/>
        <v>1.3286686507070211E-2</v>
      </c>
      <c r="F303" s="290">
        <f t="shared" si="251"/>
        <v>0.14771006180487944</v>
      </c>
      <c r="G303" s="290">
        <f t="shared" si="252"/>
        <v>0.13425544469197037</v>
      </c>
      <c r="H303" s="290">
        <f t="shared" si="253"/>
        <v>0.21802953606018249</v>
      </c>
      <c r="I303" s="290">
        <f t="shared" si="254"/>
        <v>0.1374327443652148</v>
      </c>
      <c r="J303" s="290">
        <f t="shared" si="255"/>
        <v>1.3859732572958805E-2</v>
      </c>
      <c r="K303" s="290">
        <f t="shared" si="256"/>
        <v>8.799444849074689E-4</v>
      </c>
      <c r="L303" s="299">
        <f t="shared" si="248"/>
        <v>0.13918945940190913</v>
      </c>
    </row>
    <row r="304" spans="1:12" hidden="1" x14ac:dyDescent="0.2">
      <c r="A304" s="280">
        <f t="shared" si="257"/>
        <v>2005</v>
      </c>
      <c r="B304" s="290"/>
      <c r="C304" s="290">
        <f>LOG(C33/C$4)-LOG(B33/B$4)</f>
        <v>0.31754588453395582</v>
      </c>
      <c r="D304" s="290">
        <f t="shared" si="249"/>
        <v>0.19899359510557257</v>
      </c>
      <c r="E304" s="290">
        <f t="shared" si="250"/>
        <v>1.3115870986403433E-2</v>
      </c>
      <c r="F304" s="290">
        <f t="shared" si="251"/>
        <v>0.15242643214055329</v>
      </c>
      <c r="G304" s="290">
        <f t="shared" si="252"/>
        <v>0.14048365671085783</v>
      </c>
      <c r="H304" s="290">
        <f t="shared" si="253"/>
        <v>0.21559179974954468</v>
      </c>
      <c r="I304" s="290">
        <f t="shared" si="254"/>
        <v>0.13997436855915613</v>
      </c>
      <c r="J304" s="290">
        <f t="shared" si="255"/>
        <v>3.3174596761431641E-2</v>
      </c>
      <c r="K304" s="290">
        <f t="shared" si="256"/>
        <v>7.4702503199652881E-4</v>
      </c>
      <c r="L304" s="299">
        <f t="shared" si="248"/>
        <v>0.13467258106438576</v>
      </c>
    </row>
    <row r="305" spans="1:15" hidden="1" x14ac:dyDescent="0.2">
      <c r="A305" s="280">
        <f t="shared" si="257"/>
        <v>2006</v>
      </c>
      <c r="B305" s="290"/>
      <c r="C305" s="290">
        <f t="shared" si="258"/>
        <v>0.3446727073543574</v>
      </c>
      <c r="D305" s="290">
        <f t="shared" si="249"/>
        <v>0.18680235635536002</v>
      </c>
      <c r="E305" s="290">
        <f t="shared" si="250"/>
        <v>1.1457157075469127E-2</v>
      </c>
      <c r="F305" s="290">
        <f t="shared" si="251"/>
        <v>0.1518986502102444</v>
      </c>
      <c r="G305" s="290">
        <f t="shared" si="252"/>
        <v>0.12918598940347836</v>
      </c>
      <c r="H305" s="290">
        <f t="shared" si="253"/>
        <v>0.21730402782229552</v>
      </c>
      <c r="I305" s="290">
        <f t="shared" si="254"/>
        <v>0.14030943389260564</v>
      </c>
      <c r="J305" s="290">
        <f t="shared" si="255"/>
        <v>2.5289810105790345E-2</v>
      </c>
      <c r="K305" s="290">
        <f t="shared" si="256"/>
        <v>9.7050361368644644E-4</v>
      </c>
      <c r="L305" s="299">
        <f t="shared" si="248"/>
        <v>0.13421007064814303</v>
      </c>
    </row>
    <row r="306" spans="1:15" hidden="1" x14ac:dyDescent="0.2">
      <c r="A306" s="280">
        <f t="shared" si="257"/>
        <v>2007</v>
      </c>
      <c r="B306" s="290"/>
      <c r="C306" s="290">
        <f>LOG(C35/C$4)-LOG(B35/B$4)</f>
        <v>0.35058934515773688</v>
      </c>
      <c r="D306" s="290">
        <f t="shared" ref="D306:K306" si="259">LOG(D35/D$4)-LOG(C35/C$4)</f>
        <v>0.30567838686940596</v>
      </c>
      <c r="E306" s="290">
        <f t="shared" si="259"/>
        <v>0.19760032850117248</v>
      </c>
      <c r="F306" s="290">
        <f t="shared" si="259"/>
        <v>-0.16616636983281863</v>
      </c>
      <c r="G306" s="290">
        <f t="shared" si="259"/>
        <v>1.1674146729260482E-2</v>
      </c>
      <c r="H306" s="290">
        <f t="shared" si="259"/>
        <v>0.35066010337158193</v>
      </c>
      <c r="I306" s="290">
        <f t="shared" si="259"/>
        <v>0.15166698288424829</v>
      </c>
      <c r="J306" s="290">
        <f t="shared" si="259"/>
        <v>-0.66218276858253411</v>
      </c>
      <c r="K306" s="290">
        <f t="shared" si="259"/>
        <v>0.12695248003788695</v>
      </c>
      <c r="L306" s="299">
        <f t="shared" si="248"/>
        <v>7.4052515015104473E-2</v>
      </c>
    </row>
    <row r="307" spans="1:15" ht="13.5" hidden="1" thickBot="1" x14ac:dyDescent="0.25">
      <c r="A307" s="280">
        <f t="shared" si="257"/>
        <v>2008</v>
      </c>
      <c r="C307" s="290">
        <f>LOG(C36/C$4)-LOG(B36/B$4)</f>
        <v>0.34456841150098905</v>
      </c>
      <c r="D307" s="290">
        <f>LOG(E36/E$4)-LOG(D36/D$4)</f>
        <v>0.19344227147186244</v>
      </c>
      <c r="E307" s="290">
        <f>LOG(G36/G$4)-LOG(F36/F$4)</f>
        <v>1.1358053843037563E-2</v>
      </c>
      <c r="F307" s="290">
        <f>LOG(I36/I$4)-LOG(H36/H$4)</f>
        <v>0.14754261846166639</v>
      </c>
      <c r="G307" s="290">
        <f>LOG(K36/K$4)-LOG(J36/J$4)</f>
        <v>0.12706487773006403</v>
      </c>
      <c r="H307" s="290">
        <f>LOG(M36/M$4)-LOG(L36/L$4)</f>
        <v>0.21869220956927249</v>
      </c>
      <c r="I307" s="290">
        <f>LOG(O36/O$4)-LOG(N36/N$4)</f>
        <v>0.14326677926440512</v>
      </c>
      <c r="J307" s="290">
        <f>LOG(Q36/Q$4)-LOG(P36/P$4)</f>
        <v>2.5036936063648874E-2</v>
      </c>
      <c r="K307" s="290">
        <f>LOG(S36/S$4)-LOG(R36/R$4)</f>
        <v>2.3042463929563439E-3</v>
      </c>
      <c r="L307" s="300">
        <f t="shared" si="248"/>
        <v>0.13480848936643358</v>
      </c>
    </row>
    <row r="309" spans="1:15" hidden="1" x14ac:dyDescent="0.2"/>
    <row r="310" spans="1:15" hidden="1" x14ac:dyDescent="0.2">
      <c r="A310" s="308" t="s">
        <v>399</v>
      </c>
      <c r="B310" s="301" t="s">
        <v>277</v>
      </c>
      <c r="C310" s="301" t="s">
        <v>280</v>
      </c>
      <c r="D310" s="301" t="s">
        <v>18</v>
      </c>
      <c r="E310" s="301" t="s">
        <v>360</v>
      </c>
      <c r="F310" s="301" t="s">
        <v>362</v>
      </c>
      <c r="G310" s="301" t="s">
        <v>363</v>
      </c>
      <c r="H310" s="301" t="s">
        <v>364</v>
      </c>
      <c r="I310" s="301" t="s">
        <v>365</v>
      </c>
      <c r="J310" s="301">
        <v>2009</v>
      </c>
      <c r="K310" s="302"/>
      <c r="L310" s="302"/>
      <c r="M310" s="302"/>
      <c r="N310" s="302"/>
      <c r="O310" s="302"/>
    </row>
    <row r="311" spans="1:15" hidden="1" x14ac:dyDescent="0.2">
      <c r="A311" s="304" t="s">
        <v>388</v>
      </c>
      <c r="B311" s="302"/>
      <c r="C311" s="302"/>
      <c r="D311" s="302"/>
      <c r="E311" s="302"/>
      <c r="F311" s="302"/>
      <c r="G311" s="302"/>
      <c r="H311" s="302"/>
      <c r="I311" s="302"/>
      <c r="J311" s="302"/>
      <c r="K311" s="302"/>
      <c r="L311" s="302"/>
      <c r="M311" s="302"/>
      <c r="N311" s="302"/>
      <c r="O311" s="302"/>
    </row>
    <row r="312" spans="1:15" hidden="1" x14ac:dyDescent="0.2">
      <c r="A312" s="304" t="s">
        <v>390</v>
      </c>
      <c r="B312" s="285">
        <v>0.97258475612515694</v>
      </c>
      <c r="C312" s="285">
        <v>0.99183534538010509</v>
      </c>
      <c r="D312" s="285">
        <v>1.0039346275228893</v>
      </c>
      <c r="E312" s="285">
        <v>1.0205804567863117</v>
      </c>
      <c r="F312" s="285">
        <v>1.0175802290498082</v>
      </c>
      <c r="G312" s="285">
        <v>1.0235518733146196</v>
      </c>
      <c r="H312" s="285">
        <v>1.0267615095480365</v>
      </c>
      <c r="I312" s="285">
        <v>1.0138628217620365</v>
      </c>
      <c r="J312" s="285">
        <v>0.98958535883134569</v>
      </c>
      <c r="K312" s="309"/>
      <c r="L312" s="309"/>
      <c r="M312" s="309"/>
      <c r="N312" s="309"/>
      <c r="O312" s="309"/>
    </row>
    <row r="313" spans="1:15" hidden="1" x14ac:dyDescent="0.2">
      <c r="A313" s="304" t="s">
        <v>391</v>
      </c>
      <c r="B313" s="285">
        <v>0.16137512420212141</v>
      </c>
      <c r="C313" s="285">
        <v>0.12294611260468939</v>
      </c>
      <c r="D313" s="285">
        <v>0.10385773136024244</v>
      </c>
      <c r="E313" s="285">
        <v>0.11130080619322726</v>
      </c>
      <c r="F313" s="285">
        <v>0.13971396878633524</v>
      </c>
      <c r="G313" s="285">
        <v>0.16542210092401485</v>
      </c>
      <c r="H313" s="285">
        <v>0.1610565193948143</v>
      </c>
      <c r="I313" s="285">
        <v>0.16411154560048696</v>
      </c>
      <c r="J313" s="285">
        <v>0.16453531860943998</v>
      </c>
      <c r="K313" s="309"/>
      <c r="L313" s="309"/>
      <c r="M313" s="309"/>
      <c r="N313" s="309"/>
      <c r="O313" s="309"/>
    </row>
    <row r="314" spans="1:15" hidden="1" x14ac:dyDescent="0.2">
      <c r="A314" s="307" t="s">
        <v>63</v>
      </c>
      <c r="B314" s="285"/>
      <c r="C314" s="285"/>
      <c r="D314" s="285"/>
      <c r="E314" s="285"/>
      <c r="F314" s="285"/>
      <c r="G314" s="285"/>
      <c r="H314" s="285"/>
      <c r="I314" s="285"/>
      <c r="J314" s="285"/>
      <c r="K314" s="309"/>
      <c r="L314" s="309"/>
      <c r="M314" s="309"/>
      <c r="N314" s="309"/>
      <c r="O314" s="309"/>
    </row>
    <row r="315" spans="1:15" hidden="1" x14ac:dyDescent="0.2">
      <c r="A315" s="304" t="s">
        <v>392</v>
      </c>
      <c r="B315" s="285">
        <v>1.4744370192694616</v>
      </c>
      <c r="C315" s="285">
        <v>1.4748921383483744</v>
      </c>
      <c r="D315" s="285">
        <v>1.4997370542689068</v>
      </c>
      <c r="E315" s="285">
        <v>1.5176272044733021</v>
      </c>
      <c r="F315" s="285">
        <v>1.4877649608926242</v>
      </c>
      <c r="G315" s="285">
        <v>1.478501401368395</v>
      </c>
      <c r="H315" s="285">
        <v>1.4616913325133916</v>
      </c>
      <c r="I315" s="285">
        <v>1.4477591955701583</v>
      </c>
      <c r="J315" s="285">
        <v>1.4719371394810514</v>
      </c>
      <c r="K315" s="309"/>
      <c r="L315" s="309"/>
      <c r="M315" s="309"/>
      <c r="N315" s="309"/>
      <c r="O315" s="309"/>
    </row>
    <row r="316" spans="1:15" hidden="1" x14ac:dyDescent="0.2">
      <c r="A316" s="304" t="s">
        <v>393</v>
      </c>
      <c r="B316" s="285">
        <v>0.88344502644116729</v>
      </c>
      <c r="C316" s="285">
        <v>0.87921885616701045</v>
      </c>
      <c r="D316" s="285">
        <v>0.89178979750839338</v>
      </c>
      <c r="E316" s="285">
        <v>0.8869416227443252</v>
      </c>
      <c r="F316" s="285">
        <v>0.88003467966994675</v>
      </c>
      <c r="G316" s="285">
        <v>0.86952722433536722</v>
      </c>
      <c r="H316" s="285">
        <v>0.86769965903731472</v>
      </c>
      <c r="I316" s="285">
        <v>0.86173086570062607</v>
      </c>
      <c r="J316" s="285">
        <v>0.85113994149162875</v>
      </c>
      <c r="K316" s="309"/>
      <c r="L316" s="309"/>
      <c r="M316" s="309"/>
      <c r="N316" s="309"/>
      <c r="O316" s="309"/>
    </row>
    <row r="317" spans="1:15" hidden="1" x14ac:dyDescent="0.2">
      <c r="A317" s="304" t="s">
        <v>394</v>
      </c>
      <c r="B317" s="285">
        <v>0.77149198552647202</v>
      </c>
      <c r="C317" s="285">
        <v>0.76151992395829782</v>
      </c>
      <c r="D317" s="285">
        <v>0.76995612141116598</v>
      </c>
      <c r="E317" s="285">
        <v>0.77424859935434565</v>
      </c>
      <c r="F317" s="285">
        <v>0.77923201271272757</v>
      </c>
      <c r="G317" s="285">
        <v>0.77924934257569367</v>
      </c>
      <c r="H317" s="285">
        <v>0.78168842635512592</v>
      </c>
      <c r="I317" s="285">
        <v>0.7802729667389573</v>
      </c>
      <c r="J317" s="285">
        <v>0.7751498391798971</v>
      </c>
      <c r="K317" s="309"/>
      <c r="L317" s="309"/>
      <c r="M317" s="309"/>
      <c r="N317" s="309"/>
      <c r="O317" s="309"/>
    </row>
    <row r="318" spans="1:15" hidden="1" x14ac:dyDescent="0.2">
      <c r="A318" s="307" t="s">
        <v>389</v>
      </c>
      <c r="B318" s="285"/>
      <c r="C318" s="285"/>
      <c r="D318" s="285"/>
      <c r="E318" s="285"/>
      <c r="F318" s="285"/>
      <c r="G318" s="285"/>
      <c r="H318" s="285"/>
      <c r="I318" s="285"/>
      <c r="J318" s="285"/>
      <c r="K318" s="309"/>
      <c r="L318" s="309"/>
      <c r="M318" s="309"/>
      <c r="N318" s="309"/>
      <c r="O318" s="309"/>
    </row>
    <row r="319" spans="1:15" hidden="1" x14ac:dyDescent="0.2">
      <c r="A319" s="304" t="s">
        <v>395</v>
      </c>
      <c r="B319" s="285">
        <v>0.73482134576373459</v>
      </c>
      <c r="C319" s="285">
        <v>0.7247925163013631</v>
      </c>
      <c r="D319" s="285">
        <v>0.72930660365738353</v>
      </c>
      <c r="E319" s="285">
        <v>0.735040882120785</v>
      </c>
      <c r="F319" s="285">
        <v>0.74387608494558999</v>
      </c>
      <c r="G319" s="285">
        <v>0.74551731667546484</v>
      </c>
      <c r="H319" s="285">
        <v>0.74949976488858183</v>
      </c>
      <c r="I319" s="285">
        <v>0.74850724028722571</v>
      </c>
      <c r="J319" s="285">
        <v>0.74392721536945883</v>
      </c>
      <c r="K319" s="309"/>
      <c r="L319" s="309"/>
      <c r="M319" s="309"/>
      <c r="N319" s="309"/>
      <c r="O319" s="309"/>
    </row>
    <row r="320" spans="1:15" hidden="1" x14ac:dyDescent="0.2">
      <c r="A320" s="304" t="s">
        <v>396</v>
      </c>
      <c r="B320" s="285">
        <v>1.1146716728129447</v>
      </c>
      <c r="C320" s="285">
        <v>1.1097788780255704</v>
      </c>
      <c r="D320" s="285">
        <v>1.0754015428073711</v>
      </c>
      <c r="E320" s="285">
        <v>1.095961304135644</v>
      </c>
      <c r="F320" s="285">
        <v>1.1183138570834168</v>
      </c>
      <c r="G320" s="285">
        <v>1.1186516394747901</v>
      </c>
      <c r="H320" s="285">
        <v>1.113580153501168</v>
      </c>
      <c r="I320" s="285">
        <v>1.1159207264088982</v>
      </c>
      <c r="J320" s="285">
        <v>1.0870638920164284</v>
      </c>
      <c r="K320" s="309"/>
      <c r="L320" s="309"/>
      <c r="M320" s="309"/>
      <c r="N320" s="309"/>
      <c r="O320" s="309"/>
    </row>
    <row r="321" spans="1:25" hidden="1" x14ac:dyDescent="0.2">
      <c r="A321" s="304" t="s">
        <v>397</v>
      </c>
      <c r="B321" s="285">
        <v>0.93753491543905321</v>
      </c>
      <c r="C321" s="285">
        <v>0.91732570488469833</v>
      </c>
      <c r="D321" s="285">
        <v>0.90756483796010623</v>
      </c>
      <c r="E321" s="285">
        <v>0.90854647134957689</v>
      </c>
      <c r="F321" s="285">
        <v>0.90919806587658225</v>
      </c>
      <c r="G321" s="285">
        <v>0.90866082947102644</v>
      </c>
      <c r="H321" s="285">
        <v>0.91080083943735135</v>
      </c>
      <c r="I321" s="285">
        <v>0.90799758801090547</v>
      </c>
      <c r="J321" s="285">
        <v>0.90028683558566724</v>
      </c>
      <c r="K321" s="309"/>
      <c r="L321" s="309"/>
      <c r="M321" s="309"/>
      <c r="N321" s="309"/>
      <c r="O321" s="309"/>
    </row>
    <row r="322" spans="1:25" hidden="1" x14ac:dyDescent="0.2">
      <c r="A322" s="305" t="s">
        <v>398</v>
      </c>
      <c r="B322" s="306">
        <v>1.0524250694774702</v>
      </c>
      <c r="C322" s="306">
        <v>1.0763399609124646</v>
      </c>
      <c r="D322" s="306">
        <v>1.0783957606700736</v>
      </c>
      <c r="E322" s="306">
        <v>1.0744954902662327</v>
      </c>
      <c r="F322" s="306">
        <v>1.1079979007240524</v>
      </c>
      <c r="G322" s="306">
        <v>1.1172875605514296</v>
      </c>
      <c r="H322" s="306">
        <v>1.1276405342762406</v>
      </c>
      <c r="I322" s="306">
        <v>1.1308827107407144</v>
      </c>
      <c r="J322" s="306">
        <v>1.1236761697126401</v>
      </c>
      <c r="K322" s="309"/>
      <c r="L322" s="309"/>
      <c r="M322" s="309"/>
      <c r="N322" s="309"/>
      <c r="O322" s="309"/>
    </row>
    <row r="323" spans="1:25" hidden="1" x14ac:dyDescent="0.2"/>
    <row r="324" spans="1:25" hidden="1" x14ac:dyDescent="0.2">
      <c r="A324" s="308" t="s">
        <v>399</v>
      </c>
      <c r="B324" s="301" t="s">
        <v>277</v>
      </c>
      <c r="C324" s="301" t="s">
        <v>280</v>
      </c>
      <c r="D324" s="301" t="s">
        <v>18</v>
      </c>
      <c r="E324" s="301" t="s">
        <v>360</v>
      </c>
      <c r="F324" s="301" t="s">
        <v>362</v>
      </c>
      <c r="G324" s="301" t="s">
        <v>363</v>
      </c>
      <c r="H324" s="301" t="s">
        <v>364</v>
      </c>
      <c r="I324" s="301" t="s">
        <v>365</v>
      </c>
      <c r="J324" s="301">
        <v>2009</v>
      </c>
    </row>
    <row r="325" spans="1:25" hidden="1" x14ac:dyDescent="0.2">
      <c r="A325" s="304" t="s">
        <v>388</v>
      </c>
      <c r="B325" s="302"/>
      <c r="C325" s="302"/>
      <c r="D325" s="302"/>
      <c r="E325" s="302"/>
      <c r="F325" s="302"/>
      <c r="G325" s="302"/>
      <c r="H325" s="302"/>
      <c r="I325" s="302"/>
      <c r="J325" s="302"/>
      <c r="L325" s="283"/>
      <c r="M325" s="283"/>
      <c r="N325" s="283"/>
      <c r="O325" s="283"/>
      <c r="P325" s="283"/>
      <c r="Q325" s="283"/>
      <c r="R325" s="283"/>
      <c r="S325" s="283"/>
      <c r="T325" s="283"/>
      <c r="U325" s="283"/>
      <c r="V325" s="283"/>
      <c r="W325" s="283"/>
      <c r="X325" s="283"/>
      <c r="Y325" s="283"/>
    </row>
    <row r="326" spans="1:25" hidden="1" x14ac:dyDescent="0.2">
      <c r="A326" s="304" t="s">
        <v>390</v>
      </c>
      <c r="B326" s="283">
        <v>-3380.7552760143685</v>
      </c>
      <c r="C326" s="283">
        <v>-965.4337561004603</v>
      </c>
      <c r="D326" s="283">
        <v>491.50061601637833</v>
      </c>
      <c r="E326" s="283">
        <v>2460.8345716076578</v>
      </c>
      <c r="F326" s="283">
        <v>1762.9405378980612</v>
      </c>
      <c r="G326" s="283">
        <v>2307.9100853462705</v>
      </c>
      <c r="H326" s="283">
        <v>2834.1853614603647</v>
      </c>
      <c r="I326" s="283">
        <v>1476.2386080584261</v>
      </c>
      <c r="J326" s="283">
        <v>-1006.2565651259214</v>
      </c>
      <c r="L326" s="283"/>
      <c r="M326" s="283"/>
      <c r="N326" s="283"/>
      <c r="O326" s="283"/>
      <c r="P326" s="283"/>
      <c r="Q326" s="283"/>
      <c r="R326" s="283"/>
      <c r="S326" s="283"/>
      <c r="T326" s="283"/>
      <c r="U326" s="283"/>
      <c r="V326" s="283"/>
      <c r="W326" s="283"/>
      <c r="X326" s="283"/>
      <c r="Y326" s="283"/>
    </row>
    <row r="327" spans="1:25" hidden="1" x14ac:dyDescent="0.2">
      <c r="A327" s="304" t="s">
        <v>391</v>
      </c>
      <c r="B327" s="283">
        <v>-66218.378783438733</v>
      </c>
      <c r="C327" s="283">
        <v>-52215.606725788581</v>
      </c>
      <c r="D327" s="283">
        <v>-49876.545073907437</v>
      </c>
      <c r="E327" s="283">
        <v>-50923.570257189</v>
      </c>
      <c r="F327" s="283">
        <v>-49314.002016913873</v>
      </c>
      <c r="G327" s="283">
        <v>-49419.719881394711</v>
      </c>
      <c r="H327" s="283">
        <v>-53726.431562886886</v>
      </c>
      <c r="I327" s="283">
        <v>-56701.988822680214</v>
      </c>
      <c r="J327" s="283">
        <v>-55495.386294965283</v>
      </c>
      <c r="L327" s="283"/>
      <c r="M327" s="283"/>
      <c r="N327" s="283"/>
      <c r="O327" s="283"/>
      <c r="P327" s="283"/>
      <c r="Q327" s="283"/>
      <c r="R327" s="283"/>
      <c r="S327" s="283"/>
      <c r="T327" s="283"/>
      <c r="U327" s="283"/>
      <c r="V327" s="283"/>
      <c r="W327" s="283"/>
      <c r="X327" s="283"/>
      <c r="Y327" s="283"/>
    </row>
    <row r="328" spans="1:25" hidden="1" x14ac:dyDescent="0.2">
      <c r="A328" s="307" t="s">
        <v>63</v>
      </c>
      <c r="B328" s="285"/>
      <c r="C328" s="285"/>
      <c r="D328" s="285"/>
      <c r="E328" s="283"/>
      <c r="F328" s="283"/>
      <c r="G328" s="283"/>
      <c r="H328" s="283"/>
      <c r="I328" s="283"/>
      <c r="J328" s="283"/>
      <c r="L328" s="283"/>
      <c r="M328" s="283"/>
      <c r="N328" s="283"/>
      <c r="O328" s="283"/>
      <c r="P328" s="283"/>
      <c r="Q328" s="283"/>
      <c r="R328" s="283"/>
      <c r="S328" s="283"/>
      <c r="T328" s="283"/>
      <c r="U328" s="283"/>
      <c r="V328" s="283"/>
      <c r="W328" s="283"/>
      <c r="X328" s="283"/>
      <c r="Y328" s="283"/>
    </row>
    <row r="329" spans="1:25" hidden="1" x14ac:dyDescent="0.2">
      <c r="A329" s="304" t="s">
        <v>392</v>
      </c>
      <c r="B329" s="283">
        <v>96016.562414275817</v>
      </c>
      <c r="C329" s="283">
        <v>85269.538109363013</v>
      </c>
      <c r="D329" s="283">
        <v>84924.468655364588</v>
      </c>
      <c r="E329" s="283">
        <v>84735.900122243314</v>
      </c>
      <c r="F329" s="283">
        <v>82918.753489029943</v>
      </c>
      <c r="G329" s="283">
        <v>84726.703273370746</v>
      </c>
      <c r="H329" s="283">
        <v>83429.139145583627</v>
      </c>
      <c r="I329" s="283">
        <v>86593.687583886538</v>
      </c>
      <c r="J329" s="283">
        <v>91160.456014566807</v>
      </c>
      <c r="L329" s="283"/>
      <c r="M329" s="283"/>
      <c r="N329" s="283"/>
      <c r="O329" s="283"/>
      <c r="P329" s="283"/>
      <c r="Q329" s="283"/>
      <c r="R329" s="283"/>
      <c r="S329" s="283"/>
      <c r="T329" s="283"/>
      <c r="U329" s="283"/>
      <c r="V329" s="283"/>
      <c r="W329" s="283"/>
      <c r="X329" s="283"/>
      <c r="Y329" s="283"/>
    </row>
    <row r="330" spans="1:25" hidden="1" x14ac:dyDescent="0.2">
      <c r="A330" s="304" t="s">
        <v>393</v>
      </c>
      <c r="B330" s="283">
        <v>-1245.3710984792488</v>
      </c>
      <c r="C330" s="283">
        <v>-1227.8738123337557</v>
      </c>
      <c r="D330" s="283">
        <v>-1085.4003262795743</v>
      </c>
      <c r="E330" s="283">
        <v>-1073.2289117713635</v>
      </c>
      <c r="F330" s="283">
        <v>-1150.1450045331533</v>
      </c>
      <c r="G330" s="283">
        <v>-1269.2244908197031</v>
      </c>
      <c r="H330" s="283">
        <v>-1326.8593189298856</v>
      </c>
      <c r="I330" s="283">
        <v>-1351.5405632688298</v>
      </c>
      <c r="J330" s="283">
        <v>-1430.6583514877711</v>
      </c>
      <c r="L330" s="283"/>
      <c r="M330" s="283"/>
      <c r="N330" s="283"/>
      <c r="O330" s="283"/>
      <c r="P330" s="283"/>
      <c r="Q330" s="283"/>
      <c r="R330" s="283"/>
      <c r="S330" s="283"/>
      <c r="T330" s="283"/>
      <c r="U330" s="283"/>
      <c r="V330" s="283"/>
      <c r="W330" s="283"/>
      <c r="X330" s="283"/>
      <c r="Y330" s="283"/>
    </row>
    <row r="331" spans="1:25" hidden="1" x14ac:dyDescent="0.2">
      <c r="A331" s="304" t="s">
        <v>394</v>
      </c>
      <c r="B331" s="283">
        <v>-10975.474021572771</v>
      </c>
      <c r="C331" s="283">
        <v>-10807.138085764082</v>
      </c>
      <c r="D331" s="283">
        <v>-10344.888964974216</v>
      </c>
      <c r="E331" s="283">
        <v>-11160.402081372133</v>
      </c>
      <c r="F331" s="283">
        <v>-15034.153929584529</v>
      </c>
      <c r="G331" s="283">
        <v>-15198.754853274297</v>
      </c>
      <c r="H331" s="283">
        <v>-15484.224626956729</v>
      </c>
      <c r="I331" s="283">
        <v>-16650.442567200527</v>
      </c>
      <c r="J331" s="283">
        <v>-16847.682169840151</v>
      </c>
      <c r="L331" s="283"/>
      <c r="M331" s="283"/>
      <c r="N331" s="283"/>
      <c r="O331" s="283"/>
      <c r="P331" s="283"/>
      <c r="Q331" s="283"/>
      <c r="R331" s="283"/>
      <c r="S331" s="283"/>
      <c r="T331" s="283"/>
      <c r="U331" s="283"/>
      <c r="V331" s="283"/>
      <c r="W331" s="283"/>
      <c r="X331" s="283"/>
      <c r="Y331" s="283"/>
    </row>
    <row r="332" spans="1:25" hidden="1" x14ac:dyDescent="0.2">
      <c r="A332" s="307" t="s">
        <v>389</v>
      </c>
      <c r="B332" s="285"/>
      <c r="C332" s="285"/>
      <c r="D332" s="285"/>
      <c r="E332" s="283"/>
      <c r="F332" s="283"/>
      <c r="G332" s="283"/>
      <c r="H332" s="283"/>
      <c r="I332" s="283"/>
      <c r="J332" s="283"/>
      <c r="L332" s="283"/>
      <c r="M332" s="283"/>
      <c r="N332" s="283"/>
      <c r="O332" s="283"/>
      <c r="P332" s="283"/>
      <c r="Q332" s="283"/>
      <c r="R332" s="283"/>
      <c r="S332" s="283"/>
      <c r="T332" s="283"/>
      <c r="U332" s="283"/>
      <c r="V332" s="283"/>
      <c r="W332" s="283"/>
      <c r="X332" s="283"/>
      <c r="Y332" s="283"/>
    </row>
    <row r="333" spans="1:25" hidden="1" x14ac:dyDescent="0.2">
      <c r="A333" s="304" t="s">
        <v>395</v>
      </c>
      <c r="B333" s="283">
        <v>-39997.471335869559</v>
      </c>
      <c r="C333" s="283">
        <v>-49121.673901084869</v>
      </c>
      <c r="D333" s="283">
        <v>-47811.984722912355</v>
      </c>
      <c r="E333" s="283">
        <v>-49565.589070950104</v>
      </c>
      <c r="F333" s="283">
        <v>-54452.068250832555</v>
      </c>
      <c r="G333" s="283">
        <v>-59151.884861954721</v>
      </c>
      <c r="H333" s="283">
        <v>-59860.522374403634</v>
      </c>
      <c r="I333" s="283">
        <v>-61536.641530517387</v>
      </c>
      <c r="J333" s="283">
        <v>-57407.535284879064</v>
      </c>
      <c r="L333" s="283"/>
      <c r="M333" s="283"/>
      <c r="N333" s="283"/>
      <c r="O333" s="283"/>
      <c r="P333" s="283"/>
      <c r="Q333" s="283"/>
      <c r="R333" s="283"/>
      <c r="S333" s="283"/>
      <c r="T333" s="283"/>
      <c r="U333" s="283"/>
      <c r="V333" s="283"/>
      <c r="W333" s="283"/>
      <c r="X333" s="283"/>
      <c r="Y333" s="283"/>
    </row>
    <row r="334" spans="1:25" hidden="1" x14ac:dyDescent="0.2">
      <c r="A334" s="304" t="s">
        <v>396</v>
      </c>
      <c r="B334" s="283">
        <v>7636.7031620489679</v>
      </c>
      <c r="C334" s="283">
        <v>6952.1755690897289</v>
      </c>
      <c r="D334" s="283">
        <v>4587.1017475735362</v>
      </c>
      <c r="E334" s="283">
        <v>5389.7350549439534</v>
      </c>
      <c r="F334" s="283">
        <v>6890.3408652149956</v>
      </c>
      <c r="G334" s="283">
        <v>6808.7644640896106</v>
      </c>
      <c r="H334" s="283">
        <v>6540.207305412152</v>
      </c>
      <c r="I334" s="283">
        <v>7672.7939077701812</v>
      </c>
      <c r="J334" s="283">
        <v>5356.2125254570765</v>
      </c>
      <c r="L334" s="283"/>
      <c r="M334" s="283"/>
      <c r="N334" s="283"/>
      <c r="O334" s="283"/>
      <c r="P334" s="283"/>
      <c r="Q334" s="283"/>
      <c r="R334" s="283"/>
      <c r="S334" s="283"/>
      <c r="T334" s="283"/>
      <c r="U334" s="283"/>
      <c r="V334" s="283"/>
      <c r="W334" s="283"/>
      <c r="X334" s="283"/>
      <c r="Y334" s="283"/>
    </row>
    <row r="335" spans="1:25" hidden="1" x14ac:dyDescent="0.2">
      <c r="A335" s="304" t="s">
        <v>397</v>
      </c>
      <c r="B335" s="283">
        <v>-6186.8736858727816</v>
      </c>
      <c r="C335" s="283">
        <v>-9166.0877199357928</v>
      </c>
      <c r="D335" s="283">
        <v>-12478.9544194789</v>
      </c>
      <c r="E335" s="283">
        <v>-12417.935592917869</v>
      </c>
      <c r="F335" s="283">
        <v>-14185.539987653088</v>
      </c>
      <c r="G335" s="283">
        <v>-15383.325468778678</v>
      </c>
      <c r="H335" s="283">
        <v>-16432.435360507072</v>
      </c>
      <c r="I335" s="283">
        <v>-18518.03999247406</v>
      </c>
      <c r="J335" s="283">
        <v>-21041.200136232794</v>
      </c>
      <c r="L335" s="283"/>
      <c r="M335" s="283"/>
      <c r="N335" s="283"/>
      <c r="O335" s="283"/>
      <c r="P335" s="283"/>
      <c r="Q335" s="283"/>
      <c r="R335" s="283"/>
      <c r="S335" s="283"/>
      <c r="T335" s="283"/>
      <c r="U335" s="283"/>
      <c r="V335" s="283"/>
      <c r="W335" s="283"/>
      <c r="X335" s="283"/>
      <c r="Y335" s="283"/>
    </row>
    <row r="336" spans="1:25" hidden="1" x14ac:dyDescent="0.2">
      <c r="A336" s="305" t="s">
        <v>398</v>
      </c>
      <c r="B336" s="283">
        <v>11491.740536153031</v>
      </c>
      <c r="C336" s="283">
        <v>19138.028029028916</v>
      </c>
      <c r="D336" s="283">
        <v>20389.012297019835</v>
      </c>
      <c r="E336" s="283">
        <v>20172.990840786035</v>
      </c>
      <c r="F336" s="283">
        <v>28388.044686561494</v>
      </c>
      <c r="G336" s="283">
        <v>31280.72739223604</v>
      </c>
      <c r="H336" s="283">
        <v>35877.14871344393</v>
      </c>
      <c r="I336" s="283">
        <v>39522.366185645507</v>
      </c>
      <c r="J336" s="283">
        <v>38752.665874441336</v>
      </c>
    </row>
    <row r="337" spans="1:25" hidden="1" x14ac:dyDescent="0.2"/>
    <row r="338" spans="1:25" hidden="1" x14ac:dyDescent="0.2">
      <c r="A338" s="308" t="s">
        <v>399</v>
      </c>
      <c r="B338" s="301" t="s">
        <v>277</v>
      </c>
      <c r="C338" s="301" t="s">
        <v>280</v>
      </c>
      <c r="D338" s="301" t="s">
        <v>18</v>
      </c>
      <c r="E338" s="301" t="s">
        <v>360</v>
      </c>
      <c r="F338" s="301" t="s">
        <v>362</v>
      </c>
      <c r="G338" s="301" t="s">
        <v>363</v>
      </c>
      <c r="H338" s="301" t="s">
        <v>364</v>
      </c>
      <c r="I338" s="301" t="s">
        <v>365</v>
      </c>
      <c r="J338" s="301">
        <v>2009</v>
      </c>
      <c r="K338" s="283"/>
      <c r="L338" s="283"/>
      <c r="M338" s="283"/>
      <c r="N338" s="283"/>
      <c r="O338" s="283"/>
      <c r="P338" s="283"/>
      <c r="Q338" s="283"/>
      <c r="R338" s="283"/>
      <c r="S338" s="283"/>
      <c r="T338" s="283"/>
      <c r="U338" s="283"/>
      <c r="V338" s="283"/>
      <c r="W338" s="283"/>
      <c r="X338" s="283"/>
      <c r="Y338" s="283"/>
    </row>
    <row r="339" spans="1:25" hidden="1" x14ac:dyDescent="0.2">
      <c r="A339" s="304" t="s">
        <v>388</v>
      </c>
      <c r="B339" s="302"/>
      <c r="C339" s="302"/>
      <c r="D339" s="302"/>
      <c r="E339" s="302"/>
      <c r="F339" s="302"/>
      <c r="G339" s="302"/>
      <c r="H339" s="302"/>
      <c r="I339" s="302"/>
      <c r="J339" s="302"/>
      <c r="L339" s="285"/>
      <c r="M339" s="285"/>
      <c r="N339" s="285"/>
      <c r="O339" s="285"/>
      <c r="P339" s="285"/>
      <c r="Q339" s="285"/>
      <c r="R339" s="285"/>
      <c r="S339" s="285"/>
      <c r="T339" s="285"/>
      <c r="U339" s="285"/>
      <c r="V339" s="285"/>
      <c r="W339" s="285"/>
      <c r="X339" s="285"/>
      <c r="Y339" s="285"/>
    </row>
    <row r="340" spans="1:25" hidden="1" x14ac:dyDescent="0.2">
      <c r="A340" s="304" t="s">
        <v>390</v>
      </c>
      <c r="B340" s="285">
        <v>0.11756954861043931</v>
      </c>
      <c r="C340" s="285">
        <v>0.11349173956387305</v>
      </c>
      <c r="D340" s="285">
        <v>0.12054657903492361</v>
      </c>
      <c r="E340" s="285">
        <v>0.11537180343110633</v>
      </c>
      <c r="F340" s="285">
        <v>9.1415365971227819E-2</v>
      </c>
      <c r="G340" s="285">
        <v>8.6182628745772497E-2</v>
      </c>
      <c r="H340" s="285">
        <v>8.8778387595169483E-2</v>
      </c>
      <c r="I340" s="285">
        <v>8.2117584645891237E-2</v>
      </c>
      <c r="J340" s="285">
        <v>7.2958219552221662E-2</v>
      </c>
      <c r="L340" s="285"/>
      <c r="M340" s="285"/>
      <c r="N340" s="285"/>
      <c r="O340" s="285"/>
      <c r="P340" s="285"/>
      <c r="Q340" s="285"/>
      <c r="R340" s="285"/>
      <c r="S340" s="285"/>
      <c r="T340" s="285"/>
      <c r="U340" s="285"/>
      <c r="V340" s="285"/>
      <c r="W340" s="285"/>
      <c r="X340" s="285"/>
      <c r="Y340" s="285"/>
    </row>
    <row r="341" spans="1:25" hidden="1" x14ac:dyDescent="0.2">
      <c r="A341" s="304" t="s">
        <v>391</v>
      </c>
      <c r="B341" s="285">
        <v>1.1303162464722599E-2</v>
      </c>
      <c r="C341" s="285">
        <v>6.4019656453377831E-3</v>
      </c>
      <c r="D341" s="285">
        <v>4.9832901409647967E-3</v>
      </c>
      <c r="E341" s="285">
        <v>5.4352791119587672E-3</v>
      </c>
      <c r="F341" s="285">
        <v>6.617271101516697E-3</v>
      </c>
      <c r="G341" s="285">
        <v>7.8094229551265151E-3</v>
      </c>
      <c r="H341" s="285">
        <v>7.7944613465319506E-3</v>
      </c>
      <c r="I341" s="285">
        <v>7.8863904838534678E-3</v>
      </c>
      <c r="J341" s="285">
        <v>7.8334018640491086E-3</v>
      </c>
    </row>
    <row r="342" spans="1:25" hidden="1" x14ac:dyDescent="0.2">
      <c r="A342" s="307" t="s">
        <v>63</v>
      </c>
      <c r="L342" s="285"/>
      <c r="M342" s="285"/>
      <c r="N342" s="285"/>
      <c r="O342" s="285"/>
      <c r="P342" s="285"/>
      <c r="Q342" s="285"/>
      <c r="R342" s="285"/>
      <c r="S342" s="285"/>
      <c r="T342" s="285"/>
      <c r="U342" s="285"/>
      <c r="V342" s="285"/>
      <c r="W342" s="285"/>
      <c r="X342" s="285"/>
      <c r="Y342" s="285"/>
    </row>
    <row r="343" spans="1:25" hidden="1" x14ac:dyDescent="0.2">
      <c r="A343" s="304" t="s">
        <v>392</v>
      </c>
      <c r="B343" s="285">
        <v>0.35453073014328207</v>
      </c>
      <c r="C343" s="285">
        <v>0.29895543485026826</v>
      </c>
      <c r="D343" s="285">
        <v>0.27979992111048319</v>
      </c>
      <c r="E343" s="285">
        <v>0.26675568340623795</v>
      </c>
      <c r="F343" s="285">
        <v>0.26198621900482838</v>
      </c>
      <c r="G343" s="285">
        <v>0.26118727400484493</v>
      </c>
      <c r="H343" s="285">
        <v>0.24697996648418941</v>
      </c>
      <c r="I343" s="285">
        <v>0.24501328505147577</v>
      </c>
      <c r="J343" s="285">
        <v>0.25345004007670696</v>
      </c>
      <c r="L343" s="285"/>
      <c r="M343" s="285"/>
      <c r="N343" s="285"/>
      <c r="O343" s="285"/>
      <c r="P343" s="285"/>
      <c r="Q343" s="285"/>
      <c r="R343" s="285"/>
      <c r="S343" s="285"/>
      <c r="T343" s="285"/>
      <c r="U343" s="285"/>
      <c r="V343" s="285"/>
      <c r="W343" s="285"/>
      <c r="X343" s="285"/>
      <c r="Y343" s="285"/>
    </row>
    <row r="344" spans="1:25" hidden="1" x14ac:dyDescent="0.2">
      <c r="A344" s="304" t="s">
        <v>393</v>
      </c>
      <c r="B344" s="285">
        <v>8.3489055082661481E-3</v>
      </c>
      <c r="C344" s="285">
        <v>7.8287304056700747E-3</v>
      </c>
      <c r="D344" s="285">
        <v>7.7326556519682343E-3</v>
      </c>
      <c r="E344" s="285">
        <v>7.1878747936640263E-3</v>
      </c>
      <c r="F344" s="285">
        <v>6.9736818323297839E-3</v>
      </c>
      <c r="G344" s="285">
        <v>6.7364504130391443E-3</v>
      </c>
      <c r="H344" s="285">
        <v>6.5683631654634388E-3</v>
      </c>
      <c r="I344" s="285">
        <v>5.9556879546379905E-3</v>
      </c>
      <c r="J344" s="285">
        <v>5.8514880446424045E-3</v>
      </c>
      <c r="L344" s="285"/>
      <c r="M344" s="285"/>
      <c r="N344" s="285"/>
      <c r="O344" s="285"/>
      <c r="P344" s="285"/>
      <c r="Q344" s="285"/>
      <c r="R344" s="285"/>
      <c r="S344" s="285"/>
      <c r="T344" s="285"/>
      <c r="U344" s="285"/>
      <c r="V344" s="285"/>
      <c r="W344" s="285"/>
      <c r="X344" s="285"/>
      <c r="Y344" s="285"/>
    </row>
    <row r="345" spans="1:25" hidden="1" x14ac:dyDescent="0.2">
      <c r="A345" s="304" t="s">
        <v>394</v>
      </c>
      <c r="B345" s="285">
        <v>3.3595018747750005E-2</v>
      </c>
      <c r="C345" s="285">
        <v>3.0918411722294318E-2</v>
      </c>
      <c r="D345" s="285">
        <v>3.0610817350286007E-2</v>
      </c>
      <c r="E345" s="285">
        <v>3.3531971998288806E-2</v>
      </c>
      <c r="F345" s="285">
        <v>4.5540509760357603E-2</v>
      </c>
      <c r="G345" s="285">
        <v>4.4323185683164817E-2</v>
      </c>
      <c r="H345" s="285">
        <v>4.3377903482371055E-2</v>
      </c>
      <c r="I345" s="285">
        <v>4.3361182782283646E-2</v>
      </c>
      <c r="J345" s="285">
        <v>4.3084996032124866E-2</v>
      </c>
    </row>
    <row r="346" spans="1:25" hidden="1" x14ac:dyDescent="0.2">
      <c r="A346" s="307" t="s">
        <v>389</v>
      </c>
      <c r="L346" s="285"/>
      <c r="M346" s="285"/>
      <c r="N346" s="285"/>
      <c r="O346" s="285"/>
      <c r="P346" s="285"/>
      <c r="Q346" s="285"/>
      <c r="R346" s="285"/>
      <c r="S346" s="285"/>
      <c r="T346" s="285"/>
      <c r="U346" s="285"/>
      <c r="V346" s="285"/>
      <c r="W346" s="285"/>
      <c r="X346" s="285"/>
      <c r="Y346" s="285"/>
    </row>
    <row r="347" spans="1:25" hidden="1" x14ac:dyDescent="0.2">
      <c r="A347" s="304" t="s">
        <v>395</v>
      </c>
      <c r="B347" s="285">
        <v>0.1076872003640883</v>
      </c>
      <c r="C347" s="285">
        <v>0.12667085084377708</v>
      </c>
      <c r="D347" s="285">
        <v>0.12422904906133504</v>
      </c>
      <c r="E347" s="285">
        <v>0.13192802902248393</v>
      </c>
      <c r="F347" s="285">
        <v>0.14917591222153553</v>
      </c>
      <c r="G347" s="285">
        <v>0.15885919486524819</v>
      </c>
      <c r="H347" s="285">
        <v>0.15513803568376608</v>
      </c>
      <c r="I347" s="285">
        <v>0.14775066999419612</v>
      </c>
      <c r="J347" s="285">
        <v>0.13456743604236709</v>
      </c>
      <c r="L347" s="285"/>
      <c r="M347" s="285"/>
      <c r="N347" s="285"/>
      <c r="O347" s="285"/>
      <c r="P347" s="285"/>
      <c r="Q347" s="285"/>
      <c r="R347" s="285"/>
      <c r="S347" s="285"/>
      <c r="T347" s="285"/>
      <c r="U347" s="285"/>
      <c r="V347" s="285"/>
      <c r="W347" s="285"/>
      <c r="X347" s="285"/>
      <c r="Y347" s="285"/>
    </row>
    <row r="348" spans="1:25" hidden="1" x14ac:dyDescent="0.2">
      <c r="A348" s="304" t="s">
        <v>396</v>
      </c>
      <c r="B348" s="285">
        <v>6.9648029508097675E-2</v>
      </c>
      <c r="C348" s="285">
        <v>6.505225009068373E-2</v>
      </c>
      <c r="D348" s="285">
        <v>5.9458195165136438E-2</v>
      </c>
      <c r="E348" s="285">
        <v>5.5048338639123867E-2</v>
      </c>
      <c r="F348" s="285">
        <v>5.6477627964707906E-2</v>
      </c>
      <c r="G348" s="285">
        <v>5.3497895920997088E-2</v>
      </c>
      <c r="H348" s="285">
        <v>5.0511699055585425E-2</v>
      </c>
      <c r="I348" s="285">
        <v>5.4759147512381257E-2</v>
      </c>
      <c r="J348" s="285">
        <v>4.9935711280732473E-2</v>
      </c>
      <c r="L348" s="285"/>
      <c r="M348" s="285"/>
      <c r="N348" s="285"/>
      <c r="O348" s="285"/>
      <c r="P348" s="285"/>
      <c r="Q348" s="285"/>
      <c r="R348" s="285"/>
      <c r="S348" s="285"/>
      <c r="T348" s="285"/>
      <c r="U348" s="285"/>
      <c r="V348" s="285"/>
      <c r="W348" s="285"/>
      <c r="X348" s="285"/>
      <c r="Y348" s="285"/>
    </row>
    <row r="349" spans="1:25" hidden="1" x14ac:dyDescent="0.2">
      <c r="A349" s="304" t="s">
        <v>397</v>
      </c>
      <c r="B349" s="285">
        <v>8.8672695456232908E-2</v>
      </c>
      <c r="C349" s="285">
        <v>9.6957126562461138E-2</v>
      </c>
      <c r="D349" s="285">
        <v>0.1174478340988884</v>
      </c>
      <c r="E349" s="285">
        <v>0.1167801806016958</v>
      </c>
      <c r="F349" s="285">
        <v>0.13197561363928234</v>
      </c>
      <c r="G349" s="285">
        <v>0.13773693958605035</v>
      </c>
      <c r="H349" s="285">
        <v>0.14392744109251907</v>
      </c>
      <c r="I349" s="285">
        <v>0.14739044224802292</v>
      </c>
      <c r="J349" s="285">
        <v>0.15621022292182751</v>
      </c>
      <c r="L349" s="285"/>
      <c r="M349" s="285"/>
      <c r="N349" s="285"/>
      <c r="O349" s="285"/>
      <c r="P349" s="285"/>
      <c r="Q349" s="285"/>
      <c r="R349" s="285"/>
      <c r="S349" s="285"/>
      <c r="T349" s="285"/>
      <c r="U349" s="285"/>
      <c r="V349" s="285"/>
      <c r="W349" s="285"/>
      <c r="X349" s="285"/>
      <c r="Y349" s="285"/>
    </row>
    <row r="350" spans="1:25" hidden="1" x14ac:dyDescent="0.2">
      <c r="A350" s="305" t="s">
        <v>398</v>
      </c>
      <c r="B350" s="285">
        <v>0.25368707580066269</v>
      </c>
      <c r="C350" s="285">
        <v>0.30634022595414295</v>
      </c>
      <c r="D350" s="285">
        <v>0.31681491521034344</v>
      </c>
      <c r="E350" s="285">
        <v>0.32737338978046709</v>
      </c>
      <c r="F350" s="285">
        <v>0.31416361513156771</v>
      </c>
      <c r="G350" s="285">
        <v>0.30842751974137722</v>
      </c>
      <c r="H350" s="285">
        <v>0.3117736687927477</v>
      </c>
      <c r="I350" s="285">
        <v>0.315832123586549</v>
      </c>
      <c r="J350" s="285">
        <v>0.33404086580810644</v>
      </c>
    </row>
    <row r="351" spans="1:25" hidden="1" x14ac:dyDescent="0.2"/>
    <row r="352" spans="1:25" hidden="1" x14ac:dyDescent="0.2">
      <c r="A352" s="308" t="s">
        <v>399</v>
      </c>
      <c r="B352" s="301" t="s">
        <v>277</v>
      </c>
      <c r="C352" s="301" t="s">
        <v>280</v>
      </c>
      <c r="D352" s="301" t="s">
        <v>18</v>
      </c>
      <c r="E352" s="301" t="s">
        <v>360</v>
      </c>
      <c r="F352" s="301" t="s">
        <v>362</v>
      </c>
      <c r="G352" s="301" t="s">
        <v>363</v>
      </c>
      <c r="H352" s="301" t="s">
        <v>364</v>
      </c>
      <c r="I352" s="301" t="s">
        <v>365</v>
      </c>
      <c r="J352" s="301">
        <v>2009</v>
      </c>
    </row>
    <row r="353" spans="1:25" hidden="1" x14ac:dyDescent="0.2">
      <c r="A353" s="304" t="s">
        <v>388</v>
      </c>
      <c r="B353" s="302"/>
      <c r="C353" s="302"/>
      <c r="D353" s="302"/>
      <c r="E353" s="302"/>
      <c r="F353" s="302"/>
      <c r="G353" s="302"/>
      <c r="H353" s="302"/>
      <c r="I353" s="302"/>
      <c r="J353" s="302"/>
    </row>
    <row r="354" spans="1:25" hidden="1" x14ac:dyDescent="0.2">
      <c r="A354" s="304" t="s">
        <v>390</v>
      </c>
      <c r="B354" s="285">
        <v>1.7875773624801254</v>
      </c>
      <c r="C354" s="285">
        <v>1.807377212571355</v>
      </c>
      <c r="D354" s="285">
        <v>1.6652148441929198</v>
      </c>
      <c r="E354" s="285">
        <v>1.7282438775352005</v>
      </c>
      <c r="F354" s="285">
        <v>1.8981949787806782</v>
      </c>
      <c r="G354" s="285">
        <v>1.8003076764116932</v>
      </c>
      <c r="H354" s="285">
        <v>1.680639609019615</v>
      </c>
      <c r="I354" s="285">
        <v>1.9136762488830767</v>
      </c>
      <c r="J354" s="285">
        <v>1.8912243296342675</v>
      </c>
      <c r="L354" s="285"/>
      <c r="M354" s="285"/>
      <c r="N354" s="285"/>
      <c r="O354" s="285"/>
      <c r="P354" s="285"/>
      <c r="Q354" s="285"/>
      <c r="R354" s="285"/>
      <c r="S354" s="285"/>
      <c r="T354" s="285"/>
      <c r="U354" s="285"/>
      <c r="V354" s="285"/>
      <c r="W354" s="285"/>
      <c r="X354" s="285"/>
      <c r="Y354" s="285"/>
    </row>
    <row r="355" spans="1:25" hidden="1" x14ac:dyDescent="0.2">
      <c r="A355" s="304" t="s">
        <v>391</v>
      </c>
      <c r="B355" s="285">
        <v>2.5887317123194054</v>
      </c>
      <c r="C355" s="285">
        <v>3.0796666104974433</v>
      </c>
      <c r="D355" s="285">
        <v>2.8006393886606036</v>
      </c>
      <c r="E355" s="285">
        <v>2.8383359988395465</v>
      </c>
      <c r="F355" s="285">
        <v>2.213762309153962</v>
      </c>
      <c r="G355" s="285">
        <v>1.9001481556235811</v>
      </c>
      <c r="H355" s="285">
        <v>1.9734655917069064</v>
      </c>
      <c r="I355" s="285">
        <v>3.7885601095283965</v>
      </c>
      <c r="J355" s="285">
        <v>3.7198517952459271</v>
      </c>
      <c r="L355" s="285"/>
      <c r="M355" s="285"/>
      <c r="N355" s="285"/>
      <c r="O355" s="285"/>
      <c r="P355" s="285"/>
      <c r="Q355" s="285"/>
      <c r="R355" s="285"/>
      <c r="S355" s="285"/>
      <c r="T355" s="285"/>
      <c r="U355" s="285"/>
      <c r="V355" s="285"/>
      <c r="W355" s="285"/>
      <c r="X355" s="285"/>
      <c r="Y355" s="285"/>
    </row>
    <row r="356" spans="1:25" hidden="1" x14ac:dyDescent="0.2">
      <c r="A356" s="307" t="s">
        <v>63</v>
      </c>
    </row>
    <row r="357" spans="1:25" hidden="1" x14ac:dyDescent="0.2">
      <c r="A357" s="304" t="s">
        <v>392</v>
      </c>
      <c r="B357" s="285">
        <v>1.1298005232050905</v>
      </c>
      <c r="C357" s="285">
        <v>1.1570777520418765</v>
      </c>
      <c r="D357" s="285">
        <v>1.1433141976240246</v>
      </c>
      <c r="E357" s="285">
        <v>1.1253393424560694</v>
      </c>
      <c r="F357" s="285">
        <v>1.1741047387367904</v>
      </c>
      <c r="G357" s="285">
        <v>1.1961585993622648</v>
      </c>
      <c r="H357" s="285">
        <v>1.2293267421828109</v>
      </c>
      <c r="I357" s="285">
        <v>1.2141589723289401</v>
      </c>
      <c r="J357" s="285">
        <v>1.1964214667218156</v>
      </c>
      <c r="L357" s="285"/>
      <c r="M357" s="285"/>
      <c r="N357" s="285"/>
      <c r="O357" s="285"/>
      <c r="P357" s="285"/>
      <c r="Q357" s="285"/>
      <c r="R357" s="285"/>
      <c r="S357" s="285"/>
      <c r="T357" s="285"/>
      <c r="U357" s="285"/>
      <c r="V357" s="285"/>
      <c r="W357" s="285"/>
      <c r="X357" s="285"/>
      <c r="Y357" s="285"/>
    </row>
    <row r="358" spans="1:25" hidden="1" x14ac:dyDescent="0.2">
      <c r="A358" s="304" t="s">
        <v>393</v>
      </c>
      <c r="B358" s="285">
        <v>1.3638448483224612</v>
      </c>
      <c r="C358" s="285">
        <v>1.4245228616471377</v>
      </c>
      <c r="D358" s="285">
        <v>1.6093969050966832</v>
      </c>
      <c r="E358" s="285">
        <v>1.4033351332073054</v>
      </c>
      <c r="F358" s="285">
        <v>1.4781418330569915</v>
      </c>
      <c r="G358" s="285">
        <v>1.4966803867407317</v>
      </c>
      <c r="H358" s="285">
        <v>1.5186430254371286</v>
      </c>
      <c r="I358" s="285">
        <v>1.4727398507805731</v>
      </c>
      <c r="J358" s="285">
        <v>1.4480565780160386</v>
      </c>
      <c r="L358" s="285"/>
      <c r="M358" s="285"/>
      <c r="N358" s="285"/>
      <c r="O358" s="285"/>
      <c r="P358" s="285"/>
      <c r="Q358" s="285"/>
      <c r="R358" s="285"/>
      <c r="S358" s="285"/>
      <c r="T358" s="285"/>
      <c r="U358" s="285"/>
      <c r="V358" s="285"/>
      <c r="W358" s="285"/>
      <c r="X358" s="285"/>
      <c r="Y358" s="285"/>
    </row>
    <row r="359" spans="1:25" hidden="1" x14ac:dyDescent="0.2">
      <c r="A359" s="304" t="s">
        <v>394</v>
      </c>
      <c r="B359" s="285">
        <v>1.6369058253830939</v>
      </c>
      <c r="C359" s="285">
        <v>1.5507158253739026</v>
      </c>
      <c r="D359" s="285">
        <v>1.4456178816542848</v>
      </c>
      <c r="E359" s="285">
        <v>1.4430001207644589</v>
      </c>
      <c r="F359" s="285">
        <v>1.4877730260533959</v>
      </c>
      <c r="G359" s="285">
        <v>1.457445026556816</v>
      </c>
      <c r="H359" s="285">
        <v>1.4315342974527823</v>
      </c>
      <c r="I359" s="285">
        <v>1.4284699189873804</v>
      </c>
      <c r="J359" s="285">
        <v>1.3996980802863177</v>
      </c>
      <c r="L359" s="285"/>
      <c r="M359" s="285"/>
      <c r="N359" s="285"/>
      <c r="O359" s="285"/>
      <c r="P359" s="285"/>
      <c r="Q359" s="285"/>
      <c r="R359" s="285"/>
      <c r="S359" s="285"/>
      <c r="T359" s="285"/>
      <c r="U359" s="285"/>
      <c r="V359" s="285"/>
      <c r="W359" s="285"/>
      <c r="X359" s="285"/>
      <c r="Y359" s="285"/>
    </row>
    <row r="360" spans="1:25" hidden="1" x14ac:dyDescent="0.2">
      <c r="A360" s="307" t="s">
        <v>389</v>
      </c>
    </row>
    <row r="361" spans="1:25" hidden="1" x14ac:dyDescent="0.2">
      <c r="A361" s="304" t="s">
        <v>395</v>
      </c>
      <c r="B361" s="285">
        <v>1.5943946503211668</v>
      </c>
      <c r="C361" s="285">
        <v>1.6219073636324424</v>
      </c>
      <c r="D361" s="285">
        <v>1.7463310484075805</v>
      </c>
      <c r="E361" s="285">
        <v>1.7441251873978609</v>
      </c>
      <c r="F361" s="285">
        <v>1.7740997097093654</v>
      </c>
      <c r="G361" s="285">
        <v>1.7485498419997916</v>
      </c>
      <c r="H361" s="285">
        <v>1.7455319484220078</v>
      </c>
      <c r="I361" s="285">
        <v>1.6901425614068639</v>
      </c>
      <c r="J361" s="285">
        <v>1.6667837163978907</v>
      </c>
      <c r="L361" s="285"/>
      <c r="M361" s="285"/>
      <c r="N361" s="285"/>
      <c r="O361" s="285"/>
      <c r="P361" s="285"/>
      <c r="Q361" s="285"/>
      <c r="R361" s="285"/>
      <c r="S361" s="285"/>
      <c r="T361" s="285"/>
      <c r="U361" s="285"/>
      <c r="V361" s="285"/>
      <c r="W361" s="285"/>
      <c r="X361" s="285"/>
      <c r="Y361" s="285"/>
    </row>
    <row r="362" spans="1:25" hidden="1" x14ac:dyDescent="0.2">
      <c r="A362" s="304" t="s">
        <v>396</v>
      </c>
      <c r="B362" s="285">
        <v>1.5420171098888826</v>
      </c>
      <c r="C362" s="285">
        <v>1.4923476812468688</v>
      </c>
      <c r="D362" s="285">
        <v>1.5428256852764342</v>
      </c>
      <c r="E362" s="285">
        <v>1.5114822838481088</v>
      </c>
      <c r="F362" s="285">
        <v>1.4799431367791378</v>
      </c>
      <c r="G362" s="285">
        <v>1.5120170322384188</v>
      </c>
      <c r="H362" s="285">
        <v>1.5347143348484662</v>
      </c>
      <c r="I362" s="285">
        <v>1.5063638809931941</v>
      </c>
      <c r="J362" s="285">
        <v>1.5001033589908161</v>
      </c>
      <c r="L362" s="285"/>
      <c r="M362" s="285"/>
      <c r="N362" s="285"/>
      <c r="O362" s="285"/>
      <c r="P362" s="285"/>
      <c r="Q362" s="285"/>
      <c r="R362" s="285"/>
      <c r="S362" s="285"/>
      <c r="T362" s="285"/>
      <c r="U362" s="285"/>
      <c r="V362" s="285"/>
      <c r="W362" s="285"/>
      <c r="X362" s="285"/>
      <c r="Y362" s="285"/>
    </row>
    <row r="363" spans="1:25" hidden="1" x14ac:dyDescent="0.2">
      <c r="A363" s="304" t="s">
        <v>397</v>
      </c>
      <c r="B363" s="285">
        <v>1.1138578155817009</v>
      </c>
      <c r="C363" s="285">
        <v>1.1531642806705893</v>
      </c>
      <c r="D363" s="285">
        <v>1.1660441964913346</v>
      </c>
      <c r="E363" s="285">
        <v>1.2232409947609602</v>
      </c>
      <c r="F363" s="285">
        <v>1.2583649442307776</v>
      </c>
      <c r="G363" s="285">
        <v>1.258078481975226</v>
      </c>
      <c r="H363" s="285">
        <v>1.2154341412784697</v>
      </c>
      <c r="I363" s="285">
        <v>1.2162023048925523</v>
      </c>
      <c r="J363" s="285">
        <v>1.1840006585760781</v>
      </c>
      <c r="L363" s="285"/>
      <c r="M363" s="285"/>
      <c r="N363" s="285"/>
      <c r="O363" s="285"/>
      <c r="P363" s="285"/>
      <c r="Q363" s="285"/>
      <c r="R363" s="285"/>
      <c r="S363" s="285"/>
      <c r="T363" s="285"/>
      <c r="U363" s="285"/>
      <c r="V363" s="285"/>
      <c r="W363" s="285"/>
      <c r="X363" s="285"/>
      <c r="Y363" s="285"/>
    </row>
    <row r="364" spans="1:25" hidden="1" x14ac:dyDescent="0.2">
      <c r="A364" s="305" t="s">
        <v>398</v>
      </c>
      <c r="B364" s="285">
        <v>0.99395757609525159</v>
      </c>
      <c r="C364" s="285">
        <v>0.96020386317093143</v>
      </c>
      <c r="D364" s="285">
        <v>1.0040999136896969</v>
      </c>
      <c r="E364" s="285">
        <v>1.0166455116503617</v>
      </c>
      <c r="F364" s="285">
        <v>0.99470346631050854</v>
      </c>
      <c r="G364" s="285">
        <v>1.027295370306065</v>
      </c>
      <c r="H364" s="285">
        <v>1.0221280813163749</v>
      </c>
      <c r="I364" s="285">
        <v>1.0077452457491103</v>
      </c>
      <c r="J364" s="285">
        <v>0.98708892548824445</v>
      </c>
      <c r="L364" s="285"/>
      <c r="M364" s="285"/>
      <c r="N364" s="285"/>
      <c r="O364" s="285"/>
      <c r="P364" s="285"/>
      <c r="Q364" s="285"/>
      <c r="R364" s="285"/>
      <c r="S364" s="285"/>
      <c r="T364" s="285"/>
      <c r="U364" s="285"/>
      <c r="V364" s="285"/>
      <c r="W364" s="285"/>
      <c r="X364" s="285"/>
      <c r="Y364" s="285"/>
    </row>
    <row r="366" spans="1:25" x14ac:dyDescent="0.2">
      <c r="B366" s="276" t="str">
        <f>A42</f>
        <v>Location Quotients</v>
      </c>
      <c r="C366" s="276" t="str">
        <f>A96</f>
        <v>Diversity</v>
      </c>
      <c r="D366" s="276" t="str">
        <f>A140</f>
        <v>Competition</v>
      </c>
      <c r="E366" s="276" t="str">
        <f>L42</f>
        <v>Actual vs Necessary Employment</v>
      </c>
    </row>
    <row r="367" spans="1:25" x14ac:dyDescent="0.2">
      <c r="A367" s="276">
        <v>1996</v>
      </c>
      <c r="B367" s="290">
        <f t="shared" ref="B367:B380" si="260">AVERAGE(C43:K43)</f>
        <v>0.8990688597679638</v>
      </c>
      <c r="C367" s="290">
        <f t="shared" ref="C367:C380" si="261">L97</f>
        <v>0.11616007741936861</v>
      </c>
      <c r="D367" s="290">
        <f t="shared" ref="D367:D380" si="262">L141</f>
        <v>1.5319487163825167</v>
      </c>
      <c r="E367" s="290">
        <f t="shared" ref="E367:E380" si="263">V43/1000</f>
        <v>-1.484950693607022</v>
      </c>
    </row>
    <row r="368" spans="1:25" x14ac:dyDescent="0.2">
      <c r="A368" s="276">
        <f>A367+1</f>
        <v>1997</v>
      </c>
      <c r="B368" s="290">
        <f t="shared" si="260"/>
        <v>0.90111333995554865</v>
      </c>
      <c r="C368" s="290">
        <f t="shared" si="261"/>
        <v>0.11615313832795739</v>
      </c>
      <c r="D368" s="290">
        <f t="shared" si="262"/>
        <v>1.592991317210789</v>
      </c>
      <c r="E368" s="290">
        <f t="shared" si="263"/>
        <v>-1.5172389633964267</v>
      </c>
    </row>
    <row r="369" spans="1:5" x14ac:dyDescent="0.2">
      <c r="A369" s="276">
        <f t="shared" ref="A369:A383" si="264">A368+1</f>
        <v>1998</v>
      </c>
      <c r="B369" s="290">
        <f t="shared" si="260"/>
        <v>0.89682754956772071</v>
      </c>
      <c r="C369" s="290">
        <f t="shared" si="261"/>
        <v>0.11652964867908594</v>
      </c>
      <c r="D369" s="290">
        <f t="shared" si="262"/>
        <v>1.5937492563115307</v>
      </c>
      <c r="E369" s="290">
        <f t="shared" si="263"/>
        <v>-1.3889232507874116</v>
      </c>
    </row>
    <row r="370" spans="1:5" x14ac:dyDescent="0.2">
      <c r="A370" s="276">
        <f t="shared" si="264"/>
        <v>1999</v>
      </c>
      <c r="B370" s="290">
        <f t="shared" si="260"/>
        <v>0.89511561140889917</v>
      </c>
      <c r="C370" s="290">
        <f t="shared" si="261"/>
        <v>0.1168592054072253</v>
      </c>
      <c r="D370" s="290">
        <f t="shared" si="262"/>
        <v>1.58651229391065</v>
      </c>
      <c r="E370" s="290">
        <f t="shared" si="263"/>
        <v>-1.4393468968491896</v>
      </c>
    </row>
    <row r="371" spans="1:5" x14ac:dyDescent="0.2">
      <c r="A371" s="276">
        <f t="shared" si="264"/>
        <v>2000</v>
      </c>
      <c r="B371" s="290">
        <f t="shared" si="260"/>
        <v>0.89238370628511277</v>
      </c>
      <c r="C371" s="290">
        <f t="shared" si="261"/>
        <v>0.11746508123706716</v>
      </c>
      <c r="D371" s="290">
        <f t="shared" si="262"/>
        <v>1.6221136464794566</v>
      </c>
      <c r="E371" s="290">
        <f t="shared" si="263"/>
        <v>-1.3920793988551687</v>
      </c>
    </row>
    <row r="372" spans="1:5" x14ac:dyDescent="0.2">
      <c r="A372" s="276">
        <f t="shared" si="264"/>
        <v>2001</v>
      </c>
      <c r="B372" s="290">
        <f t="shared" si="260"/>
        <v>0.89574445544038872</v>
      </c>
      <c r="C372" s="290">
        <f t="shared" si="261"/>
        <v>0.11743586476766993</v>
      </c>
      <c r="D372" s="290">
        <f t="shared" si="262"/>
        <v>1.6932769844632662</v>
      </c>
      <c r="E372" s="290">
        <f t="shared" si="263"/>
        <v>-1.3225889223071305</v>
      </c>
    </row>
    <row r="373" spans="1:5" x14ac:dyDescent="0.2">
      <c r="A373" s="276">
        <f t="shared" si="264"/>
        <v>2002</v>
      </c>
      <c r="B373" s="290">
        <f t="shared" si="260"/>
        <v>0.8977239315184653</v>
      </c>
      <c r="C373" s="290">
        <f t="shared" si="261"/>
        <v>0.11773791691883716</v>
      </c>
      <c r="D373" s="290">
        <f t="shared" si="262"/>
        <v>1.5740697970467543</v>
      </c>
      <c r="E373" s="290">
        <f t="shared" si="263"/>
        <v>-1.3551516004794819</v>
      </c>
    </row>
    <row r="374" spans="1:5" x14ac:dyDescent="0.2">
      <c r="A374" s="276">
        <f t="shared" si="264"/>
        <v>2003</v>
      </c>
      <c r="B374" s="290">
        <f t="shared" si="260"/>
        <v>0.90405647640873221</v>
      </c>
      <c r="C374" s="290">
        <f t="shared" si="261"/>
        <v>0.11742495078321553</v>
      </c>
      <c r="D374" s="290">
        <f t="shared" si="262"/>
        <v>1.565208000117031</v>
      </c>
      <c r="E374" s="290">
        <f t="shared" si="263"/>
        <v>-1.5208703842471274</v>
      </c>
    </row>
    <row r="375" spans="1:5" x14ac:dyDescent="0.2">
      <c r="A375" s="276">
        <f t="shared" si="264"/>
        <v>2004</v>
      </c>
      <c r="B375" s="290">
        <f t="shared" si="260"/>
        <v>0.90802253773508212</v>
      </c>
      <c r="C375" s="290">
        <f t="shared" si="261"/>
        <v>0.11811729641444384</v>
      </c>
      <c r="D375" s="290">
        <f t="shared" si="262"/>
        <v>1.5335508586998237</v>
      </c>
      <c r="E375" s="290">
        <f t="shared" si="263"/>
        <v>-1.5644819969040338</v>
      </c>
    </row>
    <row r="376" spans="1:5" x14ac:dyDescent="0.2">
      <c r="A376" s="276">
        <f t="shared" si="264"/>
        <v>2005</v>
      </c>
      <c r="B376" s="290">
        <f t="shared" si="260"/>
        <v>0.91149544730378507</v>
      </c>
      <c r="C376" s="290">
        <f t="shared" si="261"/>
        <v>0.11791057118849278</v>
      </c>
      <c r="D376" s="290">
        <f t="shared" si="262"/>
        <v>1.5188455797908764</v>
      </c>
      <c r="E376" s="290">
        <f t="shared" si="263"/>
        <v>-1.7173022538057101</v>
      </c>
    </row>
    <row r="377" spans="1:5" x14ac:dyDescent="0.2">
      <c r="A377" s="276">
        <f t="shared" si="264"/>
        <v>2006</v>
      </c>
      <c r="B377" s="290">
        <f t="shared" si="260"/>
        <v>0.9153573537156503</v>
      </c>
      <c r="C377" s="290">
        <f t="shared" si="261"/>
        <v>0.11775689096506881</v>
      </c>
      <c r="D377" s="290">
        <f t="shared" si="262"/>
        <v>1.4789958597870907</v>
      </c>
      <c r="E377" s="290">
        <f t="shared" si="263"/>
        <v>-1.9008971833522652</v>
      </c>
    </row>
    <row r="378" spans="1:5" x14ac:dyDescent="0.2">
      <c r="A378" s="276">
        <f t="shared" si="264"/>
        <v>2007</v>
      </c>
      <c r="B378" s="290">
        <f t="shared" si="260"/>
        <v>0.9162500770181965</v>
      </c>
      <c r="C378" s="290">
        <f t="shared" si="261"/>
        <v>0.116565874885335</v>
      </c>
      <c r="D378" s="290">
        <f t="shared" si="262"/>
        <v>1.4785367633899995</v>
      </c>
      <c r="E378" s="290">
        <f t="shared" si="263"/>
        <v>-2.2561303041143201</v>
      </c>
    </row>
    <row r="379" spans="1:5" x14ac:dyDescent="0.2">
      <c r="A379" s="276">
        <f t="shared" si="264"/>
        <v>2008</v>
      </c>
      <c r="B379" s="290">
        <f t="shared" si="260"/>
        <v>0.91762810367408576</v>
      </c>
      <c r="C379" s="290">
        <f t="shared" si="261"/>
        <v>0.11585892731278502</v>
      </c>
      <c r="D379" s="290">
        <f t="shared" si="262"/>
        <v>1.431447411879099</v>
      </c>
      <c r="E379" s="290">
        <f t="shared" si="263"/>
        <v>-2.4797625757964949</v>
      </c>
    </row>
    <row r="380" spans="1:5" x14ac:dyDescent="0.2">
      <c r="A380" s="276">
        <f t="shared" si="264"/>
        <v>2009</v>
      </c>
      <c r="B380" s="290">
        <f t="shared" si="260"/>
        <v>0.91792087285696256</v>
      </c>
      <c r="C380" s="290">
        <f t="shared" si="261"/>
        <v>0.11639816655171271</v>
      </c>
      <c r="D380" s="290">
        <f t="shared" si="262"/>
        <v>1.3996007497546943</v>
      </c>
      <c r="E380" s="290">
        <f t="shared" si="263"/>
        <v>-2.4592484195743487</v>
      </c>
    </row>
    <row r="381" spans="1:5" x14ac:dyDescent="0.2">
      <c r="A381" s="276">
        <f t="shared" si="264"/>
        <v>2010</v>
      </c>
      <c r="B381" s="290">
        <f t="shared" ref="B381:B383" si="265">AVERAGE(C57:K57)</f>
        <v>0.91397445835765823</v>
      </c>
      <c r="C381" s="290">
        <f t="shared" ref="C381:C383" si="266">L111</f>
        <v>0.11748014715695233</v>
      </c>
      <c r="D381" s="290">
        <f t="shared" ref="D381:D383" si="267">L155</f>
        <v>1.3856869558288212</v>
      </c>
      <c r="E381" s="290">
        <f t="shared" ref="E381:E383" si="268">V57/1000</f>
        <v>-2.4980067790021732</v>
      </c>
    </row>
    <row r="382" spans="1:5" x14ac:dyDescent="0.2">
      <c r="A382" s="276">
        <f t="shared" si="264"/>
        <v>2011</v>
      </c>
      <c r="B382" s="290">
        <f t="shared" si="265"/>
        <v>0.91545486813237831</v>
      </c>
      <c r="C382" s="290">
        <f t="shared" si="266"/>
        <v>0.11873694995854518</v>
      </c>
      <c r="D382" s="290">
        <f t="shared" si="267"/>
        <v>1.3752360506627934</v>
      </c>
      <c r="E382" s="290">
        <f t="shared" si="268"/>
        <v>-2.5631666869975911</v>
      </c>
    </row>
    <row r="383" spans="1:5" x14ac:dyDescent="0.2">
      <c r="A383" s="276">
        <f t="shared" si="264"/>
        <v>2012</v>
      </c>
      <c r="B383" s="290">
        <f t="shared" si="265"/>
        <v>0.91631290245412167</v>
      </c>
      <c r="C383" s="290">
        <f t="shared" si="266"/>
        <v>0.11941301488121352</v>
      </c>
      <c r="D383" s="290">
        <f t="shared" si="267"/>
        <v>1.3797141464450848</v>
      </c>
      <c r="E383" s="290">
        <f t="shared" si="268"/>
        <v>-2.5967358159267784</v>
      </c>
    </row>
    <row r="384" spans="1:5" x14ac:dyDescent="0.2">
      <c r="B384" s="290"/>
      <c r="C384" s="290"/>
    </row>
    <row r="385" spans="1:5" x14ac:dyDescent="0.2">
      <c r="B385" s="290" t="str">
        <f>A182</f>
        <v>National Share</v>
      </c>
      <c r="C385" s="290" t="str">
        <f>A206</f>
        <v>Industry Mix</v>
      </c>
      <c r="D385" s="276" t="str">
        <f>A230</f>
        <v>Regional Shift</v>
      </c>
      <c r="E385" s="276" t="str">
        <f>A254</f>
        <v>Total Employment Change</v>
      </c>
    </row>
    <row r="386" spans="1:5" x14ac:dyDescent="0.2">
      <c r="A386" s="276">
        <f t="shared" ref="A386:A392" si="269">A368</f>
        <v>1997</v>
      </c>
      <c r="B386" s="290">
        <f t="shared" ref="B386:B398" si="270">L184</f>
        <v>15254.305702904667</v>
      </c>
      <c r="C386" s="290">
        <f t="shared" ref="C386:C398" si="271">L208</f>
        <v>-3004.6898240194714</v>
      </c>
      <c r="D386" s="283">
        <f t="shared" ref="D386:D398" si="272">L232</f>
        <v>-1778.062889070472</v>
      </c>
      <c r="E386" s="283">
        <f t="shared" ref="E386:E398" si="273">C257</f>
        <v>10471.552989814896</v>
      </c>
    </row>
    <row r="387" spans="1:5" x14ac:dyDescent="0.2">
      <c r="A387" s="276">
        <f t="shared" si="269"/>
        <v>1998</v>
      </c>
      <c r="B387" s="290">
        <f t="shared" si="270"/>
        <v>-1620.782189663747</v>
      </c>
      <c r="C387" s="290">
        <f t="shared" si="271"/>
        <v>5550.5777336076917</v>
      </c>
      <c r="D387" s="283">
        <f t="shared" si="272"/>
        <v>-5891.4326499399131</v>
      </c>
      <c r="E387" s="283">
        <f t="shared" si="273"/>
        <v>-1961.6371059961384</v>
      </c>
    </row>
    <row r="388" spans="1:5" x14ac:dyDescent="0.2">
      <c r="A388" s="276">
        <f t="shared" si="269"/>
        <v>1999</v>
      </c>
      <c r="B388" s="290">
        <f t="shared" si="270"/>
        <v>20737.029651387202</v>
      </c>
      <c r="C388" s="290">
        <f t="shared" si="271"/>
        <v>-2470.1814706374817</v>
      </c>
      <c r="D388" s="283">
        <f t="shared" si="272"/>
        <v>-12267.844187891264</v>
      </c>
      <c r="E388" s="283">
        <f t="shared" si="273"/>
        <v>5999.0039928583428</v>
      </c>
    </row>
    <row r="389" spans="1:5" x14ac:dyDescent="0.2">
      <c r="A389" s="276">
        <f t="shared" si="269"/>
        <v>2000</v>
      </c>
      <c r="B389" s="290">
        <f t="shared" si="270"/>
        <v>7165.2513035894108</v>
      </c>
      <c r="C389" s="290">
        <f t="shared" si="271"/>
        <v>725.58705018889759</v>
      </c>
      <c r="D389" s="283">
        <f t="shared" si="272"/>
        <v>-6011.8822711538414</v>
      </c>
      <c r="E389" s="283">
        <f t="shared" si="273"/>
        <v>1878.9560826243833</v>
      </c>
    </row>
    <row r="390" spans="1:5" x14ac:dyDescent="0.2">
      <c r="A390" s="276">
        <f t="shared" si="269"/>
        <v>2001</v>
      </c>
      <c r="B390" s="290">
        <f t="shared" si="270"/>
        <v>9153.5036002651286</v>
      </c>
      <c r="C390" s="290">
        <f t="shared" si="271"/>
        <v>-2625.2173641188974</v>
      </c>
      <c r="D390" s="283">
        <f t="shared" si="272"/>
        <v>-9013.5674288319424</v>
      </c>
      <c r="E390" s="283">
        <f t="shared" si="273"/>
        <v>-2485.2811926857103</v>
      </c>
    </row>
    <row r="391" spans="1:5" x14ac:dyDescent="0.2">
      <c r="A391" s="276">
        <f t="shared" si="269"/>
        <v>2002</v>
      </c>
      <c r="B391" s="290">
        <f t="shared" si="270"/>
        <v>24595.813818724222</v>
      </c>
      <c r="C391" s="290">
        <f t="shared" si="271"/>
        <v>-618.42471331851721</v>
      </c>
      <c r="D391" s="283">
        <f t="shared" si="272"/>
        <v>-7856.7388188755267</v>
      </c>
      <c r="E391" s="283">
        <f t="shared" si="273"/>
        <v>16120.650286530377</v>
      </c>
    </row>
    <row r="392" spans="1:5" x14ac:dyDescent="0.2">
      <c r="A392" s="276">
        <f t="shared" si="269"/>
        <v>2003</v>
      </c>
      <c r="B392" s="290">
        <f t="shared" si="270"/>
        <v>24664.284260496061</v>
      </c>
      <c r="C392" s="290">
        <f t="shared" si="271"/>
        <v>-7754.5516271678971</v>
      </c>
      <c r="D392" s="283">
        <f t="shared" si="272"/>
        <v>-4355.9331203216025</v>
      </c>
      <c r="E392" s="283">
        <f t="shared" si="273"/>
        <v>12553.799513006583</v>
      </c>
    </row>
    <row r="393" spans="1:5" x14ac:dyDescent="0.2">
      <c r="A393" s="276">
        <f t="shared" ref="A393:A399" si="274">A375</f>
        <v>2004</v>
      </c>
      <c r="B393" s="290">
        <f t="shared" si="270"/>
        <v>30916.110952129893</v>
      </c>
      <c r="C393" s="290">
        <f t="shared" si="271"/>
        <v>-3637.7140209532654</v>
      </c>
      <c r="D393" s="283">
        <f t="shared" si="272"/>
        <v>2255.2998698306251</v>
      </c>
      <c r="E393" s="283">
        <f t="shared" si="273"/>
        <v>29533.69680100726</v>
      </c>
    </row>
    <row r="394" spans="1:5" x14ac:dyDescent="0.2">
      <c r="A394" s="276">
        <f t="shared" si="274"/>
        <v>2005</v>
      </c>
      <c r="B394" s="290">
        <f t="shared" si="270"/>
        <v>38363.04563163979</v>
      </c>
      <c r="C394" s="290">
        <f t="shared" si="271"/>
        <v>-5554.3862502803167</v>
      </c>
      <c r="D394" s="283">
        <f t="shared" si="272"/>
        <v>-7794.4858484297083</v>
      </c>
      <c r="E394" s="283">
        <f t="shared" si="273"/>
        <v>25014.173532929737</v>
      </c>
    </row>
    <row r="395" spans="1:5" x14ac:dyDescent="0.2">
      <c r="A395" s="276">
        <f t="shared" si="274"/>
        <v>2006</v>
      </c>
      <c r="B395" s="290">
        <f t="shared" si="270"/>
        <v>43633.426621017687</v>
      </c>
      <c r="C395" s="290">
        <f t="shared" si="271"/>
        <v>-5024.5915961960745</v>
      </c>
      <c r="D395" s="283">
        <f t="shared" si="272"/>
        <v>2598.4709473586609</v>
      </c>
      <c r="E395" s="283">
        <f t="shared" si="273"/>
        <v>41207.305972180329</v>
      </c>
    </row>
    <row r="396" spans="1:5" x14ac:dyDescent="0.2">
      <c r="A396" s="276">
        <f t="shared" si="274"/>
        <v>2007</v>
      </c>
      <c r="B396" s="290">
        <f t="shared" si="270"/>
        <v>50911.676163963333</v>
      </c>
      <c r="C396" s="290">
        <f t="shared" si="271"/>
        <v>-4639.0100474924611</v>
      </c>
      <c r="D396" s="283">
        <f t="shared" si="272"/>
        <v>12274.932620484618</v>
      </c>
      <c r="E396" s="283">
        <f t="shared" si="273"/>
        <v>58547.598736955319</v>
      </c>
    </row>
    <row r="397" spans="1:5" x14ac:dyDescent="0.2">
      <c r="A397" s="276">
        <f t="shared" si="274"/>
        <v>2008</v>
      </c>
      <c r="B397" s="290">
        <f t="shared" si="270"/>
        <v>52623.549799813358</v>
      </c>
      <c r="C397" s="290">
        <f t="shared" si="271"/>
        <v>1710.7692106989748</v>
      </c>
      <c r="D397" s="283">
        <f t="shared" si="272"/>
        <v>25439.706515362144</v>
      </c>
      <c r="E397" s="283">
        <f t="shared" si="273"/>
        <v>79774.025525874458</v>
      </c>
    </row>
    <row r="398" spans="1:5" x14ac:dyDescent="0.2">
      <c r="A398" s="276">
        <f t="shared" si="274"/>
        <v>2009</v>
      </c>
      <c r="B398" s="290">
        <f t="shared" si="270"/>
        <v>-24831.874554489012</v>
      </c>
      <c r="C398" s="290">
        <f t="shared" si="271"/>
        <v>4618.4793696026281</v>
      </c>
      <c r="D398" s="283">
        <f t="shared" si="272"/>
        <v>20729.035980451888</v>
      </c>
      <c r="E398" s="283">
        <f t="shared" si="273"/>
        <v>515.64079556567594</v>
      </c>
    </row>
    <row r="399" spans="1:5" x14ac:dyDescent="0.2">
      <c r="A399" s="276">
        <f t="shared" si="274"/>
        <v>2010</v>
      </c>
      <c r="B399" s="290">
        <f t="shared" ref="B399:B401" si="275">L197</f>
        <v>-15255.650448669981</v>
      </c>
      <c r="C399" s="290">
        <f t="shared" ref="C399:C401" si="276">L221</f>
        <v>2192.3883629213196</v>
      </c>
      <c r="D399" s="283">
        <f t="shared" ref="D399:D401" si="277">L245</f>
        <v>10079.361999488348</v>
      </c>
      <c r="E399" s="283">
        <f t="shared" ref="E399:E401" si="278">C270</f>
        <v>-2983.9000862601679</v>
      </c>
    </row>
    <row r="400" spans="1:5" x14ac:dyDescent="0.2">
      <c r="A400" s="276">
        <f t="shared" ref="A400:A401" si="279">A382</f>
        <v>2011</v>
      </c>
      <c r="B400" s="290">
        <f t="shared" si="275"/>
        <v>26835.458892044524</v>
      </c>
      <c r="C400" s="290">
        <f t="shared" si="276"/>
        <v>-2128.439955161055</v>
      </c>
      <c r="D400" s="283">
        <f t="shared" si="277"/>
        <v>7103.7151539685292</v>
      </c>
      <c r="E400" s="283">
        <f t="shared" si="278"/>
        <v>31810.734090851853</v>
      </c>
    </row>
    <row r="401" spans="1:5" x14ac:dyDescent="0.2">
      <c r="A401" s="276">
        <f t="shared" si="279"/>
        <v>2012</v>
      </c>
      <c r="B401" s="290">
        <f t="shared" si="275"/>
        <v>40620.83168766844</v>
      </c>
      <c r="C401" s="290">
        <f t="shared" si="276"/>
        <v>1220.2973925012611</v>
      </c>
      <c r="D401" s="283">
        <f t="shared" si="277"/>
        <v>3821.1834618142457</v>
      </c>
      <c r="E401" s="283">
        <f t="shared" si="278"/>
        <v>45662.312541984022</v>
      </c>
    </row>
  </sheetData>
  <mergeCells count="35">
    <mergeCell ref="N2:O2"/>
    <mergeCell ref="P2:Q2"/>
    <mergeCell ref="R2:S2"/>
    <mergeCell ref="T2:U2"/>
    <mergeCell ref="A254:C254"/>
    <mergeCell ref="N22:O22"/>
    <mergeCell ref="P22:Q22"/>
    <mergeCell ref="R22:S22"/>
    <mergeCell ref="V22:W22"/>
    <mergeCell ref="B120:C120"/>
    <mergeCell ref="D120:E120"/>
    <mergeCell ref="F120:G120"/>
    <mergeCell ref="H120:I120"/>
    <mergeCell ref="J120:K120"/>
    <mergeCell ref="L120:M120"/>
    <mergeCell ref="B22:C22"/>
    <mergeCell ref="D22:E22"/>
    <mergeCell ref="F22:G22"/>
    <mergeCell ref="H22:I22"/>
    <mergeCell ref="A1:Z1"/>
    <mergeCell ref="N120:O120"/>
    <mergeCell ref="P120:Q120"/>
    <mergeCell ref="R120:S120"/>
    <mergeCell ref="T120:U120"/>
    <mergeCell ref="J22:K22"/>
    <mergeCell ref="L22:M22"/>
    <mergeCell ref="V120:W120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Growth Rates SeaAdj (2)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2015-03-03T10:38:19Z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