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drawings/drawing2.xml" ContentType="application/vnd.openxmlformats-officedocument.drawing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30" windowWidth="11295" windowHeight="4560"/>
  </bookViews>
  <sheets>
    <sheet name="R&amp;D Spent" sheetId="1" r:id="rId1"/>
    <sheet name="Graphs" sheetId="2" r:id="rId2"/>
    <sheet name="Graphs1" sheetId="3" r:id="rId3"/>
  </sheets>
  <calcPr calcId="145621"/>
</workbook>
</file>

<file path=xl/calcChain.xml><?xml version="1.0" encoding="utf-8"?>
<calcChain xmlns="http://schemas.openxmlformats.org/spreadsheetml/2006/main">
  <c r="D160" i="1" l="1"/>
  <c r="B160" i="1" l="1"/>
  <c r="L9" i="1"/>
  <c r="G129" i="2"/>
  <c r="O10" i="2"/>
  <c r="P10" i="2"/>
  <c r="Q10" i="2"/>
  <c r="R10" i="2"/>
  <c r="S10" i="2"/>
  <c r="T10" i="2"/>
  <c r="O11" i="2"/>
  <c r="P11" i="2"/>
  <c r="Q11" i="2"/>
  <c r="R11" i="2"/>
  <c r="S11" i="2"/>
  <c r="T11" i="2"/>
  <c r="U11" i="2"/>
  <c r="V11" i="2"/>
  <c r="W11" i="2"/>
  <c r="O12" i="2"/>
  <c r="P12" i="2"/>
  <c r="Q12" i="2"/>
  <c r="R12" i="2"/>
  <c r="S12" i="2"/>
  <c r="T12" i="2"/>
  <c r="U12" i="2"/>
  <c r="V12" i="2"/>
  <c r="W12" i="2"/>
  <c r="O13" i="2"/>
  <c r="P13" i="2"/>
  <c r="Q13" i="2"/>
  <c r="R13" i="2"/>
  <c r="S13" i="2"/>
  <c r="T13" i="2"/>
  <c r="U13" i="2"/>
  <c r="V13" i="2"/>
  <c r="W13" i="2"/>
  <c r="O14" i="2"/>
  <c r="P14" i="2"/>
  <c r="Q14" i="2"/>
  <c r="R14" i="2"/>
  <c r="S14" i="2"/>
  <c r="T14" i="2"/>
  <c r="U14" i="2"/>
  <c r="V14" i="2"/>
  <c r="W14" i="2"/>
  <c r="O15" i="2"/>
  <c r="P15" i="2"/>
  <c r="Q15" i="2"/>
  <c r="R15" i="2"/>
  <c r="S15" i="2"/>
  <c r="T15" i="2"/>
  <c r="U15" i="2"/>
  <c r="V15" i="2"/>
  <c r="W15" i="2"/>
  <c r="I33" i="2"/>
  <c r="I34" i="2"/>
  <c r="I35" i="2"/>
  <c r="I36" i="2"/>
  <c r="I32" i="2"/>
  <c r="I18" i="2"/>
  <c r="I19" i="2"/>
  <c r="I20" i="2"/>
  <c r="I21" i="2"/>
  <c r="I22" i="2"/>
  <c r="I26" i="2"/>
  <c r="I27" i="2"/>
  <c r="I28" i="2"/>
  <c r="I29" i="2"/>
  <c r="I25" i="2"/>
  <c r="I12" i="2"/>
  <c r="I13" i="2"/>
  <c r="I14" i="2"/>
  <c r="I15" i="2"/>
  <c r="I11" i="2"/>
  <c r="D36" i="2"/>
  <c r="D35" i="2"/>
  <c r="D34" i="2"/>
  <c r="D33" i="2"/>
  <c r="D32" i="2"/>
  <c r="D26" i="2" l="1"/>
  <c r="D27" i="2"/>
  <c r="D28" i="2"/>
  <c r="D29" i="2"/>
  <c r="D25" i="2"/>
  <c r="D18" i="2"/>
  <c r="D19" i="2"/>
  <c r="D20" i="2"/>
  <c r="D21" i="2"/>
  <c r="D22" i="2"/>
  <c r="D4" i="2"/>
  <c r="B45" i="1"/>
  <c r="D5" i="2"/>
  <c r="D6" i="2"/>
  <c r="D7" i="2"/>
  <c r="D8" i="2"/>
  <c r="C9" i="1"/>
  <c r="A22" i="2"/>
  <c r="A21" i="2"/>
  <c r="A20" i="2"/>
  <c r="A19" i="2"/>
  <c r="A18" i="2"/>
  <c r="B128" i="2"/>
  <c r="C128" i="2"/>
  <c r="D128" i="2"/>
  <c r="E128" i="2"/>
  <c r="B130" i="2"/>
  <c r="C130" i="2"/>
  <c r="D130" i="2"/>
  <c r="E130" i="2"/>
  <c r="K7" i="1"/>
  <c r="K8" i="1"/>
  <c r="K9" i="1"/>
  <c r="K10" i="1"/>
  <c r="K11" i="1"/>
  <c r="K12" i="1"/>
  <c r="K13" i="1"/>
  <c r="K14" i="1"/>
  <c r="K6" i="1"/>
  <c r="I7" i="1"/>
  <c r="I8" i="1"/>
  <c r="I9" i="1"/>
  <c r="I10" i="1"/>
  <c r="I11" i="1"/>
  <c r="I12" i="1"/>
  <c r="I13" i="1"/>
  <c r="I14" i="1"/>
  <c r="I6" i="1"/>
  <c r="G7" i="1"/>
  <c r="G8" i="1"/>
  <c r="G9" i="1"/>
  <c r="G10" i="1"/>
  <c r="G11" i="1"/>
  <c r="G12" i="1"/>
  <c r="G13" i="1"/>
  <c r="G14" i="1"/>
  <c r="G6" i="1"/>
  <c r="E7" i="1"/>
  <c r="E8" i="1"/>
  <c r="E9" i="1"/>
  <c r="E10" i="1"/>
  <c r="E11" i="1"/>
  <c r="E12" i="1"/>
  <c r="E13" i="1"/>
  <c r="E14" i="1"/>
  <c r="E6" i="1"/>
  <c r="C7" i="1"/>
  <c r="C8" i="1"/>
  <c r="C10" i="1"/>
  <c r="C11" i="1"/>
  <c r="C12" i="1"/>
  <c r="C13" i="1"/>
  <c r="C14" i="1"/>
  <c r="C6" i="1"/>
  <c r="L14" i="1"/>
  <c r="L13" i="1"/>
  <c r="L12" i="1"/>
  <c r="L11" i="1"/>
  <c r="L10" i="1"/>
  <c r="L8" i="1"/>
  <c r="L7" i="1"/>
  <c r="L6" i="1"/>
  <c r="L15" i="1" l="1"/>
  <c r="B132" i="2"/>
  <c r="B15" i="2"/>
  <c r="B14" i="2"/>
  <c r="B13" i="2"/>
  <c r="B12" i="2"/>
  <c r="B11" i="2"/>
  <c r="F132" i="2"/>
  <c r="F131" i="2"/>
  <c r="F130" i="2"/>
  <c r="E132" i="2"/>
  <c r="E131" i="2"/>
  <c r="D131" i="2"/>
  <c r="D132" i="2"/>
  <c r="C131" i="2"/>
  <c r="C132" i="2"/>
  <c r="B131" i="2"/>
  <c r="L59" i="1"/>
  <c r="L58" i="1"/>
  <c r="L57" i="1"/>
  <c r="L56" i="1"/>
  <c r="L55" i="1"/>
  <c r="L54" i="1"/>
  <c r="L53" i="1"/>
  <c r="L52" i="1"/>
  <c r="L51" i="1"/>
  <c r="L74" i="1"/>
  <c r="L73" i="1"/>
  <c r="L72" i="1"/>
  <c r="L71" i="1"/>
  <c r="L70" i="1"/>
  <c r="L69" i="1"/>
  <c r="L68" i="1"/>
  <c r="L67" i="1"/>
  <c r="L66" i="1"/>
  <c r="J30" i="1"/>
  <c r="H30" i="1"/>
  <c r="F30" i="1"/>
  <c r="D30" i="1"/>
  <c r="B30" i="1"/>
  <c r="C24" i="1" s="1"/>
  <c r="L29" i="1"/>
  <c r="L28" i="1"/>
  <c r="L27" i="1"/>
  <c r="L26" i="1"/>
  <c r="L25" i="1"/>
  <c r="L24" i="1"/>
  <c r="L23" i="1"/>
  <c r="L22" i="1"/>
  <c r="L21" i="1"/>
  <c r="M7" i="1" l="1"/>
  <c r="M11" i="1"/>
  <c r="M9" i="1"/>
  <c r="M13" i="1"/>
  <c r="M14" i="1"/>
  <c r="M12" i="1"/>
  <c r="M10" i="1"/>
  <c r="M8" i="1"/>
  <c r="M6" i="1"/>
  <c r="G132" i="2"/>
  <c r="C22" i="1"/>
  <c r="C29" i="1"/>
  <c r="C25" i="1"/>
  <c r="C21" i="1"/>
  <c r="C26" i="1"/>
  <c r="C27" i="1"/>
  <c r="C23" i="1"/>
  <c r="C28" i="1"/>
  <c r="K21" i="1"/>
  <c r="K26" i="1"/>
  <c r="K22" i="1"/>
  <c r="K27" i="1"/>
  <c r="K23" i="1"/>
  <c r="K28" i="1"/>
  <c r="K24" i="1"/>
  <c r="K29" i="1"/>
  <c r="K25" i="1"/>
  <c r="L30" i="1"/>
  <c r="M21" i="1" s="1"/>
  <c r="I24" i="1"/>
  <c r="I29" i="1"/>
  <c r="I25" i="1"/>
  <c r="I21" i="1"/>
  <c r="I26" i="1"/>
  <c r="I22" i="1"/>
  <c r="I27" i="1"/>
  <c r="I23" i="1"/>
  <c r="I28" i="1"/>
  <c r="G22" i="1"/>
  <c r="G27" i="1"/>
  <c r="G23" i="1"/>
  <c r="G28" i="1"/>
  <c r="G24" i="1"/>
  <c r="G29" i="1"/>
  <c r="G25" i="1"/>
  <c r="G21" i="1"/>
  <c r="G26" i="1"/>
  <c r="E23" i="1"/>
  <c r="E28" i="1"/>
  <c r="E24" i="1"/>
  <c r="E29" i="1"/>
  <c r="E25" i="1"/>
  <c r="E21" i="1"/>
  <c r="E26" i="1"/>
  <c r="E22" i="1"/>
  <c r="E27" i="1"/>
  <c r="M26" i="1"/>
  <c r="C15" i="2"/>
  <c r="C14" i="2"/>
  <c r="G130" i="2"/>
  <c r="C13" i="2"/>
  <c r="B161" i="1"/>
  <c r="D161" i="1" s="1"/>
  <c r="C12" i="2"/>
  <c r="C11" i="2"/>
  <c r="D11" i="2" s="1"/>
  <c r="G131" i="2"/>
  <c r="B163" i="1"/>
  <c r="D163" i="1" s="1"/>
  <c r="J45" i="1"/>
  <c r="H45" i="1"/>
  <c r="F45" i="1"/>
  <c r="D45" i="1"/>
  <c r="L44" i="1"/>
  <c r="L43" i="1"/>
  <c r="L42" i="1"/>
  <c r="L41" i="1"/>
  <c r="L40" i="1"/>
  <c r="L39" i="1"/>
  <c r="L38" i="1"/>
  <c r="L37" i="1"/>
  <c r="L36" i="1"/>
  <c r="L60" i="1"/>
  <c r="M52" i="1" s="1"/>
  <c r="J60" i="1"/>
  <c r="H60" i="1"/>
  <c r="F60" i="1"/>
  <c r="D60" i="1"/>
  <c r="D75" i="1"/>
  <c r="F75" i="1"/>
  <c r="H75" i="1"/>
  <c r="J75" i="1"/>
  <c r="L75" i="1"/>
  <c r="M73" i="1" s="1"/>
  <c r="B60" i="1"/>
  <c r="B75" i="1"/>
  <c r="L91" i="1"/>
  <c r="G90" i="1"/>
  <c r="G89" i="1"/>
  <c r="G88" i="1"/>
  <c r="G87" i="1"/>
  <c r="G86" i="1"/>
  <c r="G85" i="1"/>
  <c r="G84" i="1"/>
  <c r="G83" i="1"/>
  <c r="G82" i="1"/>
  <c r="A164" i="1"/>
  <c r="A166" i="1"/>
  <c r="F133" i="2"/>
  <c r="E133" i="2"/>
  <c r="D133" i="2"/>
  <c r="C133" i="2"/>
  <c r="B133" i="2"/>
  <c r="B164" i="1"/>
  <c r="D164" i="1" s="1"/>
  <c r="C82" i="1"/>
  <c r="E82" i="1"/>
  <c r="I82" i="1"/>
  <c r="K82" i="1"/>
  <c r="L82" i="1"/>
  <c r="C83" i="1"/>
  <c r="E83" i="1"/>
  <c r="I83" i="1"/>
  <c r="K83" i="1"/>
  <c r="L83" i="1"/>
  <c r="C84" i="1"/>
  <c r="E84" i="1"/>
  <c r="I84" i="1"/>
  <c r="K84" i="1"/>
  <c r="L84" i="1"/>
  <c r="C85" i="1"/>
  <c r="E85" i="1"/>
  <c r="I85" i="1"/>
  <c r="K85" i="1"/>
  <c r="L85" i="1"/>
  <c r="B165" i="1" s="1"/>
  <c r="D165" i="1" s="1"/>
  <c r="C86" i="1"/>
  <c r="E86" i="1"/>
  <c r="I86" i="1"/>
  <c r="K86" i="1"/>
  <c r="L86" i="1"/>
  <c r="C87" i="1"/>
  <c r="E87" i="1"/>
  <c r="I87" i="1"/>
  <c r="K87" i="1"/>
  <c r="L87" i="1"/>
  <c r="C88" i="1"/>
  <c r="E88" i="1"/>
  <c r="I88" i="1"/>
  <c r="K88" i="1"/>
  <c r="L88" i="1"/>
  <c r="C89" i="1"/>
  <c r="E89" i="1"/>
  <c r="I89" i="1"/>
  <c r="K89" i="1"/>
  <c r="L89" i="1"/>
  <c r="C90" i="1"/>
  <c r="E90" i="1"/>
  <c r="I90" i="1"/>
  <c r="K90" i="1"/>
  <c r="L90" i="1"/>
  <c r="A169" i="1"/>
  <c r="A168" i="1"/>
  <c r="A167" i="1"/>
  <c r="A165" i="1"/>
  <c r="F138" i="2"/>
  <c r="E138" i="2"/>
  <c r="D138" i="2"/>
  <c r="C138" i="2"/>
  <c r="B138" i="2"/>
  <c r="B137" i="2"/>
  <c r="F137" i="2"/>
  <c r="E137" i="2"/>
  <c r="D137" i="2"/>
  <c r="C137" i="2"/>
  <c r="F136" i="2"/>
  <c r="E136" i="2"/>
  <c r="D136" i="2"/>
  <c r="C136" i="2"/>
  <c r="B136" i="2"/>
  <c r="F135" i="2"/>
  <c r="E135" i="2"/>
  <c r="D135" i="2"/>
  <c r="C135" i="2"/>
  <c r="B135" i="2"/>
  <c r="F134" i="2"/>
  <c r="E134" i="2"/>
  <c r="D134" i="2"/>
  <c r="C134" i="2"/>
  <c r="B134" i="2"/>
  <c r="A138" i="2"/>
  <c r="A137" i="2"/>
  <c r="A136" i="2"/>
  <c r="A135" i="2"/>
  <c r="A134" i="2"/>
  <c r="G8" i="2"/>
  <c r="G7" i="2"/>
  <c r="G6" i="2"/>
  <c r="G5" i="2"/>
  <c r="G4" i="2"/>
  <c r="J155" i="1"/>
  <c r="H8" i="2" s="1"/>
  <c r="H155" i="1"/>
  <c r="I147" i="1" s="1"/>
  <c r="F155" i="1"/>
  <c r="H6" i="2" s="1"/>
  <c r="D155" i="1"/>
  <c r="E148" i="1" s="1"/>
  <c r="B155" i="1"/>
  <c r="H4" i="2" s="1"/>
  <c r="L154" i="1"/>
  <c r="L153" i="1"/>
  <c r="L152" i="1"/>
  <c r="L151" i="1"/>
  <c r="L150" i="1"/>
  <c r="L149" i="1"/>
  <c r="B169" i="1" s="1"/>
  <c r="D169" i="1" s="1"/>
  <c r="L148" i="1"/>
  <c r="L147" i="1"/>
  <c r="L146" i="1"/>
  <c r="J137" i="1"/>
  <c r="K130" i="1" s="1"/>
  <c r="H137" i="1"/>
  <c r="I129" i="1" s="1"/>
  <c r="F137" i="1"/>
  <c r="G130" i="1" s="1"/>
  <c r="D137" i="1"/>
  <c r="E129" i="1" s="1"/>
  <c r="B137" i="1"/>
  <c r="C129" i="1" s="1"/>
  <c r="L136" i="1"/>
  <c r="L135" i="1"/>
  <c r="L134" i="1"/>
  <c r="L133" i="1"/>
  <c r="L132" i="1"/>
  <c r="L131" i="1"/>
  <c r="B168" i="1" s="1"/>
  <c r="D168" i="1" s="1"/>
  <c r="L130" i="1"/>
  <c r="L129" i="1"/>
  <c r="L128" i="1"/>
  <c r="J121" i="1"/>
  <c r="K114" i="1" s="1"/>
  <c r="H121" i="1"/>
  <c r="I113" i="1" s="1"/>
  <c r="F121" i="1"/>
  <c r="G114" i="1" s="1"/>
  <c r="D121" i="1"/>
  <c r="E113" i="1" s="1"/>
  <c r="B121" i="1"/>
  <c r="C114" i="1" s="1"/>
  <c r="L120" i="1"/>
  <c r="L119" i="1"/>
  <c r="L118" i="1"/>
  <c r="L117" i="1"/>
  <c r="L116" i="1"/>
  <c r="L115" i="1"/>
  <c r="B167" i="1" s="1"/>
  <c r="D167" i="1" s="1"/>
  <c r="L114" i="1"/>
  <c r="L113" i="1"/>
  <c r="L112" i="1"/>
  <c r="J106" i="1"/>
  <c r="K98" i="1" s="1"/>
  <c r="H106" i="1"/>
  <c r="I98" i="1" s="1"/>
  <c r="F106" i="1"/>
  <c r="G98" i="1" s="1"/>
  <c r="D106" i="1"/>
  <c r="E98" i="1" s="1"/>
  <c r="B106" i="1"/>
  <c r="C98" i="1" s="1"/>
  <c r="L105" i="1"/>
  <c r="L104" i="1"/>
  <c r="L103" i="1"/>
  <c r="L102" i="1"/>
  <c r="L101" i="1"/>
  <c r="L100" i="1"/>
  <c r="B166" i="1" s="1"/>
  <c r="D166" i="1" s="1"/>
  <c r="L99" i="1"/>
  <c r="L98" i="1"/>
  <c r="L97" i="1"/>
  <c r="A7" i="2"/>
  <c r="A6" i="2"/>
  <c r="A5" i="2"/>
  <c r="A4" i="2"/>
  <c r="M70" i="1" l="1"/>
  <c r="M23" i="1"/>
  <c r="M28" i="1"/>
  <c r="M24" i="1"/>
  <c r="M25" i="1"/>
  <c r="M71" i="1"/>
  <c r="M29" i="1"/>
  <c r="K72" i="1"/>
  <c r="K69" i="1"/>
  <c r="K74" i="1"/>
  <c r="K70" i="1"/>
  <c r="K66" i="1"/>
  <c r="K71" i="1"/>
  <c r="K67" i="1"/>
  <c r="K68" i="1"/>
  <c r="K73" i="1"/>
  <c r="K53" i="1"/>
  <c r="K58" i="1"/>
  <c r="K54" i="1"/>
  <c r="K59" i="1"/>
  <c r="K55" i="1"/>
  <c r="K51" i="1"/>
  <c r="K56" i="1"/>
  <c r="K52" i="1"/>
  <c r="K57" i="1"/>
  <c r="C55" i="1"/>
  <c r="C52" i="1"/>
  <c r="C57" i="1"/>
  <c r="C53" i="1"/>
  <c r="C58" i="1"/>
  <c r="C54" i="1"/>
  <c r="C59" i="1"/>
  <c r="C51" i="1"/>
  <c r="C56" i="1"/>
  <c r="G73" i="1"/>
  <c r="G70" i="1"/>
  <c r="G71" i="1"/>
  <c r="G67" i="1"/>
  <c r="G72" i="1"/>
  <c r="G68" i="1"/>
  <c r="G69" i="1"/>
  <c r="G74" i="1"/>
  <c r="G66" i="1"/>
  <c r="C71" i="1"/>
  <c r="C68" i="1"/>
  <c r="C73" i="1"/>
  <c r="C69" i="1"/>
  <c r="C74" i="1"/>
  <c r="C70" i="1"/>
  <c r="C66" i="1"/>
  <c r="C67" i="1"/>
  <c r="C72" i="1"/>
  <c r="I73" i="1"/>
  <c r="I69" i="1"/>
  <c r="I74" i="1"/>
  <c r="I70" i="1"/>
  <c r="I66" i="1"/>
  <c r="I71" i="1"/>
  <c r="I67" i="1"/>
  <c r="I72" i="1"/>
  <c r="I68" i="1"/>
  <c r="G57" i="1"/>
  <c r="G54" i="1"/>
  <c r="G59" i="1"/>
  <c r="G55" i="1"/>
  <c r="G51" i="1"/>
  <c r="G56" i="1"/>
  <c r="G52" i="1"/>
  <c r="G53" i="1"/>
  <c r="G58" i="1"/>
  <c r="I41" i="1"/>
  <c r="I37" i="1"/>
  <c r="I42" i="1"/>
  <c r="I38" i="1"/>
  <c r="I43" i="1"/>
  <c r="I39" i="1"/>
  <c r="I44" i="1"/>
  <c r="I40" i="1"/>
  <c r="I36" i="1"/>
  <c r="M69" i="1"/>
  <c r="M74" i="1"/>
  <c r="M51" i="1"/>
  <c r="M72" i="1"/>
  <c r="M68" i="1"/>
  <c r="M53" i="1"/>
  <c r="M27" i="1"/>
  <c r="M58" i="1"/>
  <c r="M66" i="1"/>
  <c r="M59" i="1"/>
  <c r="M67" i="1"/>
  <c r="M56" i="1"/>
  <c r="M22" i="1"/>
  <c r="E58" i="1"/>
  <c r="E51" i="1"/>
  <c r="E56" i="1"/>
  <c r="E52" i="1"/>
  <c r="E57" i="1"/>
  <c r="E53" i="1"/>
  <c r="E54" i="1"/>
  <c r="E59" i="1"/>
  <c r="E55" i="1"/>
  <c r="B162" i="1"/>
  <c r="D162" i="1" s="1"/>
  <c r="G42" i="1"/>
  <c r="G43" i="1"/>
  <c r="G39" i="1"/>
  <c r="G44" i="1"/>
  <c r="G40" i="1"/>
  <c r="G36" i="1"/>
  <c r="G41" i="1"/>
  <c r="G37" i="1"/>
  <c r="G38" i="1"/>
  <c r="E74" i="1"/>
  <c r="E66" i="1"/>
  <c r="E67" i="1"/>
  <c r="E72" i="1"/>
  <c r="E68" i="1"/>
  <c r="E73" i="1"/>
  <c r="E69" i="1"/>
  <c r="E70" i="1"/>
  <c r="E71" i="1"/>
  <c r="E43" i="1"/>
  <c r="E44" i="1"/>
  <c r="E40" i="1"/>
  <c r="E36" i="1"/>
  <c r="E41" i="1"/>
  <c r="E37" i="1"/>
  <c r="E42" i="1"/>
  <c r="E38" i="1"/>
  <c r="E39" i="1"/>
  <c r="I57" i="1"/>
  <c r="I53" i="1"/>
  <c r="I58" i="1"/>
  <c r="I54" i="1"/>
  <c r="I59" i="1"/>
  <c r="I55" i="1"/>
  <c r="I51" i="1"/>
  <c r="I56" i="1"/>
  <c r="I52" i="1"/>
  <c r="C39" i="1"/>
  <c r="C44" i="1"/>
  <c r="C36" i="1"/>
  <c r="C41" i="1"/>
  <c r="C37" i="1"/>
  <c r="C42" i="1"/>
  <c r="C38" i="1"/>
  <c r="C43" i="1"/>
  <c r="C40" i="1"/>
  <c r="K40" i="1"/>
  <c r="K41" i="1"/>
  <c r="K42" i="1"/>
  <c r="K38" i="1"/>
  <c r="K43" i="1"/>
  <c r="K39" i="1"/>
  <c r="K44" i="1"/>
  <c r="K36" i="1"/>
  <c r="K37" i="1"/>
  <c r="M57" i="1"/>
  <c r="M54" i="1"/>
  <c r="M55" i="1"/>
  <c r="D15" i="2"/>
  <c r="L45" i="1"/>
  <c r="M37" i="1" s="1"/>
  <c r="K103" i="1"/>
  <c r="D12" i="2"/>
  <c r="G105" i="1"/>
  <c r="D13" i="2"/>
  <c r="G136" i="2"/>
  <c r="K101" i="1"/>
  <c r="K105" i="1"/>
  <c r="K99" i="1"/>
  <c r="G138" i="2"/>
  <c r="G133" i="2"/>
  <c r="K97" i="1"/>
  <c r="K104" i="1"/>
  <c r="K102" i="1"/>
  <c r="K100" i="1"/>
  <c r="C105" i="1"/>
  <c r="C117" i="1"/>
  <c r="G119" i="1"/>
  <c r="K112" i="1"/>
  <c r="K113" i="1"/>
  <c r="C153" i="1"/>
  <c r="C151" i="1"/>
  <c r="C149" i="1"/>
  <c r="C147" i="1"/>
  <c r="E146" i="1"/>
  <c r="I146" i="1"/>
  <c r="E153" i="1"/>
  <c r="E149" i="1"/>
  <c r="G154" i="1"/>
  <c r="G152" i="1"/>
  <c r="G150" i="1"/>
  <c r="G148" i="1"/>
  <c r="I154" i="1"/>
  <c r="I152" i="1"/>
  <c r="I150" i="1"/>
  <c r="I148" i="1"/>
  <c r="K154" i="1"/>
  <c r="K152" i="1"/>
  <c r="K150" i="1"/>
  <c r="K148" i="1"/>
  <c r="I4" i="2"/>
  <c r="I6" i="2"/>
  <c r="I8" i="2"/>
  <c r="H5" i="2"/>
  <c r="H7" i="2"/>
  <c r="I7" i="2" s="1"/>
  <c r="G101" i="1"/>
  <c r="C101" i="1"/>
  <c r="C112" i="1"/>
  <c r="C113" i="1"/>
  <c r="G115" i="1"/>
  <c r="K117" i="1"/>
  <c r="C146" i="1"/>
  <c r="C152" i="1"/>
  <c r="C150" i="1"/>
  <c r="C148" i="1"/>
  <c r="C154" i="1"/>
  <c r="G146" i="1"/>
  <c r="K146" i="1"/>
  <c r="E151" i="1"/>
  <c r="E147" i="1"/>
  <c r="G153" i="1"/>
  <c r="G151" i="1"/>
  <c r="G149" i="1"/>
  <c r="G147" i="1"/>
  <c r="I153" i="1"/>
  <c r="I151" i="1"/>
  <c r="I149" i="1"/>
  <c r="K153" i="1"/>
  <c r="K151" i="1"/>
  <c r="K149" i="1"/>
  <c r="K147" i="1"/>
  <c r="I5" i="2"/>
  <c r="G135" i="2"/>
  <c r="G137" i="2"/>
  <c r="G134" i="2"/>
  <c r="E154" i="1"/>
  <c r="E152" i="1"/>
  <c r="E150" i="1"/>
  <c r="I99" i="1"/>
  <c r="I103" i="1"/>
  <c r="I105" i="1"/>
  <c r="I101" i="1"/>
  <c r="G103" i="1"/>
  <c r="G99" i="1"/>
  <c r="G97" i="1"/>
  <c r="G104" i="1"/>
  <c r="G102" i="1"/>
  <c r="G100" i="1"/>
  <c r="E101" i="1"/>
  <c r="E105" i="1"/>
  <c r="C103" i="1"/>
  <c r="C99" i="1"/>
  <c r="C97" i="1"/>
  <c r="C104" i="1"/>
  <c r="C102" i="1"/>
  <c r="C100" i="1"/>
  <c r="E103" i="1"/>
  <c r="E99" i="1"/>
  <c r="C119" i="1"/>
  <c r="C115" i="1"/>
  <c r="G112" i="1"/>
  <c r="G117" i="1"/>
  <c r="G113" i="1"/>
  <c r="K119" i="1"/>
  <c r="K115" i="1"/>
  <c r="E120" i="1"/>
  <c r="E118" i="1"/>
  <c r="E116" i="1"/>
  <c r="E114" i="1"/>
  <c r="I120" i="1"/>
  <c r="I118" i="1"/>
  <c r="I116" i="1"/>
  <c r="I114" i="1"/>
  <c r="D14" i="2"/>
  <c r="L106" i="1"/>
  <c r="M98" i="1" s="1"/>
  <c r="I97" i="1"/>
  <c r="I104" i="1"/>
  <c r="I102" i="1"/>
  <c r="I100" i="1"/>
  <c r="E97" i="1"/>
  <c r="E104" i="1"/>
  <c r="E102" i="1"/>
  <c r="E100" i="1"/>
  <c r="C120" i="1"/>
  <c r="C118" i="1"/>
  <c r="C116" i="1"/>
  <c r="E112" i="1"/>
  <c r="E119" i="1"/>
  <c r="E117" i="1"/>
  <c r="E115" i="1"/>
  <c r="G120" i="1"/>
  <c r="G118" i="1"/>
  <c r="G116" i="1"/>
  <c r="I112" i="1"/>
  <c r="I119" i="1"/>
  <c r="I117" i="1"/>
  <c r="I115" i="1"/>
  <c r="K120" i="1"/>
  <c r="K118" i="1"/>
  <c r="K116" i="1"/>
  <c r="L155" i="1"/>
  <c r="M146" i="1" s="1"/>
  <c r="K128" i="1"/>
  <c r="K135" i="1"/>
  <c r="K133" i="1"/>
  <c r="K131" i="1"/>
  <c r="K129" i="1"/>
  <c r="K136" i="1"/>
  <c r="K134" i="1"/>
  <c r="K132" i="1"/>
  <c r="I136" i="1"/>
  <c r="I134" i="1"/>
  <c r="I132" i="1"/>
  <c r="I130" i="1"/>
  <c r="I128" i="1"/>
  <c r="I135" i="1"/>
  <c r="I133" i="1"/>
  <c r="I131" i="1"/>
  <c r="G128" i="1"/>
  <c r="G135" i="1"/>
  <c r="G133" i="1"/>
  <c r="G131" i="1"/>
  <c r="G129" i="1"/>
  <c r="G136" i="1"/>
  <c r="G134" i="1"/>
  <c r="G132" i="1"/>
  <c r="E136" i="1"/>
  <c r="E134" i="1"/>
  <c r="E132" i="1"/>
  <c r="E130" i="1"/>
  <c r="E128" i="1"/>
  <c r="E135" i="1"/>
  <c r="E133" i="1"/>
  <c r="E131" i="1"/>
  <c r="C136" i="1"/>
  <c r="C132" i="1"/>
  <c r="C130" i="1"/>
  <c r="C134" i="1"/>
  <c r="L137" i="1"/>
  <c r="M128" i="1" s="1"/>
  <c r="C128" i="1"/>
  <c r="C135" i="1"/>
  <c r="C133" i="1"/>
  <c r="C131" i="1"/>
  <c r="M105" i="1"/>
  <c r="L121" i="1"/>
  <c r="M112" i="1" s="1"/>
  <c r="M40" i="1" l="1"/>
  <c r="M43" i="1"/>
  <c r="M38" i="1"/>
  <c r="M39" i="1"/>
  <c r="M36" i="1"/>
  <c r="M42" i="1"/>
  <c r="M41" i="1"/>
  <c r="M44" i="1"/>
  <c r="M82" i="1"/>
  <c r="M84" i="1"/>
  <c r="M86" i="1"/>
  <c r="M88" i="1"/>
  <c r="M90" i="1"/>
  <c r="M83" i="1"/>
  <c r="M87" i="1"/>
  <c r="M89" i="1"/>
  <c r="M85" i="1"/>
  <c r="M147" i="1"/>
  <c r="M153" i="1"/>
  <c r="M149" i="1"/>
  <c r="M154" i="1"/>
  <c r="M148" i="1"/>
  <c r="M152" i="1"/>
  <c r="M151" i="1"/>
  <c r="M150" i="1"/>
  <c r="M100" i="1"/>
  <c r="M99" i="1"/>
  <c r="M102" i="1"/>
  <c r="M101" i="1"/>
  <c r="M119" i="1"/>
  <c r="M115" i="1"/>
  <c r="M97" i="1"/>
  <c r="M118" i="1"/>
  <c r="M114" i="1"/>
  <c r="M104" i="1"/>
  <c r="M103" i="1"/>
  <c r="M117" i="1"/>
  <c r="M113" i="1"/>
  <c r="M120" i="1"/>
  <c r="M116" i="1"/>
  <c r="M136" i="1"/>
  <c r="M133" i="1"/>
  <c r="M130" i="1"/>
  <c r="M129" i="1"/>
  <c r="M134" i="1"/>
  <c r="M135" i="1"/>
  <c r="M131" i="1"/>
  <c r="M132" i="1"/>
</calcChain>
</file>

<file path=xl/comments1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 xml:space="preserve">Source:  HSRC
</t>
        </r>
        <r>
          <rPr>
            <sz val="9"/>
            <color indexed="81"/>
            <rFont val="Tahoma"/>
            <family val="2"/>
          </rPr>
          <t xml:space="preserve">http://www.hsrc.ac.za/en/departments/cestii/sa-national-survey-of-research-and-experimental-development
</t>
        </r>
      </text>
    </comment>
  </commentList>
</comments>
</file>

<file path=xl/sharedStrings.xml><?xml version="1.0" encoding="utf-8"?>
<sst xmlns="http://schemas.openxmlformats.org/spreadsheetml/2006/main" count="381" uniqueCount="48">
  <si>
    <t>Province</t>
  </si>
  <si>
    <t>Business enterprise</t>
  </si>
  <si>
    <t>R000</t>
  </si>
  <si>
    <t>%</t>
  </si>
  <si>
    <t>Government</t>
  </si>
  <si>
    <t>Higher education</t>
  </si>
  <si>
    <t>Not-for-profit</t>
  </si>
  <si>
    <t>Science Councils</t>
  </si>
  <si>
    <t>Total</t>
  </si>
  <si>
    <t>Eastern Cape</t>
  </si>
  <si>
    <t>Free State</t>
  </si>
  <si>
    <t>Gauteng</t>
  </si>
  <si>
    <t>KwaZulu-Natal</t>
  </si>
  <si>
    <t>Limpopo</t>
  </si>
  <si>
    <t>Mpumalanga</t>
  </si>
  <si>
    <t>North-West</t>
  </si>
  <si>
    <t>Northern Cape</t>
  </si>
  <si>
    <t>Western Cape</t>
  </si>
  <si>
    <t>2007/08.</t>
  </si>
  <si>
    <t xml:space="preserve">Provincial split of R&amp;D </t>
  </si>
  <si>
    <t>2006/07.</t>
  </si>
  <si>
    <t>2005/06.</t>
  </si>
  <si>
    <t>2004/05.</t>
  </si>
  <si>
    <t>2001/02.</t>
  </si>
  <si>
    <t>KZN R&amp;D STATISTICS</t>
  </si>
  <si>
    <t>KZN as a % of National, 2001</t>
  </si>
  <si>
    <t>KZN R&amp;D (R'000)</t>
  </si>
  <si>
    <t>KZN GDP (R'mil)</t>
  </si>
  <si>
    <t>R&amp;D as a % of GDP</t>
  </si>
  <si>
    <t>2008/09.</t>
  </si>
  <si>
    <t>2009/10.</t>
  </si>
  <si>
    <t>2010/11.</t>
  </si>
  <si>
    <t>2011/12.</t>
  </si>
  <si>
    <t>2009/10</t>
  </si>
  <si>
    <t>2010/11</t>
  </si>
  <si>
    <t>2011/12</t>
  </si>
  <si>
    <t>KZN as a % of National, 2011</t>
  </si>
  <si>
    <t>2012/13</t>
  </si>
  <si>
    <t>2012/13.</t>
  </si>
  <si>
    <t>KZN as a %of national, 2012</t>
  </si>
  <si>
    <t>KZN as a % of National, 2010</t>
  </si>
  <si>
    <t>KZN as a % of National,2009</t>
  </si>
  <si>
    <t xml:space="preserve">Government </t>
  </si>
  <si>
    <t>Scienced Councils</t>
  </si>
  <si>
    <t>KZN as a % of National,2004</t>
  </si>
  <si>
    <t>KZN as a % National,2007</t>
  </si>
  <si>
    <t>KZN as a % National, 2006</t>
  </si>
  <si>
    <t>KZN as a % National,2005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</si>
</sst>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4" xfId="0" applyBorder="1"/>
    <xf numFmtId="0" fontId="1" fillId="0" borderId="4" xfId="0" applyFont="1" applyBorder="1"/>
    <xf numFmtId="0" fontId="1" fillId="0" borderId="6" xfId="0" applyFont="1" applyBorder="1"/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3" fontId="0" fillId="0" borderId="0" xfId="0" applyNumberFormat="1" applyBorder="1" applyAlignment="1">
      <alignment horizontal="center"/>
    </xf>
    <xf numFmtId="3" fontId="1" fillId="0" borderId="7" xfId="0" applyNumberFormat="1" applyFont="1" applyBorder="1" applyAlignment="1">
      <alignment horizontal="center"/>
    </xf>
    <xf numFmtId="3" fontId="1" fillId="0" borderId="0" xfId="0" applyNumberFormat="1" applyFon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2" fontId="1" fillId="0" borderId="5" xfId="0" applyNumberFormat="1" applyFont="1" applyBorder="1" applyAlignment="1">
      <alignment horizontal="center"/>
    </xf>
    <xf numFmtId="2" fontId="1" fillId="0" borderId="8" xfId="0" applyNumberFormat="1" applyFont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3" fontId="0" fillId="0" borderId="0" xfId="0" applyNumberFormat="1"/>
    <xf numFmtId="17" fontId="0" fillId="0" borderId="0" xfId="0" applyNumberFormat="1"/>
    <xf numFmtId="2" fontId="0" fillId="0" borderId="0" xfId="0" applyNumberFormat="1"/>
    <xf numFmtId="0" fontId="5" fillId="5" borderId="12" xfId="0" applyFont="1" applyFill="1" applyBorder="1"/>
    <xf numFmtId="0" fontId="1" fillId="6" borderId="1" xfId="0" applyFont="1" applyFill="1" applyBorder="1" applyAlignment="1">
      <alignment horizontal="center" wrapText="1"/>
    </xf>
    <xf numFmtId="0" fontId="1" fillId="6" borderId="2" xfId="0" applyFont="1" applyFill="1" applyBorder="1" applyAlignment="1">
      <alignment horizontal="center" wrapText="1"/>
    </xf>
    <xf numFmtId="0" fontId="1" fillId="6" borderId="3" xfId="0" applyFont="1" applyFill="1" applyBorder="1" applyAlignment="1">
      <alignment horizontal="center" wrapText="1"/>
    </xf>
    <xf numFmtId="3" fontId="1" fillId="6" borderId="4" xfId="0" applyNumberFormat="1" applyFont="1" applyFill="1" applyBorder="1" applyAlignment="1">
      <alignment horizontal="center"/>
    </xf>
    <xf numFmtId="3" fontId="1" fillId="6" borderId="0" xfId="0" applyNumberFormat="1" applyFont="1" applyFill="1" applyBorder="1" applyAlignment="1">
      <alignment horizontal="center"/>
    </xf>
    <xf numFmtId="2" fontId="1" fillId="6" borderId="5" xfId="0" applyNumberFormat="1" applyFont="1" applyFill="1" applyBorder="1" applyAlignment="1">
      <alignment horizontal="center"/>
    </xf>
    <xf numFmtId="3" fontId="1" fillId="6" borderId="6" xfId="0" applyNumberFormat="1" applyFont="1" applyFill="1" applyBorder="1" applyAlignment="1">
      <alignment horizontal="center"/>
    </xf>
    <xf numFmtId="3" fontId="1" fillId="6" borderId="7" xfId="0" applyNumberFormat="1" applyFont="1" applyFill="1" applyBorder="1" applyAlignment="1">
      <alignment horizontal="center"/>
    </xf>
    <xf numFmtId="2" fontId="1" fillId="6" borderId="8" xfId="0" applyNumberFormat="1" applyFont="1" applyFill="1" applyBorder="1" applyAlignment="1">
      <alignment horizontal="center"/>
    </xf>
    <xf numFmtId="2" fontId="1" fillId="0" borderId="0" xfId="0" applyNumberFormat="1" applyFont="1" applyBorder="1" applyAlignment="1">
      <alignment horizontal="center"/>
    </xf>
    <xf numFmtId="0" fontId="0" fillId="0" borderId="0" xfId="0" applyFont="1" applyFill="1" applyBorder="1"/>
    <xf numFmtId="3" fontId="1" fillId="6" borderId="4" xfId="0" applyNumberFormat="1" applyFont="1" applyFill="1" applyBorder="1" applyAlignment="1">
      <alignment horizontal="center" wrapText="1"/>
    </xf>
    <xf numFmtId="3" fontId="0" fillId="0" borderId="0" xfId="0" applyNumberFormat="1" applyAlignment="1">
      <alignment horizontal="center" vertical="center"/>
    </xf>
    <xf numFmtId="4" fontId="0" fillId="0" borderId="0" xfId="0" applyNumberFormat="1" applyBorder="1" applyAlignment="1">
      <alignment horizontal="center"/>
    </xf>
    <xf numFmtId="3" fontId="1" fillId="0" borderId="8" xfId="0" applyNumberFormat="1" applyFont="1" applyBorder="1" applyAlignment="1">
      <alignment horizontal="center"/>
    </xf>
    <xf numFmtId="0" fontId="0" fillId="0" borderId="0" xfId="0" applyFont="1"/>
    <xf numFmtId="0" fontId="8" fillId="0" borderId="0" xfId="0" applyFont="1"/>
    <xf numFmtId="3" fontId="1" fillId="6" borderId="0" xfId="0" applyNumberFormat="1" applyFont="1" applyFill="1" applyBorder="1" applyAlignment="1">
      <alignment horizontal="center" wrapText="1"/>
    </xf>
    <xf numFmtId="0" fontId="9" fillId="0" borderId="0" xfId="0" applyFont="1"/>
    <xf numFmtId="3" fontId="9" fillId="0" borderId="0" xfId="0" applyNumberFormat="1" applyFont="1"/>
    <xf numFmtId="2" fontId="9" fillId="0" borderId="0" xfId="0" applyNumberFormat="1" applyFont="1"/>
    <xf numFmtId="0" fontId="2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txPr>
        <a:bodyPr/>
        <a:lstStyle/>
        <a:p>
          <a:pPr>
            <a:defRPr lang="en-ZA"/>
          </a:pPr>
          <a:endParaRPr lang="en-US"/>
        </a:p>
      </c:txPr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9.6532763912985427E-3"/>
          <c:y val="7.2970491091714482E-2"/>
          <c:w val="0.80633302193158052"/>
          <c:h val="0.91598852469022751"/>
        </c:manualLayout>
      </c:layout>
      <c:pie3DChart>
        <c:varyColors val="1"/>
        <c:ser>
          <c:idx val="0"/>
          <c:order val="0"/>
          <c:tx>
            <c:strRef>
              <c:f>Graphs!$B$10</c:f>
              <c:strCache>
                <c:ptCount val="1"/>
                <c:pt idx="0">
                  <c:v>2011/12.</c:v>
                </c:pt>
              </c:strCache>
            </c:strRef>
          </c:tx>
          <c:explosion val="25"/>
          <c:dLbls>
            <c:txPr>
              <a:bodyPr/>
              <a:lstStyle/>
              <a:p>
                <a:pPr>
                  <a:defRPr lang="en-ZA" sz="1200" b="1"/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Graphs!$A$11:$A$15</c:f>
              <c:strCache>
                <c:ptCount val="5"/>
                <c:pt idx="0">
                  <c:v>Business enterprise</c:v>
                </c:pt>
                <c:pt idx="1">
                  <c:v>Government</c:v>
                </c:pt>
                <c:pt idx="2">
                  <c:v>Higher education</c:v>
                </c:pt>
                <c:pt idx="3">
                  <c:v>Not-for-profit</c:v>
                </c:pt>
                <c:pt idx="4">
                  <c:v>Science Councils</c:v>
                </c:pt>
              </c:strCache>
            </c:strRef>
          </c:cat>
          <c:val>
            <c:numRef>
              <c:f>Graphs!$B$11:$B$15</c:f>
              <c:numCache>
                <c:formatCode>#,##0</c:formatCode>
                <c:ptCount val="5"/>
                <c:pt idx="0">
                  <c:v>1160507</c:v>
                </c:pt>
                <c:pt idx="1">
                  <c:v>126857</c:v>
                </c:pt>
                <c:pt idx="2">
                  <c:v>902386</c:v>
                </c:pt>
                <c:pt idx="3">
                  <c:v>33740</c:v>
                </c:pt>
                <c:pt idx="4">
                  <c:v>292246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>
        <c:manualLayout>
          <c:xMode val="edge"/>
          <c:yMode val="edge"/>
          <c:x val="0.77592206058988655"/>
          <c:y val="3.5849084755878405E-2"/>
          <c:w val="0.21729827839316743"/>
          <c:h val="0.31150582921320957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8488C4"/>
        </a:gs>
        <a:gs pos="53000">
          <a:srgbClr val="D4DEFF"/>
        </a:gs>
        <a:gs pos="83000">
          <a:srgbClr val="D4DEFF"/>
        </a:gs>
        <a:gs pos="100000">
          <a:srgbClr val="96AB94"/>
        </a:gs>
      </a:gsLst>
      <a:lin ang="5400000" scaled="0"/>
    </a:gradFill>
  </c:spPr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txPr>
        <a:bodyPr/>
        <a:lstStyle/>
        <a:p>
          <a:pPr>
            <a:defRPr lang="en-ZA"/>
          </a:pPr>
          <a:endParaRPr lang="en-US"/>
        </a:p>
      </c:txPr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1464424741771681"/>
          <c:y val="8.2503359012788019E-2"/>
          <c:w val="0.80633302193158052"/>
          <c:h val="0.91598852469022751"/>
        </c:manualLayout>
      </c:layout>
      <c:pie3DChart>
        <c:varyColors val="1"/>
        <c:ser>
          <c:idx val="0"/>
          <c:order val="0"/>
          <c:tx>
            <c:strRef>
              <c:f>Graphs!$B$17</c:f>
              <c:strCache>
                <c:ptCount val="1"/>
                <c:pt idx="0">
                  <c:v>2010/11.</c:v>
                </c:pt>
              </c:strCache>
            </c:strRef>
          </c:tx>
          <c:explosion val="9"/>
          <c:dLbls>
            <c:txPr>
              <a:bodyPr/>
              <a:lstStyle/>
              <a:p>
                <a:pPr>
                  <a:defRPr lang="en-ZA" sz="1200" b="1"/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Graphs!$A$18:$A$22</c:f>
              <c:strCache>
                <c:ptCount val="5"/>
                <c:pt idx="0">
                  <c:v>Business enterprise</c:v>
                </c:pt>
                <c:pt idx="1">
                  <c:v>Government</c:v>
                </c:pt>
                <c:pt idx="2">
                  <c:v>Higher education</c:v>
                </c:pt>
                <c:pt idx="3">
                  <c:v>Not-for-profit</c:v>
                </c:pt>
                <c:pt idx="4">
                  <c:v>Science Councils</c:v>
                </c:pt>
              </c:strCache>
            </c:strRef>
          </c:cat>
          <c:val>
            <c:numRef>
              <c:f>Graphs!$B$18:$B$22</c:f>
              <c:numCache>
                <c:formatCode>#,##0</c:formatCode>
                <c:ptCount val="5"/>
                <c:pt idx="0">
                  <c:v>1280014</c:v>
                </c:pt>
                <c:pt idx="1">
                  <c:v>48056</c:v>
                </c:pt>
                <c:pt idx="2">
                  <c:v>677740</c:v>
                </c:pt>
                <c:pt idx="3">
                  <c:v>35765</c:v>
                </c:pt>
                <c:pt idx="4">
                  <c:v>249137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>
        <c:manualLayout>
          <c:xMode val="edge"/>
          <c:yMode val="edge"/>
          <c:x val="0.775922060589887"/>
          <c:y val="3.5849084755878405E-2"/>
          <c:w val="0.21729827839316748"/>
          <c:h val="0.31150582921320974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8488C4"/>
        </a:gs>
        <a:gs pos="53000">
          <a:srgbClr val="D4DEFF"/>
        </a:gs>
        <a:gs pos="83000">
          <a:srgbClr val="D4DEFF"/>
        </a:gs>
        <a:gs pos="100000">
          <a:srgbClr val="96AB94"/>
        </a:gs>
      </a:gsLst>
      <a:lin ang="5400000" scaled="0"/>
    </a:gradFill>
  </c:spPr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92449244815272"/>
          <c:y val="0.13808371482691736"/>
          <c:w val="0.84834825095252664"/>
          <c:h val="0.79797786146296856"/>
        </c:manualLayout>
      </c:layout>
      <c:lineChart>
        <c:grouping val="standard"/>
        <c:varyColors val="0"/>
        <c:ser>
          <c:idx val="8"/>
          <c:order val="0"/>
          <c:tx>
            <c:strRef>
              <c:f>Graphs!$A$130</c:f>
              <c:strCache>
                <c:ptCount val="1"/>
                <c:pt idx="0">
                  <c:v>2011/12.</c:v>
                </c:pt>
              </c:strCache>
            </c:strRef>
          </c:tx>
          <c:marker>
            <c:symbol val="none"/>
          </c:marker>
          <c:cat>
            <c:strRef>
              <c:f>Graphs!$B$128:$F$128</c:f>
              <c:strCache>
                <c:ptCount val="5"/>
                <c:pt idx="0">
                  <c:v>Business enterprise</c:v>
                </c:pt>
                <c:pt idx="1">
                  <c:v>Government</c:v>
                </c:pt>
                <c:pt idx="2">
                  <c:v>Higher education</c:v>
                </c:pt>
                <c:pt idx="3">
                  <c:v>Not-for-profit</c:v>
                </c:pt>
                <c:pt idx="4">
                  <c:v>Science Councils</c:v>
                </c:pt>
              </c:strCache>
            </c:strRef>
          </c:cat>
          <c:val>
            <c:numRef>
              <c:f>Graphs!$B$130:$F$130</c:f>
              <c:numCache>
                <c:formatCode>#,##0</c:formatCode>
                <c:ptCount val="5"/>
                <c:pt idx="0">
                  <c:v>1160507</c:v>
                </c:pt>
                <c:pt idx="1">
                  <c:v>126857</c:v>
                </c:pt>
                <c:pt idx="2">
                  <c:v>902386</c:v>
                </c:pt>
                <c:pt idx="3">
                  <c:v>33740</c:v>
                </c:pt>
                <c:pt idx="4">
                  <c:v>292246</c:v>
                </c:pt>
              </c:numCache>
            </c:numRef>
          </c:val>
          <c:smooth val="0"/>
        </c:ser>
        <c:ser>
          <c:idx val="7"/>
          <c:order val="1"/>
          <c:tx>
            <c:strRef>
              <c:f>Graphs!$A$131</c:f>
              <c:strCache>
                <c:ptCount val="1"/>
                <c:pt idx="0">
                  <c:v>2010/11</c:v>
                </c:pt>
              </c:strCache>
            </c:strRef>
          </c:tx>
          <c:marker>
            <c:symbol val="none"/>
          </c:marker>
          <c:cat>
            <c:strRef>
              <c:f>Graphs!$B$128:$F$128</c:f>
              <c:strCache>
                <c:ptCount val="5"/>
                <c:pt idx="0">
                  <c:v>Business enterprise</c:v>
                </c:pt>
                <c:pt idx="1">
                  <c:v>Government</c:v>
                </c:pt>
                <c:pt idx="2">
                  <c:v>Higher education</c:v>
                </c:pt>
                <c:pt idx="3">
                  <c:v>Not-for-profit</c:v>
                </c:pt>
                <c:pt idx="4">
                  <c:v>Science Councils</c:v>
                </c:pt>
              </c:strCache>
            </c:strRef>
          </c:cat>
          <c:val>
            <c:numRef>
              <c:f>Graphs!$B$131:$F$131</c:f>
              <c:numCache>
                <c:formatCode>#,##0</c:formatCode>
                <c:ptCount val="5"/>
                <c:pt idx="0">
                  <c:v>1280014</c:v>
                </c:pt>
                <c:pt idx="1">
                  <c:v>48056</c:v>
                </c:pt>
                <c:pt idx="2">
                  <c:v>677740</c:v>
                </c:pt>
                <c:pt idx="3">
                  <c:v>35765</c:v>
                </c:pt>
                <c:pt idx="4">
                  <c:v>249137</c:v>
                </c:pt>
              </c:numCache>
            </c:numRef>
          </c:val>
          <c:smooth val="0"/>
        </c:ser>
        <c:ser>
          <c:idx val="6"/>
          <c:order val="2"/>
          <c:tx>
            <c:strRef>
              <c:f>Graphs!$A$132</c:f>
              <c:strCache>
                <c:ptCount val="1"/>
                <c:pt idx="0">
                  <c:v>2009/10</c:v>
                </c:pt>
              </c:strCache>
            </c:strRef>
          </c:tx>
          <c:marker>
            <c:symbol val="none"/>
          </c:marker>
          <c:cat>
            <c:strRef>
              <c:f>Graphs!$B$128:$F$128</c:f>
              <c:strCache>
                <c:ptCount val="5"/>
                <c:pt idx="0">
                  <c:v>Business enterprise</c:v>
                </c:pt>
                <c:pt idx="1">
                  <c:v>Government</c:v>
                </c:pt>
                <c:pt idx="2">
                  <c:v>Higher education</c:v>
                </c:pt>
                <c:pt idx="3">
                  <c:v>Not-for-profit</c:v>
                </c:pt>
                <c:pt idx="4">
                  <c:v>Science Councils</c:v>
                </c:pt>
              </c:strCache>
            </c:strRef>
          </c:cat>
          <c:val>
            <c:numRef>
              <c:f>Graphs!$B$132:$F$132</c:f>
              <c:numCache>
                <c:formatCode>#,##0</c:formatCode>
                <c:ptCount val="5"/>
                <c:pt idx="0">
                  <c:v>1183636</c:v>
                </c:pt>
                <c:pt idx="1">
                  <c:v>54914</c:v>
                </c:pt>
                <c:pt idx="2">
                  <c:v>662518</c:v>
                </c:pt>
                <c:pt idx="3">
                  <c:v>30548</c:v>
                </c:pt>
                <c:pt idx="4">
                  <c:v>235432</c:v>
                </c:pt>
              </c:numCache>
            </c:numRef>
          </c:val>
          <c:smooth val="0"/>
        </c:ser>
        <c:ser>
          <c:idx val="5"/>
          <c:order val="3"/>
          <c:tx>
            <c:strRef>
              <c:f>Graphs!$A$133</c:f>
              <c:strCache>
                <c:ptCount val="1"/>
                <c:pt idx="0">
                  <c:v>2008/09.</c:v>
                </c:pt>
              </c:strCache>
            </c:strRef>
          </c:tx>
          <c:marker>
            <c:symbol val="none"/>
          </c:marker>
          <c:cat>
            <c:strRef>
              <c:f>Graphs!$B$128:$F$128</c:f>
              <c:strCache>
                <c:ptCount val="5"/>
                <c:pt idx="0">
                  <c:v>Business enterprise</c:v>
                </c:pt>
                <c:pt idx="1">
                  <c:v>Government</c:v>
                </c:pt>
                <c:pt idx="2">
                  <c:v>Higher education</c:v>
                </c:pt>
                <c:pt idx="3">
                  <c:v>Not-for-profit</c:v>
                </c:pt>
                <c:pt idx="4">
                  <c:v>Science Councils</c:v>
                </c:pt>
              </c:strCache>
            </c:strRef>
          </c:cat>
          <c:val>
            <c:numRef>
              <c:f>Graphs!$B$133:$F$133</c:f>
              <c:numCache>
                <c:formatCode>#,##0</c:formatCode>
                <c:ptCount val="5"/>
                <c:pt idx="0">
                  <c:v>1255509</c:v>
                </c:pt>
                <c:pt idx="1">
                  <c:v>115302</c:v>
                </c:pt>
                <c:pt idx="2">
                  <c:v>567999</c:v>
                </c:pt>
                <c:pt idx="3">
                  <c:v>40492</c:v>
                </c:pt>
                <c:pt idx="4">
                  <c:v>231033</c:v>
                </c:pt>
              </c:numCache>
            </c:numRef>
          </c:val>
          <c:smooth val="0"/>
        </c:ser>
        <c:ser>
          <c:idx val="0"/>
          <c:order val="4"/>
          <c:tx>
            <c:strRef>
              <c:f>Graphs!$A$134</c:f>
              <c:strCache>
                <c:ptCount val="1"/>
                <c:pt idx="0">
                  <c:v>2007/08.</c:v>
                </c:pt>
              </c:strCache>
            </c:strRef>
          </c:tx>
          <c:marker>
            <c:symbol val="none"/>
          </c:marker>
          <c:cat>
            <c:strRef>
              <c:f>Graphs!$B$128:$F$128</c:f>
              <c:strCache>
                <c:ptCount val="5"/>
                <c:pt idx="0">
                  <c:v>Business enterprise</c:v>
                </c:pt>
                <c:pt idx="1">
                  <c:v>Government</c:v>
                </c:pt>
                <c:pt idx="2">
                  <c:v>Higher education</c:v>
                </c:pt>
                <c:pt idx="3">
                  <c:v>Not-for-profit</c:v>
                </c:pt>
                <c:pt idx="4">
                  <c:v>Science Councils</c:v>
                </c:pt>
              </c:strCache>
            </c:strRef>
          </c:cat>
          <c:val>
            <c:numRef>
              <c:f>Graphs!$B$134:$F$134</c:f>
              <c:numCache>
                <c:formatCode>#,##0</c:formatCode>
                <c:ptCount val="5"/>
                <c:pt idx="0">
                  <c:v>1302260</c:v>
                </c:pt>
                <c:pt idx="1">
                  <c:v>76458</c:v>
                </c:pt>
                <c:pt idx="2">
                  <c:v>459299</c:v>
                </c:pt>
                <c:pt idx="3">
                  <c:v>42141</c:v>
                </c:pt>
                <c:pt idx="4">
                  <c:v>201009</c:v>
                </c:pt>
              </c:numCache>
            </c:numRef>
          </c:val>
          <c:smooth val="0"/>
        </c:ser>
        <c:ser>
          <c:idx val="1"/>
          <c:order val="5"/>
          <c:tx>
            <c:strRef>
              <c:f>Graphs!$A$135</c:f>
              <c:strCache>
                <c:ptCount val="1"/>
                <c:pt idx="0">
                  <c:v>2006/07.</c:v>
                </c:pt>
              </c:strCache>
            </c:strRef>
          </c:tx>
          <c:marker>
            <c:symbol val="none"/>
          </c:marker>
          <c:cat>
            <c:strRef>
              <c:f>Graphs!$B$128:$F$128</c:f>
              <c:strCache>
                <c:ptCount val="5"/>
                <c:pt idx="0">
                  <c:v>Business enterprise</c:v>
                </c:pt>
                <c:pt idx="1">
                  <c:v>Government</c:v>
                </c:pt>
                <c:pt idx="2">
                  <c:v>Higher education</c:v>
                </c:pt>
                <c:pt idx="3">
                  <c:v>Not-for-profit</c:v>
                </c:pt>
                <c:pt idx="4">
                  <c:v>Science Councils</c:v>
                </c:pt>
              </c:strCache>
            </c:strRef>
          </c:cat>
          <c:val>
            <c:numRef>
              <c:f>Graphs!$B$135:$F$135</c:f>
              <c:numCache>
                <c:formatCode>#,##0</c:formatCode>
                <c:ptCount val="5"/>
                <c:pt idx="0">
                  <c:v>962308</c:v>
                </c:pt>
                <c:pt idx="1">
                  <c:v>84192</c:v>
                </c:pt>
                <c:pt idx="2">
                  <c:v>451992</c:v>
                </c:pt>
                <c:pt idx="3">
                  <c:v>42902</c:v>
                </c:pt>
                <c:pt idx="4">
                  <c:v>267620</c:v>
                </c:pt>
              </c:numCache>
            </c:numRef>
          </c:val>
          <c:smooth val="0"/>
        </c:ser>
        <c:ser>
          <c:idx val="2"/>
          <c:order val="6"/>
          <c:tx>
            <c:strRef>
              <c:f>Graphs!$A$136</c:f>
              <c:strCache>
                <c:ptCount val="1"/>
                <c:pt idx="0">
                  <c:v>2005/06.</c:v>
                </c:pt>
              </c:strCache>
            </c:strRef>
          </c:tx>
          <c:marker>
            <c:symbol val="none"/>
          </c:marker>
          <c:cat>
            <c:strRef>
              <c:f>Graphs!$B$128:$F$128</c:f>
              <c:strCache>
                <c:ptCount val="5"/>
                <c:pt idx="0">
                  <c:v>Business enterprise</c:v>
                </c:pt>
                <c:pt idx="1">
                  <c:v>Government</c:v>
                </c:pt>
                <c:pt idx="2">
                  <c:v>Higher education</c:v>
                </c:pt>
                <c:pt idx="3">
                  <c:v>Not-for-profit</c:v>
                </c:pt>
                <c:pt idx="4">
                  <c:v>Science Councils</c:v>
                </c:pt>
              </c:strCache>
            </c:strRef>
          </c:cat>
          <c:val>
            <c:numRef>
              <c:f>Graphs!$B$136:$F$136</c:f>
              <c:numCache>
                <c:formatCode>#,##0</c:formatCode>
                <c:ptCount val="5"/>
                <c:pt idx="0">
                  <c:v>843499</c:v>
                </c:pt>
                <c:pt idx="1">
                  <c:v>72131</c:v>
                </c:pt>
                <c:pt idx="2">
                  <c:v>379681</c:v>
                </c:pt>
                <c:pt idx="3">
                  <c:v>35036</c:v>
                </c:pt>
                <c:pt idx="4">
                  <c:v>201811</c:v>
                </c:pt>
              </c:numCache>
            </c:numRef>
          </c:val>
          <c:smooth val="0"/>
        </c:ser>
        <c:ser>
          <c:idx val="3"/>
          <c:order val="7"/>
          <c:tx>
            <c:strRef>
              <c:f>Graphs!$A$137</c:f>
              <c:strCache>
                <c:ptCount val="1"/>
                <c:pt idx="0">
                  <c:v>2004/05.</c:v>
                </c:pt>
              </c:strCache>
            </c:strRef>
          </c:tx>
          <c:marker>
            <c:symbol val="none"/>
          </c:marker>
          <c:cat>
            <c:strRef>
              <c:f>Graphs!$B$128:$F$128</c:f>
              <c:strCache>
                <c:ptCount val="5"/>
                <c:pt idx="0">
                  <c:v>Business enterprise</c:v>
                </c:pt>
                <c:pt idx="1">
                  <c:v>Government</c:v>
                </c:pt>
                <c:pt idx="2">
                  <c:v>Higher education</c:v>
                </c:pt>
                <c:pt idx="3">
                  <c:v>Not-for-profit</c:v>
                </c:pt>
                <c:pt idx="4">
                  <c:v>Science Councils</c:v>
                </c:pt>
              </c:strCache>
            </c:strRef>
          </c:cat>
          <c:val>
            <c:numRef>
              <c:f>Graphs!$B$137:$F$137</c:f>
              <c:numCache>
                <c:formatCode>#,##0</c:formatCode>
                <c:ptCount val="5"/>
                <c:pt idx="0">
                  <c:v>615437</c:v>
                </c:pt>
                <c:pt idx="1">
                  <c:v>31213</c:v>
                </c:pt>
                <c:pt idx="2">
                  <c:v>373595</c:v>
                </c:pt>
                <c:pt idx="3">
                  <c:v>37729</c:v>
                </c:pt>
                <c:pt idx="4">
                  <c:v>171424</c:v>
                </c:pt>
              </c:numCache>
            </c:numRef>
          </c:val>
          <c:smooth val="0"/>
        </c:ser>
        <c:ser>
          <c:idx val="4"/>
          <c:order val="8"/>
          <c:tx>
            <c:strRef>
              <c:f>Graphs!$A$138</c:f>
              <c:strCache>
                <c:ptCount val="1"/>
                <c:pt idx="0">
                  <c:v>2001/02.</c:v>
                </c:pt>
              </c:strCache>
            </c:strRef>
          </c:tx>
          <c:marker>
            <c:symbol val="none"/>
          </c:marker>
          <c:cat>
            <c:strRef>
              <c:f>Graphs!$B$128:$F$128</c:f>
              <c:strCache>
                <c:ptCount val="5"/>
                <c:pt idx="0">
                  <c:v>Business enterprise</c:v>
                </c:pt>
                <c:pt idx="1">
                  <c:v>Government</c:v>
                </c:pt>
                <c:pt idx="2">
                  <c:v>Higher education</c:v>
                </c:pt>
                <c:pt idx="3">
                  <c:v>Not-for-profit</c:v>
                </c:pt>
                <c:pt idx="4">
                  <c:v>Science Councils</c:v>
                </c:pt>
              </c:strCache>
            </c:strRef>
          </c:cat>
          <c:val>
            <c:numRef>
              <c:f>Graphs!$B$138:$F$138</c:f>
              <c:numCache>
                <c:formatCode>#,##0</c:formatCode>
                <c:ptCount val="5"/>
                <c:pt idx="0">
                  <c:v>309403</c:v>
                </c:pt>
                <c:pt idx="1">
                  <c:v>55362</c:v>
                </c:pt>
                <c:pt idx="2">
                  <c:v>310589</c:v>
                </c:pt>
                <c:pt idx="3">
                  <c:v>11014</c:v>
                </c:pt>
                <c:pt idx="4">
                  <c:v>123037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Graphs!$A$129</c:f>
              <c:strCache>
                <c:ptCount val="1"/>
                <c:pt idx="0">
                  <c:v>2012/13.</c:v>
                </c:pt>
              </c:strCache>
            </c:strRef>
          </c:tx>
          <c:marker>
            <c:symbol val="none"/>
          </c:marker>
          <c:cat>
            <c:strRef>
              <c:f>Graphs!$B$128:$F$128</c:f>
              <c:strCache>
                <c:ptCount val="5"/>
                <c:pt idx="0">
                  <c:v>Business enterprise</c:v>
                </c:pt>
                <c:pt idx="1">
                  <c:v>Government</c:v>
                </c:pt>
                <c:pt idx="2">
                  <c:v>Higher education</c:v>
                </c:pt>
                <c:pt idx="3">
                  <c:v>Not-for-profit</c:v>
                </c:pt>
                <c:pt idx="4">
                  <c:v>Science Councils</c:v>
                </c:pt>
              </c:strCache>
            </c:strRef>
          </c:cat>
          <c:val>
            <c:numRef>
              <c:f>Graphs!$B$129:$F$129</c:f>
              <c:numCache>
                <c:formatCode>#,##0</c:formatCode>
                <c:ptCount val="5"/>
                <c:pt idx="0">
                  <c:v>1237563</c:v>
                </c:pt>
                <c:pt idx="1">
                  <c:v>168029</c:v>
                </c:pt>
                <c:pt idx="2">
                  <c:v>1137258</c:v>
                </c:pt>
                <c:pt idx="3">
                  <c:v>163221</c:v>
                </c:pt>
                <c:pt idx="4">
                  <c:v>307302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33184"/>
        <c:axId val="87147264"/>
      </c:lineChart>
      <c:catAx>
        <c:axId val="8713318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7147264"/>
        <c:crosses val="autoZero"/>
        <c:auto val="1"/>
        <c:lblAlgn val="ctr"/>
        <c:lblOffset val="100"/>
        <c:noMultiLvlLbl val="0"/>
      </c:catAx>
      <c:valAx>
        <c:axId val="87147264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7133184"/>
        <c:crosses val="autoZero"/>
        <c:crossBetween val="between"/>
      </c:valAx>
      <c:spPr>
        <a:noFill/>
        <a:ln w="25400">
          <a:noFill/>
        </a:ln>
      </c:spPr>
    </c:plotArea>
    <c:legend>
      <c:legendPos val="tr"/>
      <c:layout>
        <c:manualLayout>
          <c:xMode val="edge"/>
          <c:yMode val="edge"/>
          <c:x val="0.84738371970682402"/>
          <c:y val="1.9935690914536477E-2"/>
          <c:w val="0.14406455675895066"/>
          <c:h val="0.72099074418835363"/>
        </c:manualLayout>
      </c:layout>
      <c:overlay val="0"/>
      <c:txPr>
        <a:bodyPr/>
        <a:lstStyle/>
        <a:p>
          <a:pPr>
            <a:defRPr lang="en-ZA" b="1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8488C4"/>
        </a:gs>
        <a:gs pos="53000">
          <a:srgbClr val="D4DEFF"/>
        </a:gs>
        <a:gs pos="83000">
          <a:srgbClr val="D4DEFF"/>
        </a:gs>
        <a:gs pos="100000">
          <a:srgbClr val="96AB94"/>
        </a:gs>
      </a:gsLst>
      <a:lin ang="5400000" scaled="0"/>
    </a:gradFill>
  </c:sp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330754458387143"/>
          <c:y val="3.0714153052330193E-2"/>
          <c:w val="0.84757141675698622"/>
          <c:h val="0.85435794209934279"/>
        </c:manualLayout>
      </c:layout>
      <c:lineChart>
        <c:grouping val="standard"/>
        <c:varyColors val="0"/>
        <c:ser>
          <c:idx val="0"/>
          <c:order val="0"/>
          <c:tx>
            <c:strRef>
              <c:f>Graphs!$M$11:$N$11</c:f>
              <c:strCache>
                <c:ptCount val="1"/>
                <c:pt idx="0">
                  <c:v>Business enterprise</c:v>
                </c:pt>
              </c:strCache>
            </c:strRef>
          </c:tx>
          <c:marker>
            <c:symbol val="none"/>
          </c:marker>
          <c:cat>
            <c:strRef>
              <c:f>Graphs!$O$10:$X$10</c:f>
              <c:strCache>
                <c:ptCount val="10"/>
                <c:pt idx="0">
                  <c:v>2001/02.</c:v>
                </c:pt>
                <c:pt idx="1">
                  <c:v>2004/05.</c:v>
                </c:pt>
                <c:pt idx="2">
                  <c:v>2005/06.</c:v>
                </c:pt>
                <c:pt idx="3">
                  <c:v>2006/07.</c:v>
                </c:pt>
                <c:pt idx="4">
                  <c:v>2007/08.</c:v>
                </c:pt>
                <c:pt idx="5">
                  <c:v>2008/09.</c:v>
                </c:pt>
                <c:pt idx="6">
                  <c:v>2009/10</c:v>
                </c:pt>
                <c:pt idx="7">
                  <c:v>2010/11</c:v>
                </c:pt>
                <c:pt idx="8">
                  <c:v>2011/12</c:v>
                </c:pt>
                <c:pt idx="9">
                  <c:v>2012/13.</c:v>
                </c:pt>
              </c:strCache>
            </c:strRef>
          </c:cat>
          <c:val>
            <c:numRef>
              <c:f>Graphs!$O$11:$X$11</c:f>
              <c:numCache>
                <c:formatCode>#,##0</c:formatCode>
                <c:ptCount val="10"/>
                <c:pt idx="0">
                  <c:v>309403</c:v>
                </c:pt>
                <c:pt idx="1">
                  <c:v>615437</c:v>
                </c:pt>
                <c:pt idx="2">
                  <c:v>843499</c:v>
                </c:pt>
                <c:pt idx="3">
                  <c:v>962308</c:v>
                </c:pt>
                <c:pt idx="4">
                  <c:v>1302260</c:v>
                </c:pt>
                <c:pt idx="5" formatCode="General">
                  <c:v>1255509</c:v>
                </c:pt>
                <c:pt idx="6" formatCode="General">
                  <c:v>1183636</c:v>
                </c:pt>
                <c:pt idx="7" formatCode="General">
                  <c:v>1280014</c:v>
                </c:pt>
                <c:pt idx="8" formatCode="General">
                  <c:v>1160507</c:v>
                </c:pt>
                <c:pt idx="9" formatCode="General">
                  <c:v>1237563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Graphs!$M$12:$N$12</c:f>
              <c:strCache>
                <c:ptCount val="1"/>
                <c:pt idx="0">
                  <c:v>Government</c:v>
                </c:pt>
              </c:strCache>
            </c:strRef>
          </c:tx>
          <c:marker>
            <c:symbol val="none"/>
          </c:marker>
          <c:cat>
            <c:strRef>
              <c:f>Graphs!$O$10:$X$10</c:f>
              <c:strCache>
                <c:ptCount val="10"/>
                <c:pt idx="0">
                  <c:v>2001/02.</c:v>
                </c:pt>
                <c:pt idx="1">
                  <c:v>2004/05.</c:v>
                </c:pt>
                <c:pt idx="2">
                  <c:v>2005/06.</c:v>
                </c:pt>
                <c:pt idx="3">
                  <c:v>2006/07.</c:v>
                </c:pt>
                <c:pt idx="4">
                  <c:v>2007/08.</c:v>
                </c:pt>
                <c:pt idx="5">
                  <c:v>2008/09.</c:v>
                </c:pt>
                <c:pt idx="6">
                  <c:v>2009/10</c:v>
                </c:pt>
                <c:pt idx="7">
                  <c:v>2010/11</c:v>
                </c:pt>
                <c:pt idx="8">
                  <c:v>2011/12</c:v>
                </c:pt>
                <c:pt idx="9">
                  <c:v>2012/13.</c:v>
                </c:pt>
              </c:strCache>
            </c:strRef>
          </c:cat>
          <c:val>
            <c:numRef>
              <c:f>Graphs!$O$12:$X$12</c:f>
              <c:numCache>
                <c:formatCode>#,##0</c:formatCode>
                <c:ptCount val="10"/>
                <c:pt idx="0">
                  <c:v>55362</c:v>
                </c:pt>
                <c:pt idx="1">
                  <c:v>31213</c:v>
                </c:pt>
                <c:pt idx="2">
                  <c:v>72131</c:v>
                </c:pt>
                <c:pt idx="3">
                  <c:v>84192</c:v>
                </c:pt>
                <c:pt idx="4">
                  <c:v>76458</c:v>
                </c:pt>
                <c:pt idx="5" formatCode="General">
                  <c:v>115302</c:v>
                </c:pt>
                <c:pt idx="6" formatCode="General">
                  <c:v>54914</c:v>
                </c:pt>
                <c:pt idx="7" formatCode="General">
                  <c:v>48056</c:v>
                </c:pt>
                <c:pt idx="8" formatCode="General">
                  <c:v>126857</c:v>
                </c:pt>
                <c:pt idx="9" formatCode="General">
                  <c:v>168029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Graphs!$M$13:$N$13</c:f>
              <c:strCache>
                <c:ptCount val="1"/>
                <c:pt idx="0">
                  <c:v>Higher education</c:v>
                </c:pt>
              </c:strCache>
            </c:strRef>
          </c:tx>
          <c:marker>
            <c:symbol val="none"/>
          </c:marker>
          <c:cat>
            <c:strRef>
              <c:f>Graphs!$O$10:$X$10</c:f>
              <c:strCache>
                <c:ptCount val="10"/>
                <c:pt idx="0">
                  <c:v>2001/02.</c:v>
                </c:pt>
                <c:pt idx="1">
                  <c:v>2004/05.</c:v>
                </c:pt>
                <c:pt idx="2">
                  <c:v>2005/06.</c:v>
                </c:pt>
                <c:pt idx="3">
                  <c:v>2006/07.</c:v>
                </c:pt>
                <c:pt idx="4">
                  <c:v>2007/08.</c:v>
                </c:pt>
                <c:pt idx="5">
                  <c:v>2008/09.</c:v>
                </c:pt>
                <c:pt idx="6">
                  <c:v>2009/10</c:v>
                </c:pt>
                <c:pt idx="7">
                  <c:v>2010/11</c:v>
                </c:pt>
                <c:pt idx="8">
                  <c:v>2011/12</c:v>
                </c:pt>
                <c:pt idx="9">
                  <c:v>2012/13.</c:v>
                </c:pt>
              </c:strCache>
            </c:strRef>
          </c:cat>
          <c:val>
            <c:numRef>
              <c:f>Graphs!$O$13:$X$13</c:f>
              <c:numCache>
                <c:formatCode>#,##0</c:formatCode>
                <c:ptCount val="10"/>
                <c:pt idx="0">
                  <c:v>310589</c:v>
                </c:pt>
                <c:pt idx="1">
                  <c:v>373595</c:v>
                </c:pt>
                <c:pt idx="2">
                  <c:v>379681</c:v>
                </c:pt>
                <c:pt idx="3">
                  <c:v>451992</c:v>
                </c:pt>
                <c:pt idx="4">
                  <c:v>459299</c:v>
                </c:pt>
                <c:pt idx="5" formatCode="General">
                  <c:v>567999</c:v>
                </c:pt>
                <c:pt idx="6" formatCode="General">
                  <c:v>662518</c:v>
                </c:pt>
                <c:pt idx="7" formatCode="General">
                  <c:v>677740</c:v>
                </c:pt>
                <c:pt idx="8" formatCode="General">
                  <c:v>902386</c:v>
                </c:pt>
                <c:pt idx="9" formatCode="General">
                  <c:v>1137258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Graphs!$M$14:$N$14</c:f>
              <c:strCache>
                <c:ptCount val="1"/>
                <c:pt idx="0">
                  <c:v>Not-for-profit</c:v>
                </c:pt>
              </c:strCache>
            </c:strRef>
          </c:tx>
          <c:marker>
            <c:symbol val="none"/>
          </c:marker>
          <c:cat>
            <c:strRef>
              <c:f>Graphs!$O$10:$X$10</c:f>
              <c:strCache>
                <c:ptCount val="10"/>
                <c:pt idx="0">
                  <c:v>2001/02.</c:v>
                </c:pt>
                <c:pt idx="1">
                  <c:v>2004/05.</c:v>
                </c:pt>
                <c:pt idx="2">
                  <c:v>2005/06.</c:v>
                </c:pt>
                <c:pt idx="3">
                  <c:v>2006/07.</c:v>
                </c:pt>
                <c:pt idx="4">
                  <c:v>2007/08.</c:v>
                </c:pt>
                <c:pt idx="5">
                  <c:v>2008/09.</c:v>
                </c:pt>
                <c:pt idx="6">
                  <c:v>2009/10</c:v>
                </c:pt>
                <c:pt idx="7">
                  <c:v>2010/11</c:v>
                </c:pt>
                <c:pt idx="8">
                  <c:v>2011/12</c:v>
                </c:pt>
                <c:pt idx="9">
                  <c:v>2012/13.</c:v>
                </c:pt>
              </c:strCache>
            </c:strRef>
          </c:cat>
          <c:val>
            <c:numRef>
              <c:f>Graphs!$O$14:$X$14</c:f>
              <c:numCache>
                <c:formatCode>#,##0</c:formatCode>
                <c:ptCount val="10"/>
                <c:pt idx="0">
                  <c:v>11014</c:v>
                </c:pt>
                <c:pt idx="1">
                  <c:v>37729</c:v>
                </c:pt>
                <c:pt idx="2">
                  <c:v>35036</c:v>
                </c:pt>
                <c:pt idx="3">
                  <c:v>42902</c:v>
                </c:pt>
                <c:pt idx="4">
                  <c:v>42141</c:v>
                </c:pt>
                <c:pt idx="5" formatCode="General">
                  <c:v>40492</c:v>
                </c:pt>
                <c:pt idx="6" formatCode="General">
                  <c:v>30548</c:v>
                </c:pt>
                <c:pt idx="7" formatCode="General">
                  <c:v>35765</c:v>
                </c:pt>
                <c:pt idx="8" formatCode="General">
                  <c:v>33740</c:v>
                </c:pt>
                <c:pt idx="9" formatCode="General">
                  <c:v>163221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Graphs!$M$15:$N$15</c:f>
              <c:strCache>
                <c:ptCount val="1"/>
                <c:pt idx="0">
                  <c:v>Science Councils</c:v>
                </c:pt>
              </c:strCache>
            </c:strRef>
          </c:tx>
          <c:marker>
            <c:symbol val="none"/>
          </c:marker>
          <c:cat>
            <c:strRef>
              <c:f>Graphs!$O$10:$X$10</c:f>
              <c:strCache>
                <c:ptCount val="10"/>
                <c:pt idx="0">
                  <c:v>2001/02.</c:v>
                </c:pt>
                <c:pt idx="1">
                  <c:v>2004/05.</c:v>
                </c:pt>
                <c:pt idx="2">
                  <c:v>2005/06.</c:v>
                </c:pt>
                <c:pt idx="3">
                  <c:v>2006/07.</c:v>
                </c:pt>
                <c:pt idx="4">
                  <c:v>2007/08.</c:v>
                </c:pt>
                <c:pt idx="5">
                  <c:v>2008/09.</c:v>
                </c:pt>
                <c:pt idx="6">
                  <c:v>2009/10</c:v>
                </c:pt>
                <c:pt idx="7">
                  <c:v>2010/11</c:v>
                </c:pt>
                <c:pt idx="8">
                  <c:v>2011/12</c:v>
                </c:pt>
                <c:pt idx="9">
                  <c:v>2012/13.</c:v>
                </c:pt>
              </c:strCache>
            </c:strRef>
          </c:cat>
          <c:val>
            <c:numRef>
              <c:f>Graphs!$O$15:$X$15</c:f>
              <c:numCache>
                <c:formatCode>#,##0</c:formatCode>
                <c:ptCount val="10"/>
                <c:pt idx="0">
                  <c:v>123037</c:v>
                </c:pt>
                <c:pt idx="1">
                  <c:v>171424</c:v>
                </c:pt>
                <c:pt idx="2">
                  <c:v>201811</c:v>
                </c:pt>
                <c:pt idx="3">
                  <c:v>267620</c:v>
                </c:pt>
                <c:pt idx="4">
                  <c:v>201009</c:v>
                </c:pt>
                <c:pt idx="5" formatCode="General">
                  <c:v>231033</c:v>
                </c:pt>
                <c:pt idx="6" formatCode="General">
                  <c:v>235432</c:v>
                </c:pt>
                <c:pt idx="7" formatCode="General">
                  <c:v>249137</c:v>
                </c:pt>
                <c:pt idx="8" formatCode="General">
                  <c:v>292246</c:v>
                </c:pt>
                <c:pt idx="9" formatCode="General">
                  <c:v>307302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641472"/>
        <c:axId val="87729280"/>
      </c:lineChart>
      <c:catAx>
        <c:axId val="876414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7729280"/>
        <c:crosses val="autoZero"/>
        <c:auto val="1"/>
        <c:lblAlgn val="ctr"/>
        <c:lblOffset val="100"/>
        <c:noMultiLvlLbl val="0"/>
      </c:catAx>
      <c:valAx>
        <c:axId val="87729280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7641472"/>
        <c:crosses val="autoZero"/>
        <c:crossBetween val="between"/>
      </c:valAx>
      <c:spPr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5400000" scaled="0"/>
        </a:gradFill>
      </c:spPr>
    </c:plotArea>
    <c:legend>
      <c:legendPos val="r"/>
      <c:layout>
        <c:manualLayout>
          <c:xMode val="edge"/>
          <c:yMode val="edge"/>
          <c:x val="0.74312880044223362"/>
          <c:y val="0.24868075701063683"/>
          <c:w val="0.24524046434494237"/>
          <c:h val="0.30213723284589428"/>
        </c:manualLayout>
      </c:layout>
      <c:overlay val="0"/>
      <c:txPr>
        <a:bodyPr/>
        <a:lstStyle/>
        <a:p>
          <a:pPr>
            <a:defRPr lang="en-ZA" b="1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8488C4"/>
        </a:gs>
        <a:gs pos="53000">
          <a:srgbClr val="D4DEFF"/>
        </a:gs>
        <a:gs pos="83000">
          <a:srgbClr val="D4DEFF"/>
        </a:gs>
        <a:gs pos="100000">
          <a:srgbClr val="96AB94"/>
        </a:gs>
      </a:gsLst>
      <a:lin ang="5400000" scaled="0"/>
    </a:gradFill>
  </c:sp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txPr>
        <a:bodyPr/>
        <a:lstStyle/>
        <a:p>
          <a:pPr>
            <a:defRPr lang="en-ZA"/>
          </a:pPr>
          <a:endParaRPr lang="en-US"/>
        </a:p>
      </c:txPr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6.2011258285603864E-4"/>
          <c:y val="8.2337426447123802E-2"/>
          <c:w val="0.80633302193158052"/>
          <c:h val="0.91598852469022751"/>
        </c:manualLayout>
      </c:layout>
      <c:pie3DChart>
        <c:varyColors val="1"/>
        <c:ser>
          <c:idx val="0"/>
          <c:order val="0"/>
          <c:tx>
            <c:strRef>
              <c:f>Graphs!$B$3</c:f>
              <c:strCache>
                <c:ptCount val="1"/>
                <c:pt idx="0">
                  <c:v>2012/13</c:v>
                </c:pt>
              </c:strCache>
            </c:strRef>
          </c:tx>
          <c:explosion val="25"/>
          <c:dLbls>
            <c:txPr>
              <a:bodyPr/>
              <a:lstStyle/>
              <a:p>
                <a:pPr>
                  <a:defRPr lang="en-ZA" sz="1200" b="1"/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Graphs!$A$4:$A$8</c:f>
              <c:strCache>
                <c:ptCount val="5"/>
                <c:pt idx="0">
                  <c:v>Business enterprise</c:v>
                </c:pt>
                <c:pt idx="1">
                  <c:v>Government</c:v>
                </c:pt>
                <c:pt idx="2">
                  <c:v>Higher education</c:v>
                </c:pt>
                <c:pt idx="3">
                  <c:v>Not-for-profit</c:v>
                </c:pt>
                <c:pt idx="4">
                  <c:v>Science Councils</c:v>
                </c:pt>
              </c:strCache>
            </c:strRef>
          </c:cat>
          <c:val>
            <c:numRef>
              <c:f>Graphs!$B$4:$B$8</c:f>
              <c:numCache>
                <c:formatCode>#,##0</c:formatCode>
                <c:ptCount val="5"/>
                <c:pt idx="0">
                  <c:v>1237563</c:v>
                </c:pt>
                <c:pt idx="1">
                  <c:v>168029</c:v>
                </c:pt>
                <c:pt idx="2">
                  <c:v>1137258</c:v>
                </c:pt>
                <c:pt idx="3">
                  <c:v>163221</c:v>
                </c:pt>
                <c:pt idx="4">
                  <c:v>307302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>
        <c:manualLayout>
          <c:xMode val="edge"/>
          <c:yMode val="edge"/>
          <c:x val="0.77592206058988655"/>
          <c:y val="3.5849084755878405E-2"/>
          <c:w val="0.21729827839316743"/>
          <c:h val="0.31150582921320957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8488C4"/>
        </a:gs>
        <a:gs pos="53000">
          <a:srgbClr val="D4DEFF"/>
        </a:gs>
        <a:gs pos="83000">
          <a:srgbClr val="D4DEFF"/>
        </a:gs>
        <a:gs pos="100000">
          <a:srgbClr val="96AB94"/>
        </a:gs>
      </a:gsLst>
      <a:lin ang="5400000" scaled="0"/>
    </a:gradFill>
  </c:spPr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txPr>
        <a:bodyPr/>
        <a:lstStyle/>
        <a:p>
          <a:pPr>
            <a:defRPr lang="en-ZA"/>
          </a:pPr>
          <a:endParaRPr lang="en-US"/>
        </a:p>
      </c:txPr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1464424741771681"/>
          <c:y val="8.2503359012788019E-2"/>
          <c:w val="0.80633302193158052"/>
          <c:h val="0.91598852469022751"/>
        </c:manualLayout>
      </c:layout>
      <c:pie3DChart>
        <c:varyColors val="1"/>
        <c:ser>
          <c:idx val="0"/>
          <c:order val="0"/>
          <c:tx>
            <c:strRef>
              <c:f>Graphs!$G$3</c:f>
              <c:strCache>
                <c:ptCount val="1"/>
                <c:pt idx="0">
                  <c:v>2001/02.</c:v>
                </c:pt>
              </c:strCache>
            </c:strRef>
          </c:tx>
          <c:explosion val="25"/>
          <c:dLbls>
            <c:txPr>
              <a:bodyPr/>
              <a:lstStyle/>
              <a:p>
                <a:pPr>
                  <a:defRPr lang="en-ZA" sz="1200" b="1"/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Graphs!$A$4:$A$8</c:f>
              <c:strCache>
                <c:ptCount val="5"/>
                <c:pt idx="0">
                  <c:v>Business enterprise</c:v>
                </c:pt>
                <c:pt idx="1">
                  <c:v>Government</c:v>
                </c:pt>
                <c:pt idx="2">
                  <c:v>Higher education</c:v>
                </c:pt>
                <c:pt idx="3">
                  <c:v>Not-for-profit</c:v>
                </c:pt>
                <c:pt idx="4">
                  <c:v>Science Councils</c:v>
                </c:pt>
              </c:strCache>
            </c:strRef>
          </c:cat>
          <c:val>
            <c:numRef>
              <c:f>Graphs!$G$4:$G$8</c:f>
              <c:numCache>
                <c:formatCode>General</c:formatCode>
                <c:ptCount val="5"/>
                <c:pt idx="0" formatCode="#,##0">
                  <c:v>309403</c:v>
                </c:pt>
                <c:pt idx="1">
                  <c:v>55362</c:v>
                </c:pt>
                <c:pt idx="2" formatCode="#,##0">
                  <c:v>310589</c:v>
                </c:pt>
                <c:pt idx="3" formatCode="#,##0">
                  <c:v>11014</c:v>
                </c:pt>
                <c:pt idx="4" formatCode="#,##0">
                  <c:v>123037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>
        <c:manualLayout>
          <c:xMode val="edge"/>
          <c:yMode val="edge"/>
          <c:x val="0.775922060589887"/>
          <c:y val="3.5849084755878405E-2"/>
          <c:w val="0.21729827839316748"/>
          <c:h val="0.31150582921320974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8488C4"/>
        </a:gs>
        <a:gs pos="53000">
          <a:srgbClr val="D4DEFF"/>
        </a:gs>
        <a:gs pos="83000">
          <a:srgbClr val="D4DEFF"/>
        </a:gs>
        <a:gs pos="100000">
          <a:srgbClr val="96AB94"/>
        </a:gs>
      </a:gsLst>
      <a:lin ang="5400000" scaled="0"/>
    </a:gradFill>
  </c:spPr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txPr>
        <a:bodyPr/>
        <a:lstStyle/>
        <a:p>
          <a:pPr>
            <a:defRPr lang="en-ZA"/>
          </a:pPr>
          <a:endParaRPr lang="en-US"/>
        </a:p>
      </c:txPr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1464424741771681"/>
          <c:y val="8.2503359012788019E-2"/>
          <c:w val="0.80633302193158052"/>
          <c:h val="0.91598852469022751"/>
        </c:manualLayout>
      </c:layout>
      <c:pie3DChart>
        <c:varyColors val="1"/>
        <c:ser>
          <c:idx val="0"/>
          <c:order val="0"/>
          <c:tx>
            <c:strRef>
              <c:f>Graphs!$B$24</c:f>
              <c:strCache>
                <c:ptCount val="1"/>
                <c:pt idx="0">
                  <c:v>2009/10.</c:v>
                </c:pt>
              </c:strCache>
            </c:strRef>
          </c:tx>
          <c:explosion val="9"/>
          <c:dLbls>
            <c:txPr>
              <a:bodyPr/>
              <a:lstStyle/>
              <a:p>
                <a:pPr>
                  <a:defRPr lang="en-ZA" sz="1200" b="1"/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Graphs!$A$25:$A$29</c:f>
              <c:strCache>
                <c:ptCount val="5"/>
                <c:pt idx="0">
                  <c:v>Business enterprise</c:v>
                </c:pt>
                <c:pt idx="1">
                  <c:v>Government</c:v>
                </c:pt>
                <c:pt idx="2">
                  <c:v>Higher education</c:v>
                </c:pt>
                <c:pt idx="3">
                  <c:v>Not-for-profit</c:v>
                </c:pt>
                <c:pt idx="4">
                  <c:v>Science Councils</c:v>
                </c:pt>
              </c:strCache>
            </c:strRef>
          </c:cat>
          <c:val>
            <c:numRef>
              <c:f>Graphs!$B$25:$B$29</c:f>
              <c:numCache>
                <c:formatCode>#,##0</c:formatCode>
                <c:ptCount val="5"/>
                <c:pt idx="0">
                  <c:v>1183636</c:v>
                </c:pt>
                <c:pt idx="1">
                  <c:v>54914</c:v>
                </c:pt>
                <c:pt idx="2">
                  <c:v>662518</c:v>
                </c:pt>
                <c:pt idx="3">
                  <c:v>30548</c:v>
                </c:pt>
                <c:pt idx="4">
                  <c:v>235432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>
        <c:manualLayout>
          <c:xMode val="edge"/>
          <c:yMode val="edge"/>
          <c:x val="0.775922060589887"/>
          <c:y val="3.5849084755878405E-2"/>
          <c:w val="0.21729827839316748"/>
          <c:h val="0.31150582921320974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8488C4"/>
        </a:gs>
        <a:gs pos="53000">
          <a:srgbClr val="D4DEFF"/>
        </a:gs>
        <a:gs pos="83000">
          <a:srgbClr val="D4DEFF"/>
        </a:gs>
        <a:gs pos="100000">
          <a:srgbClr val="96AB94"/>
        </a:gs>
      </a:gsLst>
      <a:lin ang="5400000" scaled="0"/>
    </a:gradFill>
  </c:spPr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txPr>
        <a:bodyPr/>
        <a:lstStyle/>
        <a:p>
          <a:pPr>
            <a:defRPr lang="en-ZA"/>
          </a:pPr>
          <a:endParaRPr lang="en-US"/>
        </a:p>
      </c:txPr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1464424741771681"/>
          <c:y val="8.2503359012788019E-2"/>
          <c:w val="0.80633302193158052"/>
          <c:h val="0.91598852469022751"/>
        </c:manualLayout>
      </c:layout>
      <c:pie3DChart>
        <c:varyColors val="1"/>
        <c:ser>
          <c:idx val="0"/>
          <c:order val="0"/>
          <c:tx>
            <c:strRef>
              <c:f>Graphs!$B$31</c:f>
              <c:strCache>
                <c:ptCount val="1"/>
                <c:pt idx="0">
                  <c:v>2008/09.</c:v>
                </c:pt>
              </c:strCache>
            </c:strRef>
          </c:tx>
          <c:explosion val="9"/>
          <c:dLbls>
            <c:txPr>
              <a:bodyPr/>
              <a:lstStyle/>
              <a:p>
                <a:pPr>
                  <a:defRPr lang="en-ZA" sz="1200" b="1"/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Graphs!$A$32:$A$36</c:f>
              <c:strCache>
                <c:ptCount val="5"/>
                <c:pt idx="0">
                  <c:v>Business enterprise</c:v>
                </c:pt>
                <c:pt idx="1">
                  <c:v>Government </c:v>
                </c:pt>
                <c:pt idx="2">
                  <c:v>Higher education</c:v>
                </c:pt>
                <c:pt idx="3">
                  <c:v>Not-for-profit</c:v>
                </c:pt>
                <c:pt idx="4">
                  <c:v>Scienced Councils</c:v>
                </c:pt>
              </c:strCache>
            </c:strRef>
          </c:cat>
          <c:val>
            <c:numRef>
              <c:f>Graphs!$B$32:$B$36</c:f>
              <c:numCache>
                <c:formatCode>#,##0</c:formatCode>
                <c:ptCount val="5"/>
                <c:pt idx="0">
                  <c:v>1255509</c:v>
                </c:pt>
                <c:pt idx="1">
                  <c:v>115302</c:v>
                </c:pt>
                <c:pt idx="2">
                  <c:v>567999</c:v>
                </c:pt>
                <c:pt idx="3">
                  <c:v>40492</c:v>
                </c:pt>
                <c:pt idx="4">
                  <c:v>231033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>
        <c:manualLayout>
          <c:xMode val="edge"/>
          <c:yMode val="edge"/>
          <c:x val="0.775922060589887"/>
          <c:y val="3.5849084755878405E-2"/>
          <c:w val="0.21729827839316748"/>
          <c:h val="0.31150582921320974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8488C4"/>
        </a:gs>
        <a:gs pos="53000">
          <a:srgbClr val="D4DEFF"/>
        </a:gs>
        <a:gs pos="83000">
          <a:srgbClr val="D4DEFF"/>
        </a:gs>
        <a:gs pos="100000">
          <a:srgbClr val="96AB94"/>
        </a:gs>
      </a:gsLst>
      <a:lin ang="5400000" scaled="0"/>
    </a:gradFill>
  </c:spPr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txPr>
        <a:bodyPr/>
        <a:lstStyle/>
        <a:p>
          <a:pPr>
            <a:defRPr lang="en-ZA"/>
          </a:pPr>
          <a:endParaRPr lang="en-US"/>
        </a:p>
      </c:txPr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9.6532763912985427E-3"/>
          <c:y val="7.2970491091714482E-2"/>
          <c:w val="0.80633302193158052"/>
          <c:h val="0.91598852469022751"/>
        </c:manualLayout>
      </c:layout>
      <c:pie3DChart>
        <c:varyColors val="1"/>
        <c:ser>
          <c:idx val="0"/>
          <c:order val="0"/>
          <c:tx>
            <c:strRef>
              <c:f>Graphs!$G$31</c:f>
              <c:strCache>
                <c:ptCount val="1"/>
                <c:pt idx="0">
                  <c:v>2007/08.</c:v>
                </c:pt>
              </c:strCache>
            </c:strRef>
          </c:tx>
          <c:explosion val="25"/>
          <c:dLbls>
            <c:txPr>
              <a:bodyPr/>
              <a:lstStyle/>
              <a:p>
                <a:pPr>
                  <a:defRPr lang="en-ZA" sz="1200" b="1"/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Graphs!$A$32:$A$36</c:f>
              <c:strCache>
                <c:ptCount val="5"/>
                <c:pt idx="0">
                  <c:v>Business enterprise</c:v>
                </c:pt>
                <c:pt idx="1">
                  <c:v>Government </c:v>
                </c:pt>
                <c:pt idx="2">
                  <c:v>Higher education</c:v>
                </c:pt>
                <c:pt idx="3">
                  <c:v>Not-for-profit</c:v>
                </c:pt>
                <c:pt idx="4">
                  <c:v>Scienced Councils</c:v>
                </c:pt>
              </c:strCache>
            </c:strRef>
          </c:cat>
          <c:val>
            <c:numRef>
              <c:f>Graphs!$G$32:$G$36</c:f>
              <c:numCache>
                <c:formatCode>#,##0</c:formatCode>
                <c:ptCount val="5"/>
                <c:pt idx="0">
                  <c:v>1302260</c:v>
                </c:pt>
                <c:pt idx="1">
                  <c:v>76458</c:v>
                </c:pt>
                <c:pt idx="2">
                  <c:v>459299</c:v>
                </c:pt>
                <c:pt idx="3">
                  <c:v>42141</c:v>
                </c:pt>
                <c:pt idx="4">
                  <c:v>201009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>
        <c:manualLayout>
          <c:xMode val="edge"/>
          <c:yMode val="edge"/>
          <c:x val="0.77592206058988655"/>
          <c:y val="3.5849084755878405E-2"/>
          <c:w val="0.21729827839316743"/>
          <c:h val="0.31150582921320957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8488C4"/>
        </a:gs>
        <a:gs pos="53000">
          <a:srgbClr val="D4DEFF"/>
        </a:gs>
        <a:gs pos="83000">
          <a:srgbClr val="D4DEFF"/>
        </a:gs>
        <a:gs pos="100000">
          <a:srgbClr val="96AB94"/>
        </a:gs>
      </a:gsLst>
      <a:lin ang="5400000" scaled="0"/>
    </a:gradFill>
  </c:spPr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txPr>
        <a:bodyPr/>
        <a:lstStyle/>
        <a:p>
          <a:pPr>
            <a:defRPr lang="en-ZA"/>
          </a:pPr>
          <a:endParaRPr lang="en-US"/>
        </a:p>
      </c:txPr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9.6532763912985427E-3"/>
          <c:y val="7.2970491091714482E-2"/>
          <c:w val="0.80633302193158052"/>
          <c:h val="0.91598852469022751"/>
        </c:manualLayout>
      </c:layout>
      <c:pie3DChart>
        <c:varyColors val="1"/>
        <c:ser>
          <c:idx val="0"/>
          <c:order val="0"/>
          <c:tx>
            <c:strRef>
              <c:f>Graphs!$G$24</c:f>
              <c:strCache>
                <c:ptCount val="1"/>
                <c:pt idx="0">
                  <c:v>2006/07.</c:v>
                </c:pt>
              </c:strCache>
            </c:strRef>
          </c:tx>
          <c:explosion val="25"/>
          <c:dLbls>
            <c:txPr>
              <a:bodyPr/>
              <a:lstStyle/>
              <a:p>
                <a:pPr>
                  <a:defRPr lang="en-ZA" sz="1200" b="1"/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Graphs!$A$25:$A$29</c:f>
              <c:strCache>
                <c:ptCount val="5"/>
                <c:pt idx="0">
                  <c:v>Business enterprise</c:v>
                </c:pt>
                <c:pt idx="1">
                  <c:v>Government</c:v>
                </c:pt>
                <c:pt idx="2">
                  <c:v>Higher education</c:v>
                </c:pt>
                <c:pt idx="3">
                  <c:v>Not-for-profit</c:v>
                </c:pt>
                <c:pt idx="4">
                  <c:v>Science Councils</c:v>
                </c:pt>
              </c:strCache>
            </c:strRef>
          </c:cat>
          <c:val>
            <c:numRef>
              <c:f>Graphs!$G$25:$G$29</c:f>
              <c:numCache>
                <c:formatCode>#,##0</c:formatCode>
                <c:ptCount val="5"/>
                <c:pt idx="0">
                  <c:v>962308</c:v>
                </c:pt>
                <c:pt idx="1">
                  <c:v>84192</c:v>
                </c:pt>
                <c:pt idx="2">
                  <c:v>451992</c:v>
                </c:pt>
                <c:pt idx="3">
                  <c:v>42902</c:v>
                </c:pt>
                <c:pt idx="4">
                  <c:v>267620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>
        <c:manualLayout>
          <c:xMode val="edge"/>
          <c:yMode val="edge"/>
          <c:x val="0.77592206058988655"/>
          <c:y val="3.5849084755878405E-2"/>
          <c:w val="0.21729827839316743"/>
          <c:h val="0.31150582921320957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8488C4"/>
        </a:gs>
        <a:gs pos="53000">
          <a:srgbClr val="D4DEFF"/>
        </a:gs>
        <a:gs pos="83000">
          <a:srgbClr val="D4DEFF"/>
        </a:gs>
        <a:gs pos="100000">
          <a:srgbClr val="96AB94"/>
        </a:gs>
      </a:gsLst>
      <a:lin ang="5400000" scaled="0"/>
    </a:gradFill>
  </c:spPr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txPr>
        <a:bodyPr/>
        <a:lstStyle/>
        <a:p>
          <a:pPr>
            <a:defRPr lang="en-ZA"/>
          </a:pPr>
          <a:endParaRPr lang="en-US"/>
        </a:p>
      </c:txPr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9.6532763912985427E-3"/>
          <c:y val="7.2970491091714482E-2"/>
          <c:w val="0.80633302193158052"/>
          <c:h val="0.91598852469022751"/>
        </c:manualLayout>
      </c:layout>
      <c:pie3DChart>
        <c:varyColors val="1"/>
        <c:ser>
          <c:idx val="0"/>
          <c:order val="0"/>
          <c:tx>
            <c:strRef>
              <c:f>Graphs!$G$17</c:f>
              <c:strCache>
                <c:ptCount val="1"/>
                <c:pt idx="0">
                  <c:v>2005/06.</c:v>
                </c:pt>
              </c:strCache>
            </c:strRef>
          </c:tx>
          <c:explosion val="25"/>
          <c:dLbls>
            <c:txPr>
              <a:bodyPr/>
              <a:lstStyle/>
              <a:p>
                <a:pPr>
                  <a:defRPr lang="en-ZA" sz="1200" b="1"/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Graphs!$A$18:$A$22</c:f>
              <c:strCache>
                <c:ptCount val="5"/>
                <c:pt idx="0">
                  <c:v>Business enterprise</c:v>
                </c:pt>
                <c:pt idx="1">
                  <c:v>Government</c:v>
                </c:pt>
                <c:pt idx="2">
                  <c:v>Higher education</c:v>
                </c:pt>
                <c:pt idx="3">
                  <c:v>Not-for-profit</c:v>
                </c:pt>
                <c:pt idx="4">
                  <c:v>Science Councils</c:v>
                </c:pt>
              </c:strCache>
            </c:strRef>
          </c:cat>
          <c:val>
            <c:numRef>
              <c:f>Graphs!$G$18:$G$22</c:f>
              <c:numCache>
                <c:formatCode>#,##0</c:formatCode>
                <c:ptCount val="5"/>
                <c:pt idx="0">
                  <c:v>843499</c:v>
                </c:pt>
                <c:pt idx="1">
                  <c:v>72131</c:v>
                </c:pt>
                <c:pt idx="2">
                  <c:v>379681</c:v>
                </c:pt>
                <c:pt idx="3">
                  <c:v>35036</c:v>
                </c:pt>
                <c:pt idx="4">
                  <c:v>201811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>
        <c:manualLayout>
          <c:xMode val="edge"/>
          <c:yMode val="edge"/>
          <c:x val="0.77592206058988655"/>
          <c:y val="3.5849084755878405E-2"/>
          <c:w val="0.21729827839316743"/>
          <c:h val="0.31150582921320957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8488C4"/>
        </a:gs>
        <a:gs pos="53000">
          <a:srgbClr val="D4DEFF"/>
        </a:gs>
        <a:gs pos="83000">
          <a:srgbClr val="D4DEFF"/>
        </a:gs>
        <a:gs pos="100000">
          <a:srgbClr val="96AB94"/>
        </a:gs>
      </a:gsLst>
      <a:lin ang="5400000" scaled="0"/>
    </a:gradFill>
  </c:spPr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txPr>
        <a:bodyPr/>
        <a:lstStyle/>
        <a:p>
          <a:pPr>
            <a:defRPr lang="en-ZA"/>
          </a:pPr>
          <a:endParaRPr lang="en-US"/>
        </a:p>
      </c:txPr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9.6532763912985427E-3"/>
          <c:y val="7.2970491091714482E-2"/>
          <c:w val="0.80633302193158052"/>
          <c:h val="0.91598852469022751"/>
        </c:manualLayout>
      </c:layout>
      <c:pie3DChart>
        <c:varyColors val="1"/>
        <c:ser>
          <c:idx val="0"/>
          <c:order val="0"/>
          <c:tx>
            <c:strRef>
              <c:f>Graphs!$G$10</c:f>
              <c:strCache>
                <c:ptCount val="1"/>
                <c:pt idx="0">
                  <c:v>2004/05.</c:v>
                </c:pt>
              </c:strCache>
            </c:strRef>
          </c:tx>
          <c:explosion val="25"/>
          <c:dLbls>
            <c:txPr>
              <a:bodyPr/>
              <a:lstStyle/>
              <a:p>
                <a:pPr>
                  <a:defRPr lang="en-ZA" sz="1200" b="1"/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Graphs!$A$11:$A$15</c:f>
              <c:strCache>
                <c:ptCount val="5"/>
                <c:pt idx="0">
                  <c:v>Business enterprise</c:v>
                </c:pt>
                <c:pt idx="1">
                  <c:v>Government</c:v>
                </c:pt>
                <c:pt idx="2">
                  <c:v>Higher education</c:v>
                </c:pt>
                <c:pt idx="3">
                  <c:v>Not-for-profit</c:v>
                </c:pt>
                <c:pt idx="4">
                  <c:v>Science Councils</c:v>
                </c:pt>
              </c:strCache>
            </c:strRef>
          </c:cat>
          <c:val>
            <c:numRef>
              <c:f>Graphs!$G$11:$G$15</c:f>
              <c:numCache>
                <c:formatCode>#,##0</c:formatCode>
                <c:ptCount val="5"/>
                <c:pt idx="0">
                  <c:v>615437</c:v>
                </c:pt>
                <c:pt idx="1">
                  <c:v>31213</c:v>
                </c:pt>
                <c:pt idx="2">
                  <c:v>373595</c:v>
                </c:pt>
                <c:pt idx="3">
                  <c:v>37729</c:v>
                </c:pt>
                <c:pt idx="4">
                  <c:v>171424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>
        <c:manualLayout>
          <c:xMode val="edge"/>
          <c:yMode val="edge"/>
          <c:x val="0.77592206058988655"/>
          <c:y val="3.5849084755878405E-2"/>
          <c:w val="0.21729827839316743"/>
          <c:h val="0.31150582921320957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8488C4"/>
        </a:gs>
        <a:gs pos="53000">
          <a:srgbClr val="D4DEFF"/>
        </a:gs>
        <a:gs pos="83000">
          <a:srgbClr val="D4DEFF"/>
        </a:gs>
        <a:gs pos="100000">
          <a:srgbClr val="96AB94"/>
        </a:gs>
      </a:gsLst>
      <a:lin ang="5400000" scaled="0"/>
    </a:gradFill>
  </c:spPr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/>
            </a:pPr>
            <a:r>
              <a:rPr lang="en-US"/>
              <a:t>KZN as a % of National -</a:t>
            </a:r>
            <a:r>
              <a:rPr lang="en-US" baseline="0"/>
              <a:t> </a:t>
            </a:r>
            <a:r>
              <a:rPr lang="en-US"/>
              <a:t>2012</a:t>
            </a:r>
          </a:p>
          <a:p>
            <a:pPr>
              <a:defRPr lang="en-ZA"/>
            </a:pPr>
            <a:endParaRPr lang="en-US"/>
          </a:p>
        </c:rich>
      </c:tx>
      <c:layout>
        <c:manualLayout>
          <c:xMode val="edge"/>
          <c:yMode val="edge"/>
          <c:x val="0.11661818162082065"/>
          <c:y val="2.4242424242424229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9.2796680312131494E-2"/>
          <c:y val="4.5290247809932904E-2"/>
          <c:w val="0.88762437296216945"/>
          <c:h val="0.7999536421583666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Graphs!$D$3:$E$3</c:f>
              <c:strCache>
                <c:ptCount val="1"/>
                <c:pt idx="0">
                  <c:v>KZN as a %of national, 2012</c:v>
                </c:pt>
              </c:strCache>
            </c:strRef>
          </c:tx>
          <c:invertIfNegative val="0"/>
          <c:cat>
            <c:strRef>
              <c:f>Graphs!$A$4:$A$8</c:f>
              <c:strCache>
                <c:ptCount val="5"/>
                <c:pt idx="0">
                  <c:v>Business enterprise</c:v>
                </c:pt>
                <c:pt idx="1">
                  <c:v>Government</c:v>
                </c:pt>
                <c:pt idx="2">
                  <c:v>Higher education</c:v>
                </c:pt>
                <c:pt idx="3">
                  <c:v>Not-for-profit</c:v>
                </c:pt>
                <c:pt idx="4">
                  <c:v>Science Councils</c:v>
                </c:pt>
              </c:strCache>
            </c:strRef>
          </c:cat>
          <c:val>
            <c:numRef>
              <c:f>Graphs!$D$4:$D$8</c:f>
              <c:numCache>
                <c:formatCode>0.00</c:formatCode>
                <c:ptCount val="5"/>
                <c:pt idx="0">
                  <c:v>11.707455098164496</c:v>
                </c:pt>
                <c:pt idx="1">
                  <c:v>11.688900730360645</c:v>
                </c:pt>
                <c:pt idx="2">
                  <c:v>15.508445003124848</c:v>
                </c:pt>
                <c:pt idx="3">
                  <c:v>32.395853387928142</c:v>
                </c:pt>
                <c:pt idx="4">
                  <c:v>7.6329397083654786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3839232"/>
        <c:axId val="103840768"/>
      </c:barChart>
      <c:catAx>
        <c:axId val="10383923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3840768"/>
        <c:crosses val="autoZero"/>
        <c:auto val="1"/>
        <c:lblAlgn val="ctr"/>
        <c:lblOffset val="100"/>
        <c:noMultiLvlLbl val="0"/>
      </c:catAx>
      <c:valAx>
        <c:axId val="10384076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3839232"/>
        <c:crosses val="autoZero"/>
        <c:crossBetween val="between"/>
      </c:valAx>
      <c:spPr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5400000" scaled="0"/>
        </a:gradFill>
      </c:spPr>
    </c:plotArea>
    <c:plotVisOnly val="1"/>
    <c:dispBlanksAs val="gap"/>
    <c:showDLblsOverMax val="0"/>
  </c:chart>
  <c:spPr>
    <a:gradFill>
      <a:gsLst>
        <a:gs pos="0">
          <a:srgbClr val="8488C4"/>
        </a:gs>
        <a:gs pos="53000">
          <a:srgbClr val="D4DEFF"/>
        </a:gs>
        <a:gs pos="83000">
          <a:srgbClr val="D4DEFF"/>
        </a:gs>
        <a:gs pos="100000">
          <a:srgbClr val="96AB94"/>
        </a:gs>
      </a:gsLst>
      <a:lin ang="5400000" scaled="0"/>
    </a:gradFill>
  </c:spPr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/>
            </a:pPr>
            <a:r>
              <a:rPr lang="en-US"/>
              <a:t>KZN as a % of National</a:t>
            </a:r>
            <a:r>
              <a:rPr lang="en-US" baseline="0"/>
              <a:t> - </a:t>
            </a:r>
            <a:r>
              <a:rPr lang="en-US"/>
              <a:t>2001</a:t>
            </a:r>
          </a:p>
          <a:p>
            <a:pPr>
              <a:defRPr lang="en-ZA"/>
            </a:pPr>
            <a:endParaRPr lang="en-US"/>
          </a:p>
          <a:p>
            <a:pPr>
              <a:defRPr lang="en-ZA"/>
            </a:pPr>
            <a:r>
              <a:rPr lang="en-US"/>
              <a:t> </a:t>
            </a:r>
          </a:p>
        </c:rich>
      </c:tx>
      <c:layout>
        <c:manualLayout>
          <c:xMode val="edge"/>
          <c:yMode val="edge"/>
          <c:x val="0.11661818162082065"/>
          <c:y val="2.4242424242424229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9.2796680312131494E-2"/>
          <c:y val="4.5290247809932904E-2"/>
          <c:w val="0.88762437296216945"/>
          <c:h val="0.7999536421583666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Graphs!$D$10</c:f>
              <c:strCache>
                <c:ptCount val="1"/>
                <c:pt idx="0">
                  <c:v>KZN as a % of National, 2011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invertIfNegative val="0"/>
          <c:cat>
            <c:strRef>
              <c:f>Graphs!$A$4:$A$8</c:f>
              <c:strCache>
                <c:ptCount val="5"/>
                <c:pt idx="0">
                  <c:v>Business enterprise</c:v>
                </c:pt>
                <c:pt idx="1">
                  <c:v>Government</c:v>
                </c:pt>
                <c:pt idx="2">
                  <c:v>Higher education</c:v>
                </c:pt>
                <c:pt idx="3">
                  <c:v>Not-for-profit</c:v>
                </c:pt>
                <c:pt idx="4">
                  <c:v>Science Councils</c:v>
                </c:pt>
              </c:strCache>
            </c:strRef>
          </c:cat>
          <c:val>
            <c:numRef>
              <c:f>Graphs!$I$4:$I$8</c:f>
              <c:numCache>
                <c:formatCode>0.00</c:formatCode>
                <c:ptCount val="5"/>
                <c:pt idx="0">
                  <c:v>7.689749692872784</c:v>
                </c:pt>
                <c:pt idx="1">
                  <c:v>27.257017099024672</c:v>
                </c:pt>
                <c:pt idx="2">
                  <c:v>16.379928655659135</c:v>
                </c:pt>
                <c:pt idx="3">
                  <c:v>15.561332617480009</c:v>
                </c:pt>
                <c:pt idx="4">
                  <c:v>9.5049341266665319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3852672"/>
        <c:axId val="103866752"/>
      </c:barChart>
      <c:catAx>
        <c:axId val="10385267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3866752"/>
        <c:crosses val="autoZero"/>
        <c:auto val="1"/>
        <c:lblAlgn val="ctr"/>
        <c:lblOffset val="100"/>
        <c:noMultiLvlLbl val="0"/>
      </c:catAx>
      <c:valAx>
        <c:axId val="10386675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3852672"/>
        <c:crosses val="autoZero"/>
        <c:crossBetween val="between"/>
      </c:valAx>
      <c:spPr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5400000" scaled="0"/>
        </a:gradFill>
      </c:spPr>
    </c:plotArea>
    <c:plotVisOnly val="1"/>
    <c:dispBlanksAs val="gap"/>
    <c:showDLblsOverMax val="0"/>
  </c:chart>
  <c:spPr>
    <a:gradFill>
      <a:gsLst>
        <a:gs pos="0">
          <a:srgbClr val="8488C4"/>
        </a:gs>
        <a:gs pos="53000">
          <a:srgbClr val="D4DEFF"/>
        </a:gs>
        <a:gs pos="83000">
          <a:srgbClr val="D4DEFF"/>
        </a:gs>
        <a:gs pos="100000">
          <a:srgbClr val="96AB94"/>
        </a:gs>
      </a:gsLst>
      <a:lin ang="5400000" scaled="0"/>
    </a:gradFill>
  </c:spPr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747662</xdr:colOff>
      <xdr:row>38</xdr:row>
      <xdr:rowOff>20484</xdr:rowOff>
    </xdr:from>
    <xdr:to>
      <xdr:col>10</xdr:col>
      <xdr:colOff>665727</xdr:colOff>
      <xdr:row>53</xdr:row>
      <xdr:rowOff>81936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55</xdr:row>
      <xdr:rowOff>61451</xdr:rowOff>
    </xdr:from>
    <xdr:to>
      <xdr:col>4</xdr:col>
      <xdr:colOff>583791</xdr:colOff>
      <xdr:row>71</xdr:row>
      <xdr:rowOff>122903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71693</xdr:colOff>
      <xdr:row>139</xdr:row>
      <xdr:rowOff>92177</xdr:rowOff>
    </xdr:from>
    <xdr:to>
      <xdr:col>4</xdr:col>
      <xdr:colOff>962742</xdr:colOff>
      <xdr:row>155</xdr:row>
      <xdr:rowOff>163871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1095888</xdr:colOff>
      <xdr:row>139</xdr:row>
      <xdr:rowOff>112661</xdr:rowOff>
    </xdr:from>
    <xdr:to>
      <xdr:col>11</xdr:col>
      <xdr:colOff>481371</xdr:colOff>
      <xdr:row>155</xdr:row>
      <xdr:rowOff>153628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37</xdr:row>
      <xdr:rowOff>184355</xdr:rowOff>
    </xdr:from>
    <xdr:to>
      <xdr:col>4</xdr:col>
      <xdr:colOff>604274</xdr:colOff>
      <xdr:row>53</xdr:row>
      <xdr:rowOff>102419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</xdr:col>
      <xdr:colOff>706694</xdr:colOff>
      <xdr:row>109</xdr:row>
      <xdr:rowOff>40969</xdr:rowOff>
    </xdr:from>
    <xdr:to>
      <xdr:col>10</xdr:col>
      <xdr:colOff>696452</xdr:colOff>
      <xdr:row>125</xdr:row>
      <xdr:rowOff>81936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4</xdr:col>
      <xdr:colOff>757903</xdr:colOff>
      <xdr:row>55</xdr:row>
      <xdr:rowOff>92177</xdr:rowOff>
    </xdr:from>
    <xdr:to>
      <xdr:col>10</xdr:col>
      <xdr:colOff>747661</xdr:colOff>
      <xdr:row>71</xdr:row>
      <xdr:rowOff>133145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10242</xdr:colOff>
      <xdr:row>73</xdr:row>
      <xdr:rowOff>61450</xdr:rowOff>
    </xdr:from>
    <xdr:to>
      <xdr:col>4</xdr:col>
      <xdr:colOff>594033</xdr:colOff>
      <xdr:row>89</xdr:row>
      <xdr:rowOff>122902</xdr:rowOff>
    </xdr:to>
    <xdr:graphicFrame macro="">
      <xdr:nvGraphicFramePr>
        <xdr:cNvPr id="1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4</xdr:col>
      <xdr:colOff>768144</xdr:colOff>
      <xdr:row>73</xdr:row>
      <xdr:rowOff>61451</xdr:rowOff>
    </xdr:from>
    <xdr:to>
      <xdr:col>10</xdr:col>
      <xdr:colOff>686209</xdr:colOff>
      <xdr:row>89</xdr:row>
      <xdr:rowOff>153628</xdr:rowOff>
    </xdr:to>
    <xdr:graphicFrame macro="">
      <xdr:nvGraphicFramePr>
        <xdr:cNvPr id="1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91</xdr:row>
      <xdr:rowOff>30726</xdr:rowOff>
    </xdr:from>
    <xdr:to>
      <xdr:col>4</xdr:col>
      <xdr:colOff>512098</xdr:colOff>
      <xdr:row>107</xdr:row>
      <xdr:rowOff>92176</xdr:rowOff>
    </xdr:to>
    <xdr:graphicFrame macro="">
      <xdr:nvGraphicFramePr>
        <xdr:cNvPr id="1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4</xdr:col>
      <xdr:colOff>768146</xdr:colOff>
      <xdr:row>91</xdr:row>
      <xdr:rowOff>51209</xdr:rowOff>
    </xdr:from>
    <xdr:to>
      <xdr:col>10</xdr:col>
      <xdr:colOff>716935</xdr:colOff>
      <xdr:row>107</xdr:row>
      <xdr:rowOff>61452</xdr:rowOff>
    </xdr:to>
    <xdr:graphicFrame macro="">
      <xdr:nvGraphicFramePr>
        <xdr:cNvPr id="1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109</xdr:row>
      <xdr:rowOff>0</xdr:rowOff>
    </xdr:from>
    <xdr:to>
      <xdr:col>4</xdr:col>
      <xdr:colOff>512098</xdr:colOff>
      <xdr:row>125</xdr:row>
      <xdr:rowOff>61450</xdr:rowOff>
    </xdr:to>
    <xdr:graphicFrame macro="">
      <xdr:nvGraphicFramePr>
        <xdr:cNvPr id="14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171450</xdr:rowOff>
    </xdr:from>
    <xdr:to>
      <xdr:col>9</xdr:col>
      <xdr:colOff>419100</xdr:colOff>
      <xdr:row>21</xdr:row>
      <xdr:rowOff>28575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542925</xdr:colOff>
      <xdr:row>2</xdr:row>
      <xdr:rowOff>38100</xdr:rowOff>
    </xdr:from>
    <xdr:to>
      <xdr:col>19</xdr:col>
      <xdr:colOff>342901</xdr:colOff>
      <xdr:row>21</xdr:row>
      <xdr:rowOff>9525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69"/>
  <sheetViews>
    <sheetView tabSelected="1" workbookViewId="0">
      <selection sqref="A1:M1"/>
    </sheetView>
  </sheetViews>
  <sheetFormatPr defaultRowHeight="15" x14ac:dyDescent="0.25"/>
  <cols>
    <col min="1" max="1" width="23.85546875" customWidth="1"/>
    <col min="2" max="2" width="17.85546875" customWidth="1"/>
    <col min="3" max="3" width="13.7109375" customWidth="1"/>
    <col min="4" max="4" width="13.42578125" customWidth="1"/>
    <col min="5" max="5" width="12.85546875" customWidth="1"/>
    <col min="6" max="6" width="17.7109375" customWidth="1"/>
    <col min="7" max="7" width="8.28515625" customWidth="1"/>
    <col min="8" max="8" width="14.85546875" customWidth="1"/>
    <col min="10" max="10" width="15.7109375" bestFit="1" customWidth="1"/>
    <col min="11" max="11" width="11" customWidth="1"/>
    <col min="12" max="12" width="13.7109375" customWidth="1"/>
  </cols>
  <sheetData>
    <row r="1" spans="1:13" ht="29.25" customHeight="1" thickBot="1" x14ac:dyDescent="0.3">
      <c r="A1" s="44" t="s">
        <v>19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6"/>
    </row>
    <row r="2" spans="1:13" ht="19.5" thickBot="1" x14ac:dyDescent="0.35">
      <c r="A2" s="22" t="s">
        <v>38</v>
      </c>
    </row>
    <row r="3" spans="1:13" x14ac:dyDescent="0.25">
      <c r="A3" s="18" t="s">
        <v>0</v>
      </c>
      <c r="B3" s="13" t="s">
        <v>1</v>
      </c>
      <c r="C3" s="13"/>
      <c r="D3" s="13" t="s">
        <v>4</v>
      </c>
      <c r="E3" s="13"/>
      <c r="F3" s="13" t="s">
        <v>5</v>
      </c>
      <c r="G3" s="13"/>
      <c r="H3" s="13" t="s">
        <v>6</v>
      </c>
      <c r="I3" s="13"/>
      <c r="J3" s="13" t="s">
        <v>7</v>
      </c>
      <c r="K3" s="13"/>
      <c r="L3" s="13" t="s">
        <v>8</v>
      </c>
      <c r="M3" s="14"/>
    </row>
    <row r="4" spans="1:13" x14ac:dyDescent="0.25">
      <c r="A4" s="17"/>
      <c r="B4" s="15" t="s">
        <v>2</v>
      </c>
      <c r="C4" s="15" t="s">
        <v>3</v>
      </c>
      <c r="D4" s="15" t="s">
        <v>2</v>
      </c>
      <c r="E4" s="15" t="s">
        <v>3</v>
      </c>
      <c r="F4" s="15" t="s">
        <v>2</v>
      </c>
      <c r="G4" s="15" t="s">
        <v>3</v>
      </c>
      <c r="H4" s="15" t="s">
        <v>2</v>
      </c>
      <c r="I4" s="15" t="s">
        <v>3</v>
      </c>
      <c r="J4" s="15" t="s">
        <v>2</v>
      </c>
      <c r="K4" s="15" t="s">
        <v>3</v>
      </c>
      <c r="L4" s="15" t="s">
        <v>2</v>
      </c>
      <c r="M4" s="16" t="s">
        <v>3</v>
      </c>
    </row>
    <row r="5" spans="1:13" x14ac:dyDescent="0.25">
      <c r="A5" s="1"/>
      <c r="B5" s="6"/>
      <c r="C5" s="4"/>
      <c r="D5" s="4"/>
      <c r="E5" s="4"/>
      <c r="F5" s="4"/>
      <c r="G5" s="4"/>
      <c r="H5" s="4"/>
      <c r="I5" s="4"/>
      <c r="J5" s="4"/>
      <c r="K5" s="4"/>
      <c r="L5" s="4"/>
      <c r="M5" s="5"/>
    </row>
    <row r="6" spans="1:13" x14ac:dyDescent="0.25">
      <c r="A6" s="2" t="s">
        <v>9</v>
      </c>
      <c r="B6" s="6">
        <v>468197</v>
      </c>
      <c r="C6" s="9">
        <f>B6/$B$15*100</f>
        <v>4.4291849017749589</v>
      </c>
      <c r="D6" s="6">
        <v>194258</v>
      </c>
      <c r="E6" s="9">
        <f>D6/$D$15*100</f>
        <v>13.513515393642752</v>
      </c>
      <c r="F6" s="6">
        <v>592861</v>
      </c>
      <c r="G6" s="9">
        <f>F6/$F$15*100</f>
        <v>8.0846669911291915</v>
      </c>
      <c r="H6" s="6">
        <v>25610</v>
      </c>
      <c r="I6" s="9">
        <f>H6/$H$15*100</f>
        <v>5.0830334654538314</v>
      </c>
      <c r="J6" s="6">
        <v>182664</v>
      </c>
      <c r="K6" s="9">
        <f>J6/$J$15*100</f>
        <v>4.5371110467516376</v>
      </c>
      <c r="L6" s="8">
        <f t="shared" ref="L6:L14" si="0">(B6+D6+F6+H6+J6)</f>
        <v>1463590</v>
      </c>
      <c r="M6" s="11">
        <f>L6/$L$15*100</f>
        <v>6.13119112732329</v>
      </c>
    </row>
    <row r="7" spans="1:13" x14ac:dyDescent="0.25">
      <c r="A7" s="2" t="s">
        <v>10</v>
      </c>
      <c r="B7" s="6">
        <v>1265285</v>
      </c>
      <c r="C7" s="9">
        <f t="shared" ref="C7:C14" si="1">B7/$B$15*100</f>
        <v>11.969707662463296</v>
      </c>
      <c r="D7" s="6">
        <v>38659</v>
      </c>
      <c r="E7" s="9">
        <f t="shared" ref="E7:E14" si="2">D7/$D$15*100</f>
        <v>2.689304901743224</v>
      </c>
      <c r="F7" s="6">
        <v>356177</v>
      </c>
      <c r="G7" s="9">
        <f t="shared" ref="G7:G14" si="3">F7/$F$15*100</f>
        <v>4.8570785308856914</v>
      </c>
      <c r="H7" s="6">
        <v>15297</v>
      </c>
      <c r="I7" s="9">
        <f t="shared" ref="I7:I14" si="4">H7/$H$15*100</f>
        <v>3.0361250652497951</v>
      </c>
      <c r="J7" s="6">
        <v>39054</v>
      </c>
      <c r="K7" s="9">
        <f t="shared" ref="K7:K14" si="5">J7/$J$15*100</f>
        <v>0.97004519127928035</v>
      </c>
      <c r="L7" s="8">
        <f t="shared" si="0"/>
        <v>1714472</v>
      </c>
      <c r="M7" s="11">
        <f t="shared" ref="M7:M14" si="6">L7/$L$15*100</f>
        <v>7.1821722712263778</v>
      </c>
    </row>
    <row r="8" spans="1:13" x14ac:dyDescent="0.25">
      <c r="A8" s="2" t="s">
        <v>11</v>
      </c>
      <c r="B8" s="6">
        <v>5356550</v>
      </c>
      <c r="C8" s="9">
        <f t="shared" si="1"/>
        <v>50.673435296686343</v>
      </c>
      <c r="D8" s="6">
        <v>427173</v>
      </c>
      <c r="E8" s="9">
        <f t="shared" si="2"/>
        <v>29.716196559465018</v>
      </c>
      <c r="F8" s="6">
        <v>2118817</v>
      </c>
      <c r="G8" s="9">
        <f t="shared" si="3"/>
        <v>28.893669612511836</v>
      </c>
      <c r="H8" s="6">
        <v>162866</v>
      </c>
      <c r="I8" s="9">
        <f t="shared" si="4"/>
        <v>32.325393533174683</v>
      </c>
      <c r="J8" s="6">
        <v>2537028</v>
      </c>
      <c r="K8" s="9">
        <f t="shared" si="5"/>
        <v>63.016126684613361</v>
      </c>
      <c r="L8" s="8">
        <f t="shared" si="0"/>
        <v>10602434</v>
      </c>
      <c r="M8" s="11">
        <f t="shared" si="6"/>
        <v>44.41513625320669</v>
      </c>
    </row>
    <row r="9" spans="1:13" x14ac:dyDescent="0.25">
      <c r="A9" s="2" t="s">
        <v>12</v>
      </c>
      <c r="B9" s="6">
        <v>1237563</v>
      </c>
      <c r="C9" s="9">
        <f>B9/$B$15*100</f>
        <v>11.707455098164496</v>
      </c>
      <c r="D9" s="6">
        <v>168029</v>
      </c>
      <c r="E9" s="9">
        <f t="shared" si="2"/>
        <v>11.688900730360645</v>
      </c>
      <c r="F9" s="6">
        <v>1137258</v>
      </c>
      <c r="G9" s="9">
        <f t="shared" si="3"/>
        <v>15.508445003124848</v>
      </c>
      <c r="H9" s="6">
        <v>163221</v>
      </c>
      <c r="I9" s="9">
        <f t="shared" si="4"/>
        <v>32.395853387928142</v>
      </c>
      <c r="J9" s="6">
        <v>307302</v>
      </c>
      <c r="K9" s="9">
        <f t="shared" si="5"/>
        <v>7.6329397083654786</v>
      </c>
      <c r="L9" s="8">
        <f>(B9+D9+F9+H9+J9)</f>
        <v>3013373</v>
      </c>
      <c r="M9" s="11">
        <f t="shared" si="6"/>
        <v>12.623457252998149</v>
      </c>
    </row>
    <row r="10" spans="1:13" x14ac:dyDescent="0.25">
      <c r="A10" s="2" t="s">
        <v>13</v>
      </c>
      <c r="B10" s="6">
        <v>127451</v>
      </c>
      <c r="C10" s="9">
        <f t="shared" si="1"/>
        <v>1.2056976975848206</v>
      </c>
      <c r="D10" s="6">
        <v>74621</v>
      </c>
      <c r="E10" s="9">
        <f t="shared" si="2"/>
        <v>5.1909935868227608</v>
      </c>
      <c r="F10" s="6">
        <v>300435</v>
      </c>
      <c r="G10" s="9">
        <f t="shared" si="3"/>
        <v>4.0969416566107375</v>
      </c>
      <c r="H10" s="6">
        <v>11779</v>
      </c>
      <c r="I10" s="9">
        <f t="shared" si="4"/>
        <v>2.3378778285662114</v>
      </c>
      <c r="J10" s="6">
        <v>105150</v>
      </c>
      <c r="K10" s="9">
        <f t="shared" si="5"/>
        <v>2.6117747698831444</v>
      </c>
      <c r="L10" s="8">
        <f t="shared" si="0"/>
        <v>619436</v>
      </c>
      <c r="M10" s="11">
        <f t="shared" si="6"/>
        <v>2.5949073901465773</v>
      </c>
    </row>
    <row r="11" spans="1:13" x14ac:dyDescent="0.25">
      <c r="A11" s="2" t="s">
        <v>14</v>
      </c>
      <c r="B11" s="6">
        <v>222974</v>
      </c>
      <c r="C11" s="9">
        <f t="shared" si="1"/>
        <v>2.1093537000202258</v>
      </c>
      <c r="D11" s="6">
        <v>80201</v>
      </c>
      <c r="E11" s="9">
        <f t="shared" si="2"/>
        <v>5.5791650695752164</v>
      </c>
      <c r="F11" s="6">
        <v>182192</v>
      </c>
      <c r="G11" s="9">
        <f t="shared" si="3"/>
        <v>2.4844974596875313</v>
      </c>
      <c r="H11" s="6">
        <v>23195</v>
      </c>
      <c r="I11" s="9">
        <f t="shared" si="4"/>
        <v>4.6037079746662091</v>
      </c>
      <c r="J11" s="6">
        <v>103468</v>
      </c>
      <c r="K11" s="9">
        <f t="shared" si="5"/>
        <v>2.5699963089897215</v>
      </c>
      <c r="L11" s="8">
        <f t="shared" si="0"/>
        <v>612030</v>
      </c>
      <c r="M11" s="11">
        <f t="shared" si="6"/>
        <v>2.563882580268841</v>
      </c>
    </row>
    <row r="12" spans="1:13" x14ac:dyDescent="0.25">
      <c r="A12" s="2" t="s">
        <v>15</v>
      </c>
      <c r="B12" s="6">
        <v>380144</v>
      </c>
      <c r="C12" s="9">
        <f t="shared" si="1"/>
        <v>3.5961957579829429</v>
      </c>
      <c r="D12" s="6">
        <v>45573</v>
      </c>
      <c r="E12" s="9">
        <f t="shared" si="2"/>
        <v>3.1702758034906213</v>
      </c>
      <c r="F12" s="6">
        <v>311325</v>
      </c>
      <c r="G12" s="9">
        <f t="shared" si="3"/>
        <v>4.2454453084505399</v>
      </c>
      <c r="H12" s="6">
        <v>42960</v>
      </c>
      <c r="I12" s="9">
        <f t="shared" si="4"/>
        <v>8.5266348174891284</v>
      </c>
      <c r="J12" s="6">
        <v>110361</v>
      </c>
      <c r="K12" s="9">
        <f t="shared" si="5"/>
        <v>2.7412085152550993</v>
      </c>
      <c r="L12" s="8">
        <f t="shared" si="0"/>
        <v>890363</v>
      </c>
      <c r="M12" s="11">
        <f t="shared" si="6"/>
        <v>3.729859951008784</v>
      </c>
    </row>
    <row r="13" spans="1:13" x14ac:dyDescent="0.25">
      <c r="A13" s="2" t="s">
        <v>16</v>
      </c>
      <c r="B13" s="6">
        <v>78471</v>
      </c>
      <c r="C13" s="9">
        <f t="shared" si="1"/>
        <v>0.74234257892977273</v>
      </c>
      <c r="D13" s="6">
        <v>75440</v>
      </c>
      <c r="E13" s="9">
        <f t="shared" si="2"/>
        <v>5.2479671431622341</v>
      </c>
      <c r="F13" s="6">
        <v>164483</v>
      </c>
      <c r="G13" s="9">
        <f t="shared" si="3"/>
        <v>2.2430051575359196</v>
      </c>
      <c r="H13" s="6">
        <v>3867</v>
      </c>
      <c r="I13" s="9">
        <f t="shared" si="4"/>
        <v>0.76751622065247804</v>
      </c>
      <c r="J13" s="6">
        <v>78714</v>
      </c>
      <c r="K13" s="9">
        <f t="shared" si="5"/>
        <v>1.9551425509898417</v>
      </c>
      <c r="L13" s="8">
        <f t="shared" si="0"/>
        <v>400975</v>
      </c>
      <c r="M13" s="11">
        <f t="shared" si="6"/>
        <v>1.6797425250776896</v>
      </c>
    </row>
    <row r="14" spans="1:13" x14ac:dyDescent="0.25">
      <c r="A14" s="2" t="s">
        <v>17</v>
      </c>
      <c r="B14" s="6">
        <v>1434090</v>
      </c>
      <c r="C14" s="9">
        <f t="shared" si="1"/>
        <v>13.566617846304974</v>
      </c>
      <c r="D14" s="6">
        <v>333555</v>
      </c>
      <c r="E14" s="9">
        <f t="shared" si="2"/>
        <v>23.203680811737527</v>
      </c>
      <c r="F14" s="6">
        <v>2169606</v>
      </c>
      <c r="G14" s="9">
        <f t="shared" si="3"/>
        <v>29.586263916762679</v>
      </c>
      <c r="H14" s="6">
        <v>55038</v>
      </c>
      <c r="I14" s="9">
        <f t="shared" si="4"/>
        <v>10.923857706819522</v>
      </c>
      <c r="J14" s="6">
        <v>562256</v>
      </c>
      <c r="K14" s="9">
        <f t="shared" si="5"/>
        <v>13.965630385310673</v>
      </c>
      <c r="L14" s="8">
        <f t="shared" si="0"/>
        <v>4554545</v>
      </c>
      <c r="M14" s="11">
        <f t="shared" si="6"/>
        <v>19.079650648743606</v>
      </c>
    </row>
    <row r="15" spans="1:13" ht="15.75" thickBot="1" x14ac:dyDescent="0.3">
      <c r="A15" s="3" t="s">
        <v>8</v>
      </c>
      <c r="B15" s="7">
        <v>10570726</v>
      </c>
      <c r="C15" s="10"/>
      <c r="D15" s="7">
        <v>1437509</v>
      </c>
      <c r="E15" s="7"/>
      <c r="F15" s="7">
        <v>7333153</v>
      </c>
      <c r="G15" s="7"/>
      <c r="H15" s="7">
        <v>503833</v>
      </c>
      <c r="I15" s="7"/>
      <c r="J15" s="7">
        <v>4025998</v>
      </c>
      <c r="K15" s="7"/>
      <c r="L15" s="7">
        <f>SUM(L6:L14)</f>
        <v>23871218</v>
      </c>
      <c r="M15" s="37"/>
    </row>
    <row r="16" spans="1:13" ht="15.75" thickBot="1" x14ac:dyDescent="0.3"/>
    <row r="17" spans="1:13" ht="19.5" thickBot="1" x14ac:dyDescent="0.35">
      <c r="A17" s="22" t="s">
        <v>32</v>
      </c>
    </row>
    <row r="18" spans="1:13" x14ac:dyDescent="0.25">
      <c r="A18" s="18" t="s">
        <v>0</v>
      </c>
      <c r="B18" s="13" t="s">
        <v>1</v>
      </c>
      <c r="C18" s="13"/>
      <c r="D18" s="13" t="s">
        <v>4</v>
      </c>
      <c r="E18" s="13"/>
      <c r="F18" s="13" t="s">
        <v>5</v>
      </c>
      <c r="G18" s="13"/>
      <c r="H18" s="13" t="s">
        <v>6</v>
      </c>
      <c r="I18" s="13"/>
      <c r="J18" s="13" t="s">
        <v>7</v>
      </c>
      <c r="K18" s="13"/>
      <c r="L18" s="13" t="s">
        <v>8</v>
      </c>
      <c r="M18" s="14"/>
    </row>
    <row r="19" spans="1:13" x14ac:dyDescent="0.25">
      <c r="A19" s="17"/>
      <c r="B19" s="15" t="s">
        <v>2</v>
      </c>
      <c r="C19" s="15" t="s">
        <v>3</v>
      </c>
      <c r="D19" s="15" t="s">
        <v>2</v>
      </c>
      <c r="E19" s="15" t="s">
        <v>3</v>
      </c>
      <c r="F19" s="15" t="s">
        <v>2</v>
      </c>
      <c r="G19" s="15" t="s">
        <v>3</v>
      </c>
      <c r="H19" s="15" t="s">
        <v>2</v>
      </c>
      <c r="I19" s="15" t="s">
        <v>3</v>
      </c>
      <c r="J19" s="15" t="s">
        <v>2</v>
      </c>
      <c r="K19" s="15" t="s">
        <v>3</v>
      </c>
      <c r="L19" s="15" t="s">
        <v>2</v>
      </c>
      <c r="M19" s="16" t="s">
        <v>3</v>
      </c>
    </row>
    <row r="20" spans="1:13" x14ac:dyDescent="0.25">
      <c r="A20" s="1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5"/>
    </row>
    <row r="21" spans="1:13" x14ac:dyDescent="0.25">
      <c r="A21" s="2" t="s">
        <v>9</v>
      </c>
      <c r="B21" s="6">
        <v>354553</v>
      </c>
      <c r="C21" s="9">
        <f t="shared" ref="C21:C29" si="7">B21/B$30*100</f>
        <v>3.3883048613329692</v>
      </c>
      <c r="D21" s="6">
        <v>127415</v>
      </c>
      <c r="E21" s="9">
        <f t="shared" ref="E21:E29" si="8">D21/D$30*100</f>
        <v>10.311426693901598</v>
      </c>
      <c r="F21" s="6">
        <v>608815</v>
      </c>
      <c r="G21" s="9">
        <f t="shared" ref="G21:G29" si="9">F21/F$30*100</f>
        <v>9.2116083377526685</v>
      </c>
      <c r="H21" s="6">
        <v>9493</v>
      </c>
      <c r="I21" s="9">
        <f t="shared" ref="I21:I29" si="10">H21/H$30*100</f>
        <v>5.5643478464748775</v>
      </c>
      <c r="J21" s="6">
        <v>178594</v>
      </c>
      <c r="K21" s="9">
        <f t="shared" ref="K21:K29" si="11">J21/J$30*100</f>
        <v>4.7884537011218118</v>
      </c>
      <c r="L21" s="8">
        <f>(B21+D21+F21+H21+J21)</f>
        <v>1278870</v>
      </c>
      <c r="M21" s="11">
        <f t="shared" ref="M21:M29" si="12">L21/L$30*100</f>
        <v>5.7582919503142618</v>
      </c>
    </row>
    <row r="22" spans="1:13" x14ac:dyDescent="0.25">
      <c r="A22" s="2" t="s">
        <v>10</v>
      </c>
      <c r="B22" s="6">
        <v>1308833</v>
      </c>
      <c r="C22" s="9">
        <f t="shared" si="7"/>
        <v>12.507933134321284</v>
      </c>
      <c r="D22" s="6">
        <v>44200</v>
      </c>
      <c r="E22" s="9">
        <f t="shared" si="8"/>
        <v>3.5770125956162984</v>
      </c>
      <c r="F22" s="6">
        <v>323335</v>
      </c>
      <c r="G22" s="9">
        <f t="shared" si="9"/>
        <v>4.8921846240438542</v>
      </c>
      <c r="H22" s="6">
        <v>5096</v>
      </c>
      <c r="I22" s="9">
        <f t="shared" si="10"/>
        <v>2.9870343016576402</v>
      </c>
      <c r="J22" s="6">
        <v>37138</v>
      </c>
      <c r="K22" s="9">
        <f t="shared" si="11"/>
        <v>0.99574226207074057</v>
      </c>
      <c r="L22" s="8">
        <f t="shared" ref="L22:L29" si="13">(B22+D22+F22+H22+J22)</f>
        <v>1718602</v>
      </c>
      <c r="M22" s="11">
        <f t="shared" si="12"/>
        <v>7.7382470950088686</v>
      </c>
    </row>
    <row r="23" spans="1:13" x14ac:dyDescent="0.25">
      <c r="A23" s="2" t="s">
        <v>11</v>
      </c>
      <c r="B23" s="6">
        <v>5558409</v>
      </c>
      <c r="C23" s="9">
        <f t="shared" si="7"/>
        <v>53.119235307491195</v>
      </c>
      <c r="D23" s="6">
        <v>447635</v>
      </c>
      <c r="E23" s="9">
        <f t="shared" si="8"/>
        <v>36.226154598160669</v>
      </c>
      <c r="F23" s="6">
        <v>2028145</v>
      </c>
      <c r="G23" s="9">
        <f t="shared" si="9"/>
        <v>30.686624659660794</v>
      </c>
      <c r="H23" s="6">
        <v>69321</v>
      </c>
      <c r="I23" s="9">
        <f t="shared" si="10"/>
        <v>40.632693254554411</v>
      </c>
      <c r="J23" s="6">
        <v>2287762</v>
      </c>
      <c r="K23" s="9">
        <f t="shared" si="11"/>
        <v>61.339364235001391</v>
      </c>
      <c r="L23" s="8">
        <f t="shared" si="13"/>
        <v>10391272</v>
      </c>
      <c r="M23" s="11">
        <f t="shared" si="12"/>
        <v>46.788162918143342</v>
      </c>
    </row>
    <row r="24" spans="1:13" x14ac:dyDescent="0.25">
      <c r="A24" s="2" t="s">
        <v>12</v>
      </c>
      <c r="B24" s="6">
        <v>1160507</v>
      </c>
      <c r="C24" s="9">
        <f t="shared" si="7"/>
        <v>11.090447717861476</v>
      </c>
      <c r="D24" s="6">
        <v>126857</v>
      </c>
      <c r="E24" s="9">
        <f t="shared" si="8"/>
        <v>10.266268933079111</v>
      </c>
      <c r="F24" s="6">
        <v>902386</v>
      </c>
      <c r="G24" s="9">
        <f t="shared" si="9"/>
        <v>13.653452036285701</v>
      </c>
      <c r="H24" s="6">
        <v>33740</v>
      </c>
      <c r="I24" s="9">
        <f t="shared" si="10"/>
        <v>19.776793041194814</v>
      </c>
      <c r="J24" s="6">
        <v>292246</v>
      </c>
      <c r="K24" s="9">
        <f t="shared" si="11"/>
        <v>7.8356856352287592</v>
      </c>
      <c r="L24" s="8">
        <f t="shared" si="13"/>
        <v>2515736</v>
      </c>
      <c r="M24" s="11">
        <f t="shared" si="12"/>
        <v>11.327454985976527</v>
      </c>
    </row>
    <row r="25" spans="1:13" x14ac:dyDescent="0.25">
      <c r="A25" s="2" t="s">
        <v>13</v>
      </c>
      <c r="B25" s="6">
        <v>62728</v>
      </c>
      <c r="C25" s="9">
        <f t="shared" si="7"/>
        <v>0.5994635141761443</v>
      </c>
      <c r="D25" s="6">
        <v>65017</v>
      </c>
      <c r="E25" s="9">
        <f t="shared" si="8"/>
        <v>5.2616884146874403</v>
      </c>
      <c r="F25" s="6">
        <v>349559</v>
      </c>
      <c r="G25" s="9">
        <f t="shared" si="9"/>
        <v>5.2889639692459696</v>
      </c>
      <c r="H25" s="6">
        <v>7449</v>
      </c>
      <c r="I25" s="9">
        <f t="shared" si="10"/>
        <v>4.3662516705352745</v>
      </c>
      <c r="J25" s="6">
        <v>99104</v>
      </c>
      <c r="K25" s="9">
        <f t="shared" si="11"/>
        <v>2.6571716608395359</v>
      </c>
      <c r="L25" s="8">
        <f t="shared" si="13"/>
        <v>583857</v>
      </c>
      <c r="M25" s="11">
        <f t="shared" si="12"/>
        <v>2.6288982173595707</v>
      </c>
    </row>
    <row r="26" spans="1:13" x14ac:dyDescent="0.25">
      <c r="A26" s="2" t="s">
        <v>14</v>
      </c>
      <c r="B26" s="6">
        <v>157158</v>
      </c>
      <c r="C26" s="9">
        <f t="shared" si="7"/>
        <v>1.5018889006646869</v>
      </c>
      <c r="D26" s="6">
        <v>78335</v>
      </c>
      <c r="E26" s="9">
        <f t="shared" si="8"/>
        <v>6.3394860108054907</v>
      </c>
      <c r="F26" s="6">
        <v>170966</v>
      </c>
      <c r="G26" s="9">
        <f t="shared" si="9"/>
        <v>2.5867822426717848</v>
      </c>
      <c r="H26" s="6">
        <v>16027</v>
      </c>
      <c r="I26" s="9">
        <f t="shared" si="10"/>
        <v>9.3942697709315137</v>
      </c>
      <c r="J26" s="6">
        <v>100476</v>
      </c>
      <c r="K26" s="9">
        <f t="shared" si="11"/>
        <v>2.6939576585658824</v>
      </c>
      <c r="L26" s="8">
        <f t="shared" si="13"/>
        <v>522962</v>
      </c>
      <c r="M26" s="11">
        <f t="shared" si="12"/>
        <v>2.3547099196323686</v>
      </c>
    </row>
    <row r="27" spans="1:13" x14ac:dyDescent="0.25">
      <c r="A27" s="2" t="s">
        <v>15</v>
      </c>
      <c r="B27" s="6">
        <v>302164</v>
      </c>
      <c r="C27" s="9">
        <f t="shared" si="7"/>
        <v>2.8876465581163191</v>
      </c>
      <c r="D27" s="6">
        <v>44618</v>
      </c>
      <c r="E27" s="9">
        <f t="shared" si="8"/>
        <v>3.6108404522897737</v>
      </c>
      <c r="F27" s="6">
        <v>275088</v>
      </c>
      <c r="G27" s="9">
        <f t="shared" si="9"/>
        <v>4.1621887016839363</v>
      </c>
      <c r="H27" s="6">
        <v>6353</v>
      </c>
      <c r="I27" s="9">
        <f t="shared" si="10"/>
        <v>3.7238282806968184</v>
      </c>
      <c r="J27" s="6">
        <v>104139</v>
      </c>
      <c r="K27" s="9">
        <f t="shared" si="11"/>
        <v>2.7921698376268207</v>
      </c>
      <c r="L27" s="8">
        <f t="shared" si="13"/>
        <v>732362</v>
      </c>
      <c r="M27" s="11">
        <f t="shared" si="12"/>
        <v>3.2975628557367473</v>
      </c>
    </row>
    <row r="28" spans="1:13" x14ac:dyDescent="0.25">
      <c r="A28" s="2" t="s">
        <v>16</v>
      </c>
      <c r="B28" s="6">
        <v>45267</v>
      </c>
      <c r="C28" s="9">
        <f t="shared" si="7"/>
        <v>0.43259652621176387</v>
      </c>
      <c r="D28" s="6">
        <v>63556</v>
      </c>
      <c r="E28" s="9">
        <f t="shared" si="8"/>
        <v>5.1434527721038332</v>
      </c>
      <c r="F28" s="6">
        <v>148425</v>
      </c>
      <c r="G28" s="9">
        <f t="shared" si="9"/>
        <v>2.2457281235366078</v>
      </c>
      <c r="H28" s="6">
        <v>1889</v>
      </c>
      <c r="I28" s="9">
        <f t="shared" si="10"/>
        <v>1.1072425031066095</v>
      </c>
      <c r="J28" s="6">
        <v>81998</v>
      </c>
      <c r="K28" s="9">
        <f t="shared" si="11"/>
        <v>2.1985264151348103</v>
      </c>
      <c r="L28" s="8">
        <f t="shared" si="13"/>
        <v>341135</v>
      </c>
      <c r="M28" s="11">
        <f t="shared" si="12"/>
        <v>1.5360082920628804</v>
      </c>
    </row>
    <row r="29" spans="1:13" x14ac:dyDescent="0.25">
      <c r="A29" s="2" t="s">
        <v>17</v>
      </c>
      <c r="B29" s="6">
        <v>1514404</v>
      </c>
      <c r="C29" s="9">
        <f t="shared" si="7"/>
        <v>14.472483479824156</v>
      </c>
      <c r="D29" s="6">
        <v>238035</v>
      </c>
      <c r="E29" s="9">
        <f t="shared" si="8"/>
        <v>19.263669529355781</v>
      </c>
      <c r="F29" s="6">
        <v>1802496</v>
      </c>
      <c r="G29" s="9">
        <f t="shared" si="9"/>
        <v>27.272467305118685</v>
      </c>
      <c r="H29" s="6">
        <v>21236</v>
      </c>
      <c r="I29" s="9">
        <f t="shared" si="10"/>
        <v>12.447539330848045</v>
      </c>
      <c r="J29" s="6">
        <v>548223</v>
      </c>
      <c r="K29" s="9">
        <f t="shared" si="11"/>
        <v>14.698928594410244</v>
      </c>
      <c r="L29" s="8">
        <f t="shared" si="13"/>
        <v>4124394</v>
      </c>
      <c r="M29" s="11">
        <f t="shared" si="12"/>
        <v>18.570663765765431</v>
      </c>
    </row>
    <row r="30" spans="1:13" ht="15.75" thickBot="1" x14ac:dyDescent="0.3">
      <c r="A30" s="3" t="s">
        <v>8</v>
      </c>
      <c r="B30" s="7">
        <f>SUM(B21:B29)</f>
        <v>10464023</v>
      </c>
      <c r="C30" s="7"/>
      <c r="D30" s="7">
        <f t="shared" ref="D30" si="14">SUM(D21:D29)</f>
        <v>1235668</v>
      </c>
      <c r="E30" s="7"/>
      <c r="F30" s="7">
        <f t="shared" ref="F30" si="15">SUM(F21:F29)</f>
        <v>6609215</v>
      </c>
      <c r="G30" s="7"/>
      <c r="H30" s="7">
        <f t="shared" ref="H30" si="16">SUM(H21:H29)</f>
        <v>170604</v>
      </c>
      <c r="I30" s="7"/>
      <c r="J30" s="7">
        <f t="shared" ref="J30" si="17">SUM(J21:J29)</f>
        <v>3729680</v>
      </c>
      <c r="K30" s="7"/>
      <c r="L30" s="7">
        <f t="shared" ref="L30" si="18">SUM(L21:L29)</f>
        <v>22209190</v>
      </c>
      <c r="M30" s="37"/>
    </row>
    <row r="31" spans="1:13" ht="15.75" thickBot="1" x14ac:dyDescent="0.3"/>
    <row r="32" spans="1:13" ht="19.5" thickBot="1" x14ac:dyDescent="0.35">
      <c r="A32" s="22" t="s">
        <v>31</v>
      </c>
    </row>
    <row r="33" spans="1:13" x14ac:dyDescent="0.25">
      <c r="A33" s="18" t="s">
        <v>0</v>
      </c>
      <c r="B33" s="13" t="s">
        <v>1</v>
      </c>
      <c r="C33" s="13"/>
      <c r="D33" s="13" t="s">
        <v>4</v>
      </c>
      <c r="E33" s="13"/>
      <c r="F33" s="13" t="s">
        <v>5</v>
      </c>
      <c r="G33" s="13"/>
      <c r="H33" s="13" t="s">
        <v>6</v>
      </c>
      <c r="I33" s="13"/>
      <c r="J33" s="13" t="s">
        <v>7</v>
      </c>
      <c r="K33" s="13"/>
      <c r="L33" s="13" t="s">
        <v>8</v>
      </c>
      <c r="M33" s="14"/>
    </row>
    <row r="34" spans="1:13" x14ac:dyDescent="0.25">
      <c r="A34" s="17"/>
      <c r="B34" s="15" t="s">
        <v>2</v>
      </c>
      <c r="C34" s="15" t="s">
        <v>3</v>
      </c>
      <c r="D34" s="15" t="s">
        <v>2</v>
      </c>
      <c r="E34" s="15" t="s">
        <v>3</v>
      </c>
      <c r="F34" s="15" t="s">
        <v>2</v>
      </c>
      <c r="G34" s="15" t="s">
        <v>3</v>
      </c>
      <c r="H34" s="15" t="s">
        <v>2</v>
      </c>
      <c r="I34" s="15" t="s">
        <v>3</v>
      </c>
      <c r="J34" s="15" t="s">
        <v>2</v>
      </c>
      <c r="K34" s="15" t="s">
        <v>3</v>
      </c>
      <c r="L34" s="15" t="s">
        <v>2</v>
      </c>
      <c r="M34" s="16" t="s">
        <v>3</v>
      </c>
    </row>
    <row r="35" spans="1:13" x14ac:dyDescent="0.25">
      <c r="A35" s="1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5"/>
    </row>
    <row r="36" spans="1:13" x14ac:dyDescent="0.25">
      <c r="A36" s="2" t="s">
        <v>9</v>
      </c>
      <c r="B36" s="6">
        <v>217880</v>
      </c>
      <c r="C36" s="9">
        <f t="shared" ref="C36:C44" si="19">B36/B$45*100</f>
        <v>2.1660185411902901</v>
      </c>
      <c r="D36" s="6">
        <v>114127</v>
      </c>
      <c r="E36" s="9">
        <f t="shared" ref="E36:E44" si="20">D36/D$45*100</f>
        <v>11.284731148772915</v>
      </c>
      <c r="F36" s="6">
        <v>556496</v>
      </c>
      <c r="G36" s="9">
        <f t="shared" ref="G36:G44" si="21">F36/F$45*100</f>
        <v>10.258741515277709</v>
      </c>
      <c r="H36" s="6">
        <v>9790</v>
      </c>
      <c r="I36" s="9">
        <f t="shared" ref="I36:I44" si="22">H36/H$45*100</f>
        <v>6.0124794261429244</v>
      </c>
      <c r="J36" s="6">
        <v>150665</v>
      </c>
      <c r="K36" s="9">
        <f t="shared" ref="K36:K44" si="23">J36/J$45*100</f>
        <v>4.1897685831732954</v>
      </c>
      <c r="L36" s="8">
        <f>(B36+D36+F36+H36+J36)</f>
        <v>1048958</v>
      </c>
      <c r="M36" s="11">
        <f t="shared" ref="M36:M44" si="24">L36/L$45*100</f>
        <v>5.1790671203362209</v>
      </c>
    </row>
    <row r="37" spans="1:13" x14ac:dyDescent="0.25">
      <c r="A37" s="2" t="s">
        <v>10</v>
      </c>
      <c r="B37" s="6">
        <v>943508</v>
      </c>
      <c r="C37" s="9">
        <f t="shared" si="19"/>
        <v>9.3797311444894831</v>
      </c>
      <c r="D37" s="6">
        <v>39998</v>
      </c>
      <c r="E37" s="9">
        <f t="shared" si="20"/>
        <v>3.9549508572784622</v>
      </c>
      <c r="F37" s="6">
        <v>281889</v>
      </c>
      <c r="G37" s="9">
        <f t="shared" si="21"/>
        <v>5.1964908768438907</v>
      </c>
      <c r="H37" s="6">
        <v>6385</v>
      </c>
      <c r="I37" s="9">
        <f t="shared" si="22"/>
        <v>3.9213157442208955</v>
      </c>
      <c r="J37" s="6">
        <v>60443</v>
      </c>
      <c r="K37" s="9">
        <f t="shared" si="23"/>
        <v>1.6808295388626655</v>
      </c>
      <c r="L37" s="8">
        <f t="shared" ref="L37:L44" si="25">(B37+D37+F37+H37+J37)</f>
        <v>1332223</v>
      </c>
      <c r="M37" s="11">
        <f t="shared" si="24"/>
        <v>6.5776440393759152</v>
      </c>
    </row>
    <row r="38" spans="1:13" x14ac:dyDescent="0.25">
      <c r="A38" s="2" t="s">
        <v>11</v>
      </c>
      <c r="B38" s="6">
        <v>5439718</v>
      </c>
      <c r="C38" s="9">
        <f t="shared" si="19"/>
        <v>54.078070712532423</v>
      </c>
      <c r="D38" s="6">
        <v>343096</v>
      </c>
      <c r="E38" s="9">
        <f t="shared" si="20"/>
        <v>33.924891727806674</v>
      </c>
      <c r="F38" s="6">
        <v>1600783</v>
      </c>
      <c r="G38" s="9">
        <f t="shared" si="21"/>
        <v>29.509680247568348</v>
      </c>
      <c r="H38" s="6">
        <v>61496</v>
      </c>
      <c r="I38" s="9">
        <f t="shared" si="22"/>
        <v>37.76746014199032</v>
      </c>
      <c r="J38" s="6">
        <v>2327712</v>
      </c>
      <c r="K38" s="9">
        <f t="shared" si="23"/>
        <v>64.730193530517894</v>
      </c>
      <c r="L38" s="8">
        <f t="shared" si="25"/>
        <v>9772805</v>
      </c>
      <c r="M38" s="11">
        <f t="shared" si="24"/>
        <v>48.251706025367483</v>
      </c>
    </row>
    <row r="39" spans="1:13" x14ac:dyDescent="0.25">
      <c r="A39" s="2" t="s">
        <v>12</v>
      </c>
      <c r="B39" s="6">
        <v>1280014</v>
      </c>
      <c r="C39" s="9">
        <f t="shared" si="19"/>
        <v>12.725050748040886</v>
      </c>
      <c r="D39" s="6">
        <v>48056</v>
      </c>
      <c r="E39" s="9">
        <f t="shared" si="20"/>
        <v>4.7517155457116305</v>
      </c>
      <c r="F39" s="6">
        <v>677740</v>
      </c>
      <c r="G39" s="9">
        <f t="shared" si="21"/>
        <v>12.493817519918048</v>
      </c>
      <c r="H39" s="6">
        <v>35765</v>
      </c>
      <c r="I39" s="9">
        <f t="shared" si="22"/>
        <v>21.964895472523153</v>
      </c>
      <c r="J39" s="6">
        <v>249137</v>
      </c>
      <c r="K39" s="9">
        <f t="shared" si="23"/>
        <v>6.9281278034450295</v>
      </c>
      <c r="L39" s="8">
        <f t="shared" si="25"/>
        <v>2290712</v>
      </c>
      <c r="M39" s="11">
        <f t="shared" si="24"/>
        <v>11.310034530800687</v>
      </c>
    </row>
    <row r="40" spans="1:13" x14ac:dyDescent="0.25">
      <c r="A40" s="2" t="s">
        <v>13</v>
      </c>
      <c r="B40" s="6">
        <v>41850</v>
      </c>
      <c r="C40" s="9">
        <f t="shared" si="19"/>
        <v>0.41604496029380234</v>
      </c>
      <c r="D40" s="6">
        <v>57797</v>
      </c>
      <c r="E40" s="9">
        <f t="shared" si="20"/>
        <v>5.7148931121086877</v>
      </c>
      <c r="F40" s="6">
        <v>224603</v>
      </c>
      <c r="G40" s="9">
        <f t="shared" si="21"/>
        <v>4.1404504624578058</v>
      </c>
      <c r="H40" s="6">
        <v>4541</v>
      </c>
      <c r="I40" s="9">
        <f t="shared" si="22"/>
        <v>2.7888323875500531</v>
      </c>
      <c r="J40" s="6">
        <v>66250</v>
      </c>
      <c r="K40" s="9">
        <f t="shared" si="23"/>
        <v>1.8423135342331052</v>
      </c>
      <c r="L40" s="8">
        <f t="shared" si="25"/>
        <v>395041</v>
      </c>
      <c r="M40" s="11">
        <f t="shared" si="24"/>
        <v>1.950453549412599</v>
      </c>
    </row>
    <row r="41" spans="1:13" x14ac:dyDescent="0.25">
      <c r="A41" s="2" t="s">
        <v>14</v>
      </c>
      <c r="B41" s="6">
        <v>139771</v>
      </c>
      <c r="C41" s="9">
        <f t="shared" si="19"/>
        <v>1.3895106366839916</v>
      </c>
      <c r="D41" s="6">
        <v>69980</v>
      </c>
      <c r="E41" s="9">
        <f t="shared" si="20"/>
        <v>6.919532501433741</v>
      </c>
      <c r="F41" s="6">
        <v>119231</v>
      </c>
      <c r="G41" s="9">
        <f t="shared" si="21"/>
        <v>2.1979672982520562</v>
      </c>
      <c r="H41" s="6">
        <v>13206</v>
      </c>
      <c r="I41" s="9">
        <f t="shared" si="22"/>
        <v>8.1103987029257869</v>
      </c>
      <c r="J41" s="6">
        <v>55690</v>
      </c>
      <c r="K41" s="9">
        <f t="shared" si="23"/>
        <v>1.5486557090028927</v>
      </c>
      <c r="L41" s="8">
        <f t="shared" si="25"/>
        <v>397878</v>
      </c>
      <c r="M41" s="11">
        <f t="shared" si="24"/>
        <v>1.9644607960520204</v>
      </c>
    </row>
    <row r="42" spans="1:13" x14ac:dyDescent="0.25">
      <c r="A42" s="2" t="s">
        <v>15</v>
      </c>
      <c r="B42" s="6">
        <v>256428</v>
      </c>
      <c r="C42" s="9">
        <f t="shared" si="19"/>
        <v>2.549237206170111</v>
      </c>
      <c r="D42" s="6">
        <v>43048</v>
      </c>
      <c r="E42" s="9">
        <f t="shared" si="20"/>
        <v>4.2565309391500383</v>
      </c>
      <c r="F42" s="6">
        <v>184514</v>
      </c>
      <c r="G42" s="9">
        <f t="shared" si="21"/>
        <v>3.4014286391096271</v>
      </c>
      <c r="H42" s="6">
        <v>5612</v>
      </c>
      <c r="I42" s="9">
        <f t="shared" si="22"/>
        <v>3.4465816690004174</v>
      </c>
      <c r="J42" s="6">
        <v>42854</v>
      </c>
      <c r="K42" s="9">
        <f t="shared" si="23"/>
        <v>1.1917057237135924</v>
      </c>
      <c r="L42" s="8">
        <f t="shared" si="25"/>
        <v>532456</v>
      </c>
      <c r="M42" s="11">
        <f t="shared" si="24"/>
        <v>2.628918758068238</v>
      </c>
    </row>
    <row r="43" spans="1:13" x14ac:dyDescent="0.25">
      <c r="A43" s="2" t="s">
        <v>16</v>
      </c>
      <c r="B43" s="6">
        <v>17017</v>
      </c>
      <c r="C43" s="9">
        <f t="shared" si="19"/>
        <v>0.16917173451181919</v>
      </c>
      <c r="D43" s="6">
        <v>58918</v>
      </c>
      <c r="E43" s="9">
        <f t="shared" si="20"/>
        <v>5.8257361520359128</v>
      </c>
      <c r="F43" s="6">
        <v>107581</v>
      </c>
      <c r="G43" s="9">
        <f t="shared" si="21"/>
        <v>1.9832050382304474</v>
      </c>
      <c r="H43" s="6">
        <v>2030</v>
      </c>
      <c r="I43" s="9">
        <f t="shared" si="22"/>
        <v>1.2467143243176848</v>
      </c>
      <c r="J43" s="6">
        <v>64774</v>
      </c>
      <c r="K43" s="9">
        <f t="shared" si="23"/>
        <v>1.8012681791157008</v>
      </c>
      <c r="L43" s="8">
        <f t="shared" si="25"/>
        <v>250320</v>
      </c>
      <c r="M43" s="11">
        <f t="shared" si="24"/>
        <v>1.2359161010856134</v>
      </c>
    </row>
    <row r="44" spans="1:13" x14ac:dyDescent="0.25">
      <c r="A44" s="2" t="s">
        <v>17</v>
      </c>
      <c r="B44" s="6">
        <v>1722823</v>
      </c>
      <c r="C44" s="9">
        <f t="shared" si="19"/>
        <v>17.1271643160872</v>
      </c>
      <c r="D44" s="6">
        <v>236320</v>
      </c>
      <c r="E44" s="9">
        <f t="shared" si="20"/>
        <v>23.367018015701941</v>
      </c>
      <c r="F44" s="6">
        <v>1671766</v>
      </c>
      <c r="G44" s="9">
        <f t="shared" si="21"/>
        <v>30.818218402342069</v>
      </c>
      <c r="H44" s="6">
        <v>24003</v>
      </c>
      <c r="I44" s="9">
        <f t="shared" si="22"/>
        <v>14.741322131328763</v>
      </c>
      <c r="J44" s="6">
        <v>578497</v>
      </c>
      <c r="K44" s="9">
        <f t="shared" si="23"/>
        <v>16.08713739793583</v>
      </c>
      <c r="L44" s="8">
        <f t="shared" si="25"/>
        <v>4233409</v>
      </c>
      <c r="M44" s="11">
        <f t="shared" si="24"/>
        <v>20.90179907950122</v>
      </c>
    </row>
    <row r="45" spans="1:13" ht="15.75" thickBot="1" x14ac:dyDescent="0.3">
      <c r="A45" s="3" t="s">
        <v>8</v>
      </c>
      <c r="B45" s="7">
        <f>SUM(B36:B44)</f>
        <v>10059009</v>
      </c>
      <c r="C45" s="7"/>
      <c r="D45" s="7">
        <f t="shared" ref="D45:L45" si="26">SUM(D36:D44)</f>
        <v>1011340</v>
      </c>
      <c r="E45" s="7"/>
      <c r="F45" s="7">
        <f t="shared" si="26"/>
        <v>5424603</v>
      </c>
      <c r="G45" s="7"/>
      <c r="H45" s="7">
        <f t="shared" si="26"/>
        <v>162828</v>
      </c>
      <c r="I45" s="7"/>
      <c r="J45" s="7">
        <f t="shared" si="26"/>
        <v>3596022</v>
      </c>
      <c r="K45" s="7"/>
      <c r="L45" s="7">
        <f t="shared" si="26"/>
        <v>20253802</v>
      </c>
      <c r="M45" s="37"/>
    </row>
    <row r="46" spans="1:13" ht="15.75" thickBot="1" x14ac:dyDescent="0.3"/>
    <row r="47" spans="1:13" ht="19.5" thickBot="1" x14ac:dyDescent="0.35">
      <c r="A47" s="22" t="s">
        <v>30</v>
      </c>
    </row>
    <row r="48" spans="1:13" x14ac:dyDescent="0.25">
      <c r="A48" s="18" t="s">
        <v>0</v>
      </c>
      <c r="B48" s="13" t="s">
        <v>1</v>
      </c>
      <c r="C48" s="13"/>
      <c r="D48" s="13" t="s">
        <v>4</v>
      </c>
      <c r="E48" s="13"/>
      <c r="F48" s="13" t="s">
        <v>5</v>
      </c>
      <c r="G48" s="13"/>
      <c r="H48" s="13" t="s">
        <v>6</v>
      </c>
      <c r="I48" s="13"/>
      <c r="J48" s="13" t="s">
        <v>7</v>
      </c>
      <c r="K48" s="13"/>
      <c r="L48" s="13" t="s">
        <v>8</v>
      </c>
      <c r="M48" s="14"/>
    </row>
    <row r="49" spans="1:13" x14ac:dyDescent="0.25">
      <c r="A49" s="17"/>
      <c r="B49" s="15" t="s">
        <v>2</v>
      </c>
      <c r="C49" s="15" t="s">
        <v>3</v>
      </c>
      <c r="D49" s="15" t="s">
        <v>2</v>
      </c>
      <c r="E49" s="15" t="s">
        <v>3</v>
      </c>
      <c r="F49" s="15" t="s">
        <v>2</v>
      </c>
      <c r="G49" s="15" t="s">
        <v>3</v>
      </c>
      <c r="H49" s="15" t="s">
        <v>2</v>
      </c>
      <c r="I49" s="15" t="s">
        <v>3</v>
      </c>
      <c r="J49" s="15" t="s">
        <v>2</v>
      </c>
      <c r="K49" s="15" t="s">
        <v>3</v>
      </c>
      <c r="L49" s="15" t="s">
        <v>2</v>
      </c>
      <c r="M49" s="16" t="s">
        <v>3</v>
      </c>
    </row>
    <row r="50" spans="1:13" x14ac:dyDescent="0.25">
      <c r="A50" s="1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5"/>
    </row>
    <row r="51" spans="1:13" x14ac:dyDescent="0.25">
      <c r="A51" s="2" t="s">
        <v>9</v>
      </c>
      <c r="B51" s="35">
        <v>320955</v>
      </c>
      <c r="C51" s="36">
        <f t="shared" ref="C51:C59" si="27">(B51/B$60*100)</f>
        <v>2.8813017337993374</v>
      </c>
      <c r="D51" s="6">
        <v>100100</v>
      </c>
      <c r="E51" s="36">
        <f t="shared" ref="E51:E59" si="28">(D51/D$60*100)</f>
        <v>9.3787799715732092</v>
      </c>
      <c r="F51" s="6">
        <v>536792</v>
      </c>
      <c r="G51" s="9">
        <f t="shared" ref="G51:G59" si="29">(F51/F$60*100)</f>
        <v>10.522807859447065</v>
      </c>
      <c r="H51" s="6">
        <v>8136</v>
      </c>
      <c r="I51" s="9">
        <f t="shared" ref="I51:I59" si="30">H51/H$60*100</f>
        <v>4.3083864203218578</v>
      </c>
      <c r="J51" s="6">
        <v>155501</v>
      </c>
      <c r="K51" s="9">
        <f t="shared" ref="K51:K59" si="31">(J51/J$60*100)</f>
        <v>4.4967516600280959</v>
      </c>
      <c r="L51" s="8">
        <f>(B51+D51+F51+H51+J51)</f>
        <v>1121484</v>
      </c>
      <c r="M51" s="11">
        <f t="shared" ref="M51:M59" si="32">(L51/L$60*100)</f>
        <v>5.3519505286599971</v>
      </c>
    </row>
    <row r="52" spans="1:13" x14ac:dyDescent="0.25">
      <c r="A52" s="2" t="s">
        <v>10</v>
      </c>
      <c r="B52" s="6">
        <v>999554</v>
      </c>
      <c r="C52" s="36">
        <f t="shared" si="27"/>
        <v>8.9732724937329635</v>
      </c>
      <c r="D52" s="6">
        <v>46155</v>
      </c>
      <c r="E52" s="36">
        <f t="shared" si="28"/>
        <v>4.3244514444351791</v>
      </c>
      <c r="F52" s="6">
        <v>246298</v>
      </c>
      <c r="G52" s="9">
        <f t="shared" si="29"/>
        <v>4.8282137777129561</v>
      </c>
      <c r="H52" s="6">
        <v>4418</v>
      </c>
      <c r="I52" s="9">
        <f t="shared" si="30"/>
        <v>2.3395343172298388</v>
      </c>
      <c r="J52" s="6">
        <v>74355</v>
      </c>
      <c r="K52" s="9">
        <f t="shared" si="31"/>
        <v>2.1501853343797732</v>
      </c>
      <c r="L52" s="8">
        <f t="shared" ref="L52:L59" si="33">(B52+D52+F52+H52+J52)</f>
        <v>1370780</v>
      </c>
      <c r="M52" s="11">
        <f t="shared" si="32"/>
        <v>6.5416419188116377</v>
      </c>
    </row>
    <row r="53" spans="1:13" x14ac:dyDescent="0.25">
      <c r="A53" s="2" t="s">
        <v>11</v>
      </c>
      <c r="B53" s="6">
        <v>6120062</v>
      </c>
      <c r="C53" s="36">
        <f t="shared" si="27"/>
        <v>54.94148790814738</v>
      </c>
      <c r="D53" s="6">
        <v>396124</v>
      </c>
      <c r="E53" s="36">
        <f t="shared" si="28"/>
        <v>37.114483890703951</v>
      </c>
      <c r="F53" s="6">
        <v>1537166</v>
      </c>
      <c r="G53" s="9">
        <f t="shared" si="29"/>
        <v>30.133277817245428</v>
      </c>
      <c r="H53" s="6">
        <v>104420</v>
      </c>
      <c r="I53" s="9">
        <f t="shared" si="30"/>
        <v>55.295195428958756</v>
      </c>
      <c r="J53" s="6">
        <v>2219609</v>
      </c>
      <c r="K53" s="9">
        <f t="shared" si="31"/>
        <v>64.186278257781652</v>
      </c>
      <c r="L53" s="8">
        <f t="shared" si="33"/>
        <v>10377381</v>
      </c>
      <c r="M53" s="11">
        <f t="shared" si="32"/>
        <v>49.522980023840027</v>
      </c>
    </row>
    <row r="54" spans="1:13" x14ac:dyDescent="0.25">
      <c r="A54" s="2" t="s">
        <v>12</v>
      </c>
      <c r="B54" s="6">
        <v>1183636</v>
      </c>
      <c r="C54" s="36">
        <f t="shared" si="27"/>
        <v>10.62582748044839</v>
      </c>
      <c r="D54" s="6">
        <v>54914</v>
      </c>
      <c r="E54" s="36">
        <f t="shared" si="28"/>
        <v>5.1451181154742374</v>
      </c>
      <c r="F54" s="6">
        <v>662518</v>
      </c>
      <c r="G54" s="9">
        <f t="shared" si="29"/>
        <v>12.987432035919221</v>
      </c>
      <c r="H54" s="6">
        <v>30548</v>
      </c>
      <c r="I54" s="9">
        <f t="shared" si="30"/>
        <v>16.176571824974452</v>
      </c>
      <c r="J54" s="6">
        <v>235432</v>
      </c>
      <c r="K54" s="9">
        <f t="shared" si="31"/>
        <v>6.8081828208418909</v>
      </c>
      <c r="L54" s="8">
        <f t="shared" si="33"/>
        <v>2167048</v>
      </c>
      <c r="M54" s="11">
        <f t="shared" si="32"/>
        <v>10.341595323010928</v>
      </c>
    </row>
    <row r="55" spans="1:13" x14ac:dyDescent="0.25">
      <c r="A55" s="2" t="s">
        <v>13</v>
      </c>
      <c r="B55" s="6">
        <v>49375</v>
      </c>
      <c r="C55" s="36">
        <f t="shared" si="27"/>
        <v>0.44325302022508545</v>
      </c>
      <c r="D55" s="6">
        <v>60421</v>
      </c>
      <c r="E55" s="36">
        <f t="shared" si="28"/>
        <v>5.6610915550691789</v>
      </c>
      <c r="F55" s="6">
        <v>147397</v>
      </c>
      <c r="G55" s="9">
        <f t="shared" si="29"/>
        <v>2.8894437883927466</v>
      </c>
      <c r="H55" s="6">
        <v>4524</v>
      </c>
      <c r="I55" s="9">
        <f t="shared" si="30"/>
        <v>2.3956661953707088</v>
      </c>
      <c r="J55" s="6">
        <v>78662</v>
      </c>
      <c r="K55" s="9">
        <f t="shared" si="31"/>
        <v>2.2747344330977302</v>
      </c>
      <c r="L55" s="8">
        <f t="shared" si="33"/>
        <v>340379</v>
      </c>
      <c r="M55" s="11">
        <f t="shared" si="32"/>
        <v>1.6243580550366843</v>
      </c>
    </row>
    <row r="56" spans="1:13" x14ac:dyDescent="0.25">
      <c r="A56" s="2" t="s">
        <v>14</v>
      </c>
      <c r="B56" s="6">
        <v>161154</v>
      </c>
      <c r="C56" s="36">
        <f t="shared" si="27"/>
        <v>1.4467239943565251</v>
      </c>
      <c r="D56" s="6">
        <v>68796</v>
      </c>
      <c r="E56" s="36">
        <f t="shared" si="28"/>
        <v>6.4457796895539499</v>
      </c>
      <c r="F56" s="6">
        <v>88680</v>
      </c>
      <c r="G56" s="9">
        <f t="shared" si="29"/>
        <v>1.7384063118969093</v>
      </c>
      <c r="H56" s="6">
        <v>8311</v>
      </c>
      <c r="I56" s="9">
        <f t="shared" si="30"/>
        <v>4.4010569738563126</v>
      </c>
      <c r="J56" s="6">
        <v>66881</v>
      </c>
      <c r="K56" s="9">
        <f t="shared" si="31"/>
        <v>1.9340534644429239</v>
      </c>
      <c r="L56" s="8">
        <f t="shared" si="33"/>
        <v>393822</v>
      </c>
      <c r="M56" s="11">
        <f t="shared" si="32"/>
        <v>1.8793989580751371</v>
      </c>
    </row>
    <row r="57" spans="1:13" x14ac:dyDescent="0.25">
      <c r="A57" s="2" t="s">
        <v>15</v>
      </c>
      <c r="B57" s="6">
        <v>7988</v>
      </c>
      <c r="C57" s="36">
        <f t="shared" si="27"/>
        <v>7.1710483555604707E-2</v>
      </c>
      <c r="D57" s="6">
        <v>77978</v>
      </c>
      <c r="E57" s="36">
        <f t="shared" si="28"/>
        <v>7.3060789672660897</v>
      </c>
      <c r="F57" s="6">
        <v>92062</v>
      </c>
      <c r="G57" s="9">
        <f t="shared" si="29"/>
        <v>1.8047041259117418</v>
      </c>
      <c r="H57" s="6">
        <v>4493</v>
      </c>
      <c r="I57" s="9">
        <f t="shared" si="30"/>
        <v>2.3792502687446051</v>
      </c>
      <c r="J57" s="6">
        <v>35253</v>
      </c>
      <c r="K57" s="9">
        <f t="shared" si="31"/>
        <v>1.0194403011618607</v>
      </c>
      <c r="L57" s="8">
        <f t="shared" si="33"/>
        <v>217774</v>
      </c>
      <c r="M57" s="11">
        <f t="shared" si="32"/>
        <v>1.0392619729112516</v>
      </c>
    </row>
    <row r="58" spans="1:13" x14ac:dyDescent="0.25">
      <c r="A58" s="2" t="s">
        <v>16</v>
      </c>
      <c r="B58" s="6">
        <v>267528</v>
      </c>
      <c r="C58" s="36">
        <f t="shared" si="27"/>
        <v>2.4016727897676287</v>
      </c>
      <c r="D58" s="6">
        <v>29176</v>
      </c>
      <c r="E58" s="36">
        <f t="shared" si="28"/>
        <v>2.7336192252809184</v>
      </c>
      <c r="F58" s="6">
        <v>190570</v>
      </c>
      <c r="G58" s="9">
        <f t="shared" si="29"/>
        <v>3.7357700818470239</v>
      </c>
      <c r="H58" s="6">
        <v>2382</v>
      </c>
      <c r="I58" s="9">
        <f t="shared" si="30"/>
        <v>1.2613786201089807</v>
      </c>
      <c r="J58" s="6">
        <v>51295</v>
      </c>
      <c r="K58" s="9">
        <f t="shared" si="31"/>
        <v>1.4833401483022053</v>
      </c>
      <c r="L58" s="8">
        <f t="shared" si="33"/>
        <v>540951</v>
      </c>
      <c r="M58" s="11">
        <f t="shared" si="32"/>
        <v>2.5815285732379185</v>
      </c>
    </row>
    <row r="59" spans="1:13" x14ac:dyDescent="0.25">
      <c r="A59" s="2" t="s">
        <v>17</v>
      </c>
      <c r="B59" s="6">
        <v>2028984</v>
      </c>
      <c r="C59" s="36">
        <f t="shared" si="27"/>
        <v>18.214750095967084</v>
      </c>
      <c r="D59" s="6">
        <v>233639</v>
      </c>
      <c r="E59" s="36">
        <f t="shared" si="28"/>
        <v>21.890597140643283</v>
      </c>
      <c r="F59" s="6">
        <v>1599741</v>
      </c>
      <c r="G59" s="9">
        <f t="shared" si="29"/>
        <v>31.359944201626906</v>
      </c>
      <c r="H59" s="6">
        <v>21609</v>
      </c>
      <c r="I59" s="9">
        <f t="shared" si="30"/>
        <v>11.442959950434492</v>
      </c>
      <c r="J59" s="6">
        <v>541086</v>
      </c>
      <c r="K59" s="9">
        <f t="shared" si="31"/>
        <v>15.647033579963876</v>
      </c>
      <c r="L59" s="8">
        <f t="shared" si="33"/>
        <v>4425059</v>
      </c>
      <c r="M59" s="11">
        <f t="shared" si="32"/>
        <v>21.117284646416422</v>
      </c>
    </row>
    <row r="60" spans="1:13" ht="15.75" thickBot="1" x14ac:dyDescent="0.3">
      <c r="A60" s="3" t="s">
        <v>8</v>
      </c>
      <c r="B60" s="7">
        <f>SUM(B51:B59)</f>
        <v>11139236</v>
      </c>
      <c r="C60" s="7"/>
      <c r="D60" s="7">
        <f t="shared" ref="D60:L60" si="34">SUM(D51:D59)</f>
        <v>1067303</v>
      </c>
      <c r="E60" s="7"/>
      <c r="F60" s="7">
        <f t="shared" si="34"/>
        <v>5101224</v>
      </c>
      <c r="G60" s="7"/>
      <c r="H60" s="7">
        <f t="shared" si="34"/>
        <v>188841</v>
      </c>
      <c r="I60" s="7"/>
      <c r="J60" s="7">
        <f t="shared" si="34"/>
        <v>3458074</v>
      </c>
      <c r="K60" s="7"/>
      <c r="L60" s="7">
        <f t="shared" si="34"/>
        <v>20954678</v>
      </c>
      <c r="M60" s="12"/>
    </row>
    <row r="61" spans="1:13" ht="15.75" thickBot="1" x14ac:dyDescent="0.3">
      <c r="A61" s="3"/>
      <c r="B61" s="8"/>
      <c r="C61" s="9"/>
      <c r="D61" s="8"/>
      <c r="E61" s="9"/>
      <c r="F61" s="8"/>
      <c r="G61" s="9"/>
      <c r="H61" s="8"/>
      <c r="I61" s="9"/>
      <c r="J61" s="8"/>
      <c r="K61" s="9"/>
      <c r="L61" s="8"/>
      <c r="M61" s="32"/>
    </row>
    <row r="62" spans="1:13" ht="19.5" thickBot="1" x14ac:dyDescent="0.35">
      <c r="A62" s="22" t="s">
        <v>29</v>
      </c>
    </row>
    <row r="63" spans="1:13" x14ac:dyDescent="0.25">
      <c r="A63" s="18" t="s">
        <v>0</v>
      </c>
      <c r="B63" s="13" t="s">
        <v>1</v>
      </c>
      <c r="C63" s="13"/>
      <c r="D63" s="13" t="s">
        <v>4</v>
      </c>
      <c r="E63" s="13"/>
      <c r="F63" s="13" t="s">
        <v>5</v>
      </c>
      <c r="G63" s="13"/>
      <c r="H63" s="13" t="s">
        <v>6</v>
      </c>
      <c r="I63" s="13"/>
      <c r="J63" s="13" t="s">
        <v>7</v>
      </c>
      <c r="K63" s="13"/>
      <c r="L63" s="13" t="s">
        <v>8</v>
      </c>
      <c r="M63" s="14"/>
    </row>
    <row r="64" spans="1:13" x14ac:dyDescent="0.25">
      <c r="A64" s="17"/>
      <c r="B64" s="15" t="s">
        <v>2</v>
      </c>
      <c r="C64" s="15" t="s">
        <v>3</v>
      </c>
      <c r="D64" s="15" t="s">
        <v>2</v>
      </c>
      <c r="E64" s="15" t="s">
        <v>3</v>
      </c>
      <c r="F64" s="15" t="s">
        <v>2</v>
      </c>
      <c r="G64" s="15" t="s">
        <v>3</v>
      </c>
      <c r="H64" s="15" t="s">
        <v>2</v>
      </c>
      <c r="I64" s="15" t="s">
        <v>3</v>
      </c>
      <c r="J64" s="15" t="s">
        <v>2</v>
      </c>
      <c r="K64" s="15" t="s">
        <v>3</v>
      </c>
      <c r="L64" s="15" t="s">
        <v>2</v>
      </c>
      <c r="M64" s="16" t="s">
        <v>3</v>
      </c>
    </row>
    <row r="65" spans="1:13" x14ac:dyDescent="0.25">
      <c r="A65" s="1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5"/>
    </row>
    <row r="66" spans="1:13" x14ac:dyDescent="0.25">
      <c r="A66" s="2" t="s">
        <v>9</v>
      </c>
      <c r="B66" s="6">
        <v>316089</v>
      </c>
      <c r="C66" s="9">
        <f t="shared" ref="C66:C74" si="35">B66/B$75*100</f>
        <v>2.5631585959500036</v>
      </c>
      <c r="D66" s="6">
        <v>107929</v>
      </c>
      <c r="E66" s="9">
        <f t="shared" ref="E66:E74" si="36">D66/D$75*100</f>
        <v>9.4701393464990513</v>
      </c>
      <c r="F66" s="6">
        <v>286605</v>
      </c>
      <c r="G66" s="9">
        <f t="shared" ref="G66:G74" si="37">F66/F$75*100</f>
        <v>6.8379871473851592</v>
      </c>
      <c r="H66" s="6">
        <v>6790</v>
      </c>
      <c r="I66" s="9">
        <f t="shared" ref="I66:I74" si="38">H66/H$75*100</f>
        <v>2.821536761008772</v>
      </c>
      <c r="J66" s="6">
        <v>171669</v>
      </c>
      <c r="K66" s="9">
        <f t="shared" ref="K66:K74" si="39">J66/J$75*100</f>
        <v>5.4717974642228997</v>
      </c>
      <c r="L66" s="8">
        <f>(B66+D66+F66+H66+J66)</f>
        <v>889082</v>
      </c>
      <c r="M66" s="11">
        <f t="shared" ref="M66:M74" si="40">L66/L$75*100</f>
        <v>4.2254652383218243</v>
      </c>
    </row>
    <row r="67" spans="1:13" x14ac:dyDescent="0.25">
      <c r="A67" s="2" t="s">
        <v>10</v>
      </c>
      <c r="B67" s="6">
        <v>1213808</v>
      </c>
      <c r="C67" s="9">
        <f t="shared" si="35"/>
        <v>9.8427417880181913</v>
      </c>
      <c r="D67" s="6">
        <v>58697</v>
      </c>
      <c r="E67" s="9">
        <f t="shared" si="36"/>
        <v>5.1503189061462153</v>
      </c>
      <c r="F67" s="6">
        <v>226892</v>
      </c>
      <c r="G67" s="9">
        <f t="shared" si="37"/>
        <v>5.4133200043422605</v>
      </c>
      <c r="H67" s="6">
        <v>4763</v>
      </c>
      <c r="I67" s="9">
        <f t="shared" si="38"/>
        <v>1.9792311623983478</v>
      </c>
      <c r="J67" s="6">
        <v>58561</v>
      </c>
      <c r="K67" s="9">
        <f t="shared" si="39"/>
        <v>1.8665800540712489</v>
      </c>
      <c r="L67" s="8">
        <f t="shared" ref="L67:L74" si="41">(B67+D67+F67+H67+J67)</f>
        <v>1562721</v>
      </c>
      <c r="M67" s="11">
        <f t="shared" si="40"/>
        <v>7.427012652033806</v>
      </c>
    </row>
    <row r="68" spans="1:13" x14ac:dyDescent="0.25">
      <c r="A68" s="2" t="s">
        <v>11</v>
      </c>
      <c r="B68" s="6">
        <v>7131411</v>
      </c>
      <c r="C68" s="9">
        <f t="shared" si="35"/>
        <v>57.828451499110734</v>
      </c>
      <c r="D68" s="6">
        <v>264273</v>
      </c>
      <c r="E68" s="9">
        <f t="shared" si="36"/>
        <v>23.188412155373847</v>
      </c>
      <c r="F68" s="6">
        <v>1467914</v>
      </c>
      <c r="G68" s="9">
        <f t="shared" si="37"/>
        <v>35.022337591691489</v>
      </c>
      <c r="H68" s="6">
        <v>126136</v>
      </c>
      <c r="I68" s="9">
        <f t="shared" si="38"/>
        <v>52.414927965626291</v>
      </c>
      <c r="J68" s="6">
        <v>1991853</v>
      </c>
      <c r="K68" s="9">
        <f t="shared" si="39"/>
        <v>63.488551774081373</v>
      </c>
      <c r="L68" s="8">
        <f t="shared" si="41"/>
        <v>10981587</v>
      </c>
      <c r="M68" s="11">
        <f t="shared" si="40"/>
        <v>52.191264844082831</v>
      </c>
    </row>
    <row r="69" spans="1:13" x14ac:dyDescent="0.25">
      <c r="A69" s="2" t="s">
        <v>12</v>
      </c>
      <c r="B69" s="6">
        <v>1255509</v>
      </c>
      <c r="C69" s="9">
        <f t="shared" si="35"/>
        <v>10.180894259662923</v>
      </c>
      <c r="D69" s="6">
        <v>115302</v>
      </c>
      <c r="E69" s="9">
        <f t="shared" si="36"/>
        <v>10.117077031474707</v>
      </c>
      <c r="F69" s="6">
        <v>567999</v>
      </c>
      <c r="G69" s="9">
        <f t="shared" si="37"/>
        <v>13.551647255726953</v>
      </c>
      <c r="H69" s="6">
        <v>40492</v>
      </c>
      <c r="I69" s="9">
        <f t="shared" si="38"/>
        <v>16.826165909685891</v>
      </c>
      <c r="J69" s="6">
        <v>231033</v>
      </c>
      <c r="K69" s="9">
        <f t="shared" si="39"/>
        <v>7.363972432715336</v>
      </c>
      <c r="L69" s="8">
        <f t="shared" si="41"/>
        <v>2210335</v>
      </c>
      <c r="M69" s="11">
        <f t="shared" si="40"/>
        <v>10.504873237278531</v>
      </c>
    </row>
    <row r="70" spans="1:13" x14ac:dyDescent="0.25">
      <c r="A70" s="2" t="s">
        <v>13</v>
      </c>
      <c r="B70" s="6">
        <v>75675</v>
      </c>
      <c r="C70" s="9">
        <f t="shared" si="35"/>
        <v>0.61364687397700179</v>
      </c>
      <c r="D70" s="6">
        <v>55252</v>
      </c>
      <c r="E70" s="9">
        <f t="shared" si="36"/>
        <v>4.8480402780787895</v>
      </c>
      <c r="F70" s="6">
        <v>86635</v>
      </c>
      <c r="G70" s="9">
        <f t="shared" si="37"/>
        <v>2.0669877235697678</v>
      </c>
      <c r="H70" s="6">
        <v>5138</v>
      </c>
      <c r="I70" s="9">
        <f t="shared" si="38"/>
        <v>2.1350597758561225</v>
      </c>
      <c r="J70" s="6">
        <v>63455</v>
      </c>
      <c r="K70" s="9">
        <f t="shared" si="39"/>
        <v>2.02257197334559</v>
      </c>
      <c r="L70" s="8">
        <f t="shared" si="41"/>
        <v>286155</v>
      </c>
      <c r="M70" s="11">
        <f t="shared" si="40"/>
        <v>1.359984799233346</v>
      </c>
    </row>
    <row r="71" spans="1:13" x14ac:dyDescent="0.25">
      <c r="A71" s="2" t="s">
        <v>14</v>
      </c>
      <c r="B71" s="6">
        <v>201550</v>
      </c>
      <c r="C71" s="9">
        <f t="shared" si="35"/>
        <v>1.6343644195581726</v>
      </c>
      <c r="D71" s="6">
        <v>39103</v>
      </c>
      <c r="E71" s="9">
        <f t="shared" si="36"/>
        <v>3.4310598529232408</v>
      </c>
      <c r="F71" s="6">
        <v>72590</v>
      </c>
      <c r="G71" s="9">
        <f t="shared" si="37"/>
        <v>1.7318940249775432</v>
      </c>
      <c r="H71" s="6">
        <v>10332</v>
      </c>
      <c r="I71" s="9">
        <f t="shared" si="38"/>
        <v>4.2933899579886061</v>
      </c>
      <c r="J71" s="6">
        <v>55547</v>
      </c>
      <c r="K71" s="9">
        <f t="shared" si="39"/>
        <v>1.7705114711752814</v>
      </c>
      <c r="L71" s="8">
        <f t="shared" si="41"/>
        <v>379122</v>
      </c>
      <c r="M71" s="11">
        <f t="shared" si="40"/>
        <v>1.8018212404289444</v>
      </c>
    </row>
    <row r="72" spans="1:13" x14ac:dyDescent="0.25">
      <c r="A72" s="2" t="s">
        <v>15</v>
      </c>
      <c r="B72" s="6">
        <v>7319</v>
      </c>
      <c r="C72" s="9">
        <f t="shared" si="35"/>
        <v>5.9349606483484321E-2</v>
      </c>
      <c r="D72" s="6">
        <v>52907</v>
      </c>
      <c r="E72" s="9">
        <f t="shared" si="36"/>
        <v>4.6422802250111213</v>
      </c>
      <c r="F72" s="6">
        <v>68443</v>
      </c>
      <c r="G72" s="9">
        <f t="shared" si="37"/>
        <v>1.6329525106975891</v>
      </c>
      <c r="H72" s="6">
        <v>2159</v>
      </c>
      <c r="I72" s="9">
        <f t="shared" si="38"/>
        <v>0.89715727054756089</v>
      </c>
      <c r="J72" s="6">
        <v>43624</v>
      </c>
      <c r="K72" s="9">
        <f t="shared" si="39"/>
        <v>1.390476396899031</v>
      </c>
      <c r="L72" s="8">
        <f t="shared" si="41"/>
        <v>174452</v>
      </c>
      <c r="M72" s="11">
        <f t="shared" si="40"/>
        <v>0.82910334677309738</v>
      </c>
    </row>
    <row r="73" spans="1:13" x14ac:dyDescent="0.25">
      <c r="A73" s="2" t="s">
        <v>16</v>
      </c>
      <c r="B73" s="6">
        <v>222630</v>
      </c>
      <c r="C73" s="9">
        <f t="shared" si="35"/>
        <v>1.8053016657218357</v>
      </c>
      <c r="D73" s="6">
        <v>70741</v>
      </c>
      <c r="E73" s="9">
        <f t="shared" si="36"/>
        <v>6.2071095582344826</v>
      </c>
      <c r="F73" s="6">
        <v>150125</v>
      </c>
      <c r="G73" s="9">
        <f t="shared" si="37"/>
        <v>3.5817687078075999</v>
      </c>
      <c r="H73" s="6">
        <v>2339</v>
      </c>
      <c r="I73" s="9">
        <f t="shared" si="38"/>
        <v>0.9719550050072927</v>
      </c>
      <c r="J73" s="6">
        <v>41541</v>
      </c>
      <c r="K73" s="9">
        <f t="shared" si="39"/>
        <v>1.3240826151563967</v>
      </c>
      <c r="L73" s="8">
        <f t="shared" si="41"/>
        <v>487376</v>
      </c>
      <c r="M73" s="11">
        <f t="shared" si="40"/>
        <v>2.3163109206938595</v>
      </c>
    </row>
    <row r="74" spans="1:13" x14ac:dyDescent="0.25">
      <c r="A74" s="2" t="s">
        <v>17</v>
      </c>
      <c r="B74" s="6">
        <v>1908020</v>
      </c>
      <c r="C74" s="9">
        <f t="shared" si="35"/>
        <v>15.472091291517662</v>
      </c>
      <c r="D74" s="6">
        <v>375473</v>
      </c>
      <c r="E74" s="9">
        <f t="shared" si="36"/>
        <v>32.945562646258544</v>
      </c>
      <c r="F74" s="6">
        <v>1264162</v>
      </c>
      <c r="G74" s="9">
        <f t="shared" si="37"/>
        <v>30.16110503380164</v>
      </c>
      <c r="H74" s="6">
        <v>42500</v>
      </c>
      <c r="I74" s="9">
        <f t="shared" si="38"/>
        <v>17.660576191881123</v>
      </c>
      <c r="J74" s="6">
        <v>480059</v>
      </c>
      <c r="K74" s="9">
        <f t="shared" si="39"/>
        <v>15.301455818332844</v>
      </c>
      <c r="L74" s="8">
        <f t="shared" si="41"/>
        <v>4070214</v>
      </c>
      <c r="M74" s="11">
        <f t="shared" si="40"/>
        <v>19.344163721153759</v>
      </c>
    </row>
    <row r="75" spans="1:13" ht="15.75" thickBot="1" x14ac:dyDescent="0.3">
      <c r="A75" s="3" t="s">
        <v>8</v>
      </c>
      <c r="B75" s="7">
        <f>SUM(B66:B74)</f>
        <v>12332011</v>
      </c>
      <c r="C75" s="7"/>
      <c r="D75" s="7">
        <f t="shared" ref="D75:L75" si="42">SUM(D66:D74)</f>
        <v>1139677</v>
      </c>
      <c r="E75" s="7"/>
      <c r="F75" s="7">
        <f t="shared" si="42"/>
        <v>4191365</v>
      </c>
      <c r="G75" s="7"/>
      <c r="H75" s="7">
        <f t="shared" si="42"/>
        <v>240649</v>
      </c>
      <c r="I75" s="7"/>
      <c r="J75" s="7">
        <f t="shared" si="42"/>
        <v>3137342</v>
      </c>
      <c r="K75" s="7"/>
      <c r="L75" s="7">
        <f t="shared" si="42"/>
        <v>21041044</v>
      </c>
      <c r="M75" s="12"/>
    </row>
    <row r="77" spans="1:13" ht="15.75" thickBot="1" x14ac:dyDescent="0.3"/>
    <row r="78" spans="1:13" ht="19.5" thickBot="1" x14ac:dyDescent="0.35">
      <c r="A78" s="22" t="s">
        <v>18</v>
      </c>
    </row>
    <row r="79" spans="1:13" x14ac:dyDescent="0.25">
      <c r="A79" s="18" t="s">
        <v>0</v>
      </c>
      <c r="B79" s="13" t="s">
        <v>1</v>
      </c>
      <c r="C79" s="13"/>
      <c r="D79" s="13" t="s">
        <v>4</v>
      </c>
      <c r="E79" s="13"/>
      <c r="F79" s="13" t="s">
        <v>5</v>
      </c>
      <c r="G79" s="13"/>
      <c r="H79" s="13" t="s">
        <v>6</v>
      </c>
      <c r="I79" s="13"/>
      <c r="J79" s="13" t="s">
        <v>7</v>
      </c>
      <c r="K79" s="13"/>
      <c r="L79" s="13" t="s">
        <v>8</v>
      </c>
      <c r="M79" s="14"/>
    </row>
    <row r="80" spans="1:13" x14ac:dyDescent="0.25">
      <c r="A80" s="17"/>
      <c r="B80" s="15" t="s">
        <v>2</v>
      </c>
      <c r="C80" s="15" t="s">
        <v>3</v>
      </c>
      <c r="D80" s="15" t="s">
        <v>2</v>
      </c>
      <c r="E80" s="15" t="s">
        <v>3</v>
      </c>
      <c r="F80" s="15" t="s">
        <v>2</v>
      </c>
      <c r="G80" s="15" t="s">
        <v>3</v>
      </c>
      <c r="H80" s="15" t="s">
        <v>2</v>
      </c>
      <c r="I80" s="15" t="s">
        <v>3</v>
      </c>
      <c r="J80" s="15" t="s">
        <v>2</v>
      </c>
      <c r="K80" s="15" t="s">
        <v>3</v>
      </c>
      <c r="L80" s="15" t="s">
        <v>2</v>
      </c>
      <c r="M80" s="16" t="s">
        <v>3</v>
      </c>
    </row>
    <row r="81" spans="1:13" x14ac:dyDescent="0.25">
      <c r="A81" s="1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5"/>
    </row>
    <row r="82" spans="1:13" x14ac:dyDescent="0.25">
      <c r="A82" s="2" t="s">
        <v>9</v>
      </c>
      <c r="B82" s="6">
        <v>283488</v>
      </c>
      <c r="C82" s="9">
        <f t="shared" ref="C82:C90" si="43">B82/B$91*100</f>
        <v>2.6399325936615097</v>
      </c>
      <c r="D82" s="6">
        <v>122191</v>
      </c>
      <c r="E82" s="9">
        <f t="shared" ref="E82:E90" si="44">D82/D$91*100</f>
        <v>10.584815128911234</v>
      </c>
      <c r="F82" s="6">
        <v>276740</v>
      </c>
      <c r="G82" s="9">
        <f t="shared" ref="G82:G90" si="45">F82/F$91*100</f>
        <v>7.640821212956209</v>
      </c>
      <c r="H82" s="6">
        <v>6164</v>
      </c>
      <c r="I82" s="9">
        <f t="shared" ref="I82:I90" si="46">H82/H$91*100</f>
        <v>2.7616116270838651</v>
      </c>
      <c r="J82" s="6">
        <v>138342</v>
      </c>
      <c r="K82" s="9">
        <f t="shared" ref="K82:K90" si="47">J82/J$91*100</f>
        <v>4.7933989676011937</v>
      </c>
      <c r="L82" s="8">
        <f>B82+D82+F82+H82+J82</f>
        <v>826925</v>
      </c>
      <c r="M82" s="11">
        <f t="shared" ref="M82:M90" si="48">L82/L$91*100</f>
        <v>4.4401008289620059</v>
      </c>
    </row>
    <row r="83" spans="1:13" x14ac:dyDescent="0.25">
      <c r="A83" s="2" t="s">
        <v>10</v>
      </c>
      <c r="B83" s="6">
        <v>786225</v>
      </c>
      <c r="C83" s="9">
        <f t="shared" si="43"/>
        <v>7.3215832890687444</v>
      </c>
      <c r="D83" s="6">
        <v>62116</v>
      </c>
      <c r="E83" s="9">
        <f t="shared" si="44"/>
        <v>5.3808085419339413</v>
      </c>
      <c r="F83" s="6">
        <v>180713</v>
      </c>
      <c r="G83" s="9">
        <f t="shared" si="45"/>
        <v>4.9895053980521622</v>
      </c>
      <c r="H83" s="6">
        <v>1255</v>
      </c>
      <c r="I83" s="9">
        <f t="shared" si="46"/>
        <v>0.5622684282917344</v>
      </c>
      <c r="J83" s="6">
        <v>67901</v>
      </c>
      <c r="K83" s="9">
        <f t="shared" si="47"/>
        <v>2.3526953730543774</v>
      </c>
      <c r="L83" s="8">
        <f t="shared" ref="L83:L91" si="49">B83+D83+F83+H83+J83</f>
        <v>1098210</v>
      </c>
      <c r="M83" s="11">
        <f t="shared" si="48"/>
        <v>5.8967417013324841</v>
      </c>
    </row>
    <row r="84" spans="1:13" x14ac:dyDescent="0.25">
      <c r="A84" s="2" t="s">
        <v>11</v>
      </c>
      <c r="B84" s="6">
        <v>6142233</v>
      </c>
      <c r="C84" s="9">
        <f t="shared" si="43"/>
        <v>57.198474343052673</v>
      </c>
      <c r="D84" s="6">
        <v>292757</v>
      </c>
      <c r="E84" s="9">
        <f t="shared" si="44"/>
        <v>25.360122453328525</v>
      </c>
      <c r="F84" s="6">
        <v>1260991</v>
      </c>
      <c r="G84" s="9">
        <f t="shared" si="45"/>
        <v>34.816097355448662</v>
      </c>
      <c r="H84" s="6">
        <v>115499</v>
      </c>
      <c r="I84" s="9">
        <f t="shared" si="46"/>
        <v>51.746168286268556</v>
      </c>
      <c r="J84" s="6">
        <v>1809272</v>
      </c>
      <c r="K84" s="9">
        <f t="shared" si="47"/>
        <v>62.689295636247465</v>
      </c>
      <c r="L84" s="8">
        <f t="shared" si="49"/>
        <v>9620752</v>
      </c>
      <c r="M84" s="11">
        <f t="shared" si="48"/>
        <v>51.657779037322463</v>
      </c>
    </row>
    <row r="85" spans="1:13" x14ac:dyDescent="0.25">
      <c r="A85" s="2" t="s">
        <v>12</v>
      </c>
      <c r="B85" s="6">
        <v>1302260</v>
      </c>
      <c r="C85" s="9">
        <f t="shared" si="43"/>
        <v>12.127069291898202</v>
      </c>
      <c r="D85" s="6">
        <v>76458</v>
      </c>
      <c r="E85" s="9">
        <f t="shared" si="44"/>
        <v>6.6231866105220121</v>
      </c>
      <c r="F85" s="6">
        <v>459299</v>
      </c>
      <c r="G85" s="9">
        <f t="shared" si="45"/>
        <v>12.681294869876321</v>
      </c>
      <c r="H85" s="6">
        <v>42141</v>
      </c>
      <c r="I85" s="9">
        <f t="shared" si="46"/>
        <v>18.880122578997593</v>
      </c>
      <c r="J85" s="6">
        <v>201009</v>
      </c>
      <c r="K85" s="9">
        <f t="shared" si="47"/>
        <v>6.9647419661313865</v>
      </c>
      <c r="L85" s="8">
        <f t="shared" si="49"/>
        <v>2081167</v>
      </c>
      <c r="M85" s="11">
        <f t="shared" si="48"/>
        <v>11.174642587790151</v>
      </c>
    </row>
    <row r="86" spans="1:13" x14ac:dyDescent="0.25">
      <c r="A86" s="2" t="s">
        <v>13</v>
      </c>
      <c r="B86" s="6">
        <v>71687</v>
      </c>
      <c r="C86" s="9">
        <f t="shared" si="43"/>
        <v>0.66757269387703411</v>
      </c>
      <c r="D86" s="6">
        <v>40217</v>
      </c>
      <c r="E86" s="9">
        <f t="shared" si="44"/>
        <v>3.4838041266494515</v>
      </c>
      <c r="F86" s="6">
        <v>79716</v>
      </c>
      <c r="G86" s="9">
        <f t="shared" si="45"/>
        <v>2.2009673477343972</v>
      </c>
      <c r="H86" s="6">
        <v>4602</v>
      </c>
      <c r="I86" s="9">
        <f t="shared" si="46"/>
        <v>2.0618002446203683</v>
      </c>
      <c r="J86" s="6">
        <v>67562</v>
      </c>
      <c r="K86" s="9">
        <f t="shared" si="47"/>
        <v>2.3409493938866857</v>
      </c>
      <c r="L86" s="8">
        <f t="shared" si="49"/>
        <v>263784</v>
      </c>
      <c r="M86" s="11">
        <f t="shared" si="48"/>
        <v>1.4163649146741406</v>
      </c>
    </row>
    <row r="87" spans="1:13" x14ac:dyDescent="0.25">
      <c r="A87" s="2" t="s">
        <v>14</v>
      </c>
      <c r="B87" s="6">
        <v>196368</v>
      </c>
      <c r="C87" s="9">
        <f t="shared" si="43"/>
        <v>1.8286427769504294</v>
      </c>
      <c r="D87" s="6">
        <v>74690</v>
      </c>
      <c r="E87" s="9">
        <f t="shared" si="44"/>
        <v>6.4700333246996919</v>
      </c>
      <c r="F87" s="6">
        <v>105629</v>
      </c>
      <c r="G87" s="9">
        <f t="shared" si="45"/>
        <v>2.916428069319041</v>
      </c>
      <c r="H87" s="6">
        <v>9930</v>
      </c>
      <c r="I87" s="9">
        <f t="shared" si="46"/>
        <v>4.4488649346110938</v>
      </c>
      <c r="J87" s="6">
        <v>66333</v>
      </c>
      <c r="K87" s="9">
        <f t="shared" si="47"/>
        <v>2.2983658882905411</v>
      </c>
      <c r="L87" s="8">
        <f t="shared" si="49"/>
        <v>452950</v>
      </c>
      <c r="M87" s="11">
        <f t="shared" si="48"/>
        <v>2.4320750617992446</v>
      </c>
    </row>
    <row r="88" spans="1:13" x14ac:dyDescent="0.25">
      <c r="A88" s="2" t="s">
        <v>15</v>
      </c>
      <c r="B88" s="6">
        <v>193339</v>
      </c>
      <c r="C88" s="9">
        <f t="shared" si="43"/>
        <v>1.8004357423450821</v>
      </c>
      <c r="D88" s="6">
        <v>42500</v>
      </c>
      <c r="E88" s="9">
        <f t="shared" si="44"/>
        <v>3.6815693707288384</v>
      </c>
      <c r="F88" s="6">
        <v>166137</v>
      </c>
      <c r="G88" s="9">
        <f t="shared" si="45"/>
        <v>4.5870604677925328</v>
      </c>
      <c r="H88" s="6">
        <v>2207</v>
      </c>
      <c r="I88" s="9">
        <f t="shared" si="46"/>
        <v>0.98878599301980707</v>
      </c>
      <c r="J88" s="6">
        <v>49390</v>
      </c>
      <c r="K88" s="9">
        <f t="shared" si="47"/>
        <v>1.7113094722486517</v>
      </c>
      <c r="L88" s="8">
        <f t="shared" si="49"/>
        <v>453573</v>
      </c>
      <c r="M88" s="11">
        <f t="shared" si="48"/>
        <v>2.4354202053327492</v>
      </c>
    </row>
    <row r="89" spans="1:13" x14ac:dyDescent="0.25">
      <c r="A89" s="2" t="s">
        <v>16</v>
      </c>
      <c r="B89" s="6">
        <v>7450</v>
      </c>
      <c r="C89" s="9">
        <f t="shared" si="43"/>
        <v>6.9376826612689943E-2</v>
      </c>
      <c r="D89" s="6">
        <v>66921</v>
      </c>
      <c r="E89" s="9">
        <f t="shared" si="44"/>
        <v>5.7970424437304606</v>
      </c>
      <c r="F89" s="6">
        <v>48277</v>
      </c>
      <c r="G89" s="9">
        <f t="shared" si="45"/>
        <v>1.332933170838646</v>
      </c>
      <c r="H89" s="6">
        <v>2038</v>
      </c>
      <c r="I89" s="9">
        <f t="shared" si="46"/>
        <v>0.91307016482753356</v>
      </c>
      <c r="J89" s="6">
        <v>45250</v>
      </c>
      <c r="K89" s="9">
        <f t="shared" si="47"/>
        <v>1.5678630009971957</v>
      </c>
      <c r="L89" s="8">
        <f t="shared" si="49"/>
        <v>169936</v>
      </c>
      <c r="M89" s="11">
        <f t="shared" si="48"/>
        <v>0.91245635876347608</v>
      </c>
    </row>
    <row r="90" spans="1:13" x14ac:dyDescent="0.25">
      <c r="A90" s="2" t="s">
        <v>17</v>
      </c>
      <c r="B90" s="6">
        <v>1755404</v>
      </c>
      <c r="C90" s="9">
        <f t="shared" si="43"/>
        <v>16.346893817882201</v>
      </c>
      <c r="D90" s="6">
        <v>376550</v>
      </c>
      <c r="E90" s="9">
        <f t="shared" si="44"/>
        <v>32.618704624657511</v>
      </c>
      <c r="F90" s="6">
        <v>1044360</v>
      </c>
      <c r="G90" s="9">
        <f t="shared" si="45"/>
        <v>28.834892107982025</v>
      </c>
      <c r="H90" s="6">
        <v>39367</v>
      </c>
      <c r="I90" s="9">
        <f t="shared" si="46"/>
        <v>17.637307742279447</v>
      </c>
      <c r="J90" s="6">
        <v>441036</v>
      </c>
      <c r="K90" s="9">
        <f t="shared" si="47"/>
        <v>15.2814149504486</v>
      </c>
      <c r="L90" s="8">
        <f t="shared" si="49"/>
        <v>3656717</v>
      </c>
      <c r="M90" s="11">
        <f t="shared" si="48"/>
        <v>19.634419304023289</v>
      </c>
    </row>
    <row r="91" spans="1:13" ht="15.75" thickBot="1" x14ac:dyDescent="0.3">
      <c r="A91" s="3" t="s">
        <v>8</v>
      </c>
      <c r="B91" s="7">
        <v>10738456</v>
      </c>
      <c r="C91" s="10"/>
      <c r="D91" s="7">
        <v>1154399</v>
      </c>
      <c r="E91" s="10"/>
      <c r="F91" s="7">
        <v>3621862</v>
      </c>
      <c r="G91" s="10"/>
      <c r="H91" s="7">
        <v>223203</v>
      </c>
      <c r="I91" s="10"/>
      <c r="J91" s="7">
        <v>2886094</v>
      </c>
      <c r="K91" s="10"/>
      <c r="L91" s="7">
        <f t="shared" si="49"/>
        <v>18624014</v>
      </c>
      <c r="M91" s="12"/>
    </row>
    <row r="92" spans="1:13" ht="15.75" thickBot="1" x14ac:dyDescent="0.3"/>
    <row r="93" spans="1:13" ht="19.5" thickBot="1" x14ac:dyDescent="0.35">
      <c r="A93" s="22" t="s">
        <v>20</v>
      </c>
    </row>
    <row r="94" spans="1:13" x14ac:dyDescent="0.25">
      <c r="A94" s="18" t="s">
        <v>0</v>
      </c>
      <c r="B94" s="13" t="s">
        <v>1</v>
      </c>
      <c r="C94" s="13"/>
      <c r="D94" s="13" t="s">
        <v>4</v>
      </c>
      <c r="E94" s="13"/>
      <c r="F94" s="13" t="s">
        <v>5</v>
      </c>
      <c r="G94" s="13"/>
      <c r="H94" s="13" t="s">
        <v>6</v>
      </c>
      <c r="I94" s="13"/>
      <c r="J94" s="13" t="s">
        <v>7</v>
      </c>
      <c r="K94" s="13"/>
      <c r="L94" s="13" t="s">
        <v>8</v>
      </c>
      <c r="M94" s="14"/>
    </row>
    <row r="95" spans="1:13" x14ac:dyDescent="0.25">
      <c r="A95" s="17"/>
      <c r="B95" s="15" t="s">
        <v>2</v>
      </c>
      <c r="C95" s="15" t="s">
        <v>3</v>
      </c>
      <c r="D95" s="15" t="s">
        <v>2</v>
      </c>
      <c r="E95" s="15" t="s">
        <v>3</v>
      </c>
      <c r="F95" s="15" t="s">
        <v>2</v>
      </c>
      <c r="G95" s="15" t="s">
        <v>3</v>
      </c>
      <c r="H95" s="15" t="s">
        <v>2</v>
      </c>
      <c r="I95" s="15" t="s">
        <v>3</v>
      </c>
      <c r="J95" s="15" t="s">
        <v>2</v>
      </c>
      <c r="K95" s="15" t="s">
        <v>3</v>
      </c>
      <c r="L95" s="15" t="s">
        <v>2</v>
      </c>
      <c r="M95" s="16" t="s">
        <v>3</v>
      </c>
    </row>
    <row r="96" spans="1:13" x14ac:dyDescent="0.25">
      <c r="A96" s="1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5"/>
    </row>
    <row r="97" spans="1:13" x14ac:dyDescent="0.25">
      <c r="A97" s="2" t="s">
        <v>9</v>
      </c>
      <c r="B97" s="6">
        <v>247295</v>
      </c>
      <c r="C97" s="9">
        <f t="shared" ref="C97:C105" si="50">B97/B$106*100</f>
        <v>2.6754363900244127</v>
      </c>
      <c r="D97" s="6">
        <v>109779</v>
      </c>
      <c r="E97" s="9">
        <f t="shared" ref="E97:E105" si="51">D97/D$106*100</f>
        <v>10.748368588786466</v>
      </c>
      <c r="F97" s="6">
        <v>259254</v>
      </c>
      <c r="G97" s="9">
        <f t="shared" ref="G97:G105" si="52">F97/F$106*100</f>
        <v>7.8590205916803892</v>
      </c>
      <c r="H97" s="6">
        <v>4850</v>
      </c>
      <c r="I97" s="9">
        <f t="shared" ref="I97:I105" si="53">H97/H$106*100</f>
        <v>2.2819341391462271</v>
      </c>
      <c r="J97" s="6">
        <v>131126</v>
      </c>
      <c r="K97" s="9">
        <f t="shared" ref="K97:K105" si="54">J97/J$106*100</f>
        <v>4.7773942532529752</v>
      </c>
      <c r="L97" s="8">
        <f>B97+D97+F97+H97+J97</f>
        <v>752304</v>
      </c>
      <c r="M97" s="11">
        <f t="shared" ref="M97:M105" si="55">L97/L$106*100</f>
        <v>4.5537370498683911</v>
      </c>
    </row>
    <row r="98" spans="1:13" x14ac:dyDescent="0.25">
      <c r="A98" s="2" t="s">
        <v>10</v>
      </c>
      <c r="B98" s="6">
        <v>665443</v>
      </c>
      <c r="C98" s="9">
        <f t="shared" si="50"/>
        <v>7.1992980759296197</v>
      </c>
      <c r="D98" s="6">
        <v>69314</v>
      </c>
      <c r="E98" s="9">
        <f t="shared" si="51"/>
        <v>6.7864748300052389</v>
      </c>
      <c r="F98" s="6">
        <v>155326</v>
      </c>
      <c r="G98" s="9">
        <f t="shared" si="52"/>
        <v>4.7085492699181035</v>
      </c>
      <c r="H98" s="6">
        <v>1974</v>
      </c>
      <c r="I98" s="9">
        <f t="shared" si="53"/>
        <v>0.92877071972673253</v>
      </c>
      <c r="J98" s="6">
        <v>52773</v>
      </c>
      <c r="K98" s="9">
        <f t="shared" si="54"/>
        <v>1.922711185629999</v>
      </c>
      <c r="L98" s="8">
        <f t="shared" ref="L98:L106" si="56">B98+D98+F98+H98+J98</f>
        <v>944830</v>
      </c>
      <c r="M98" s="11">
        <f t="shared" si="55"/>
        <v>5.7191074044896109</v>
      </c>
    </row>
    <row r="99" spans="1:13" x14ac:dyDescent="0.25">
      <c r="A99" s="2" t="s">
        <v>11</v>
      </c>
      <c r="B99" s="6">
        <v>5263546</v>
      </c>
      <c r="C99" s="9">
        <f t="shared" si="50"/>
        <v>56.945277943215331</v>
      </c>
      <c r="D99" s="6">
        <v>321176</v>
      </c>
      <c r="E99" s="9">
        <f t="shared" si="51"/>
        <v>31.446069192396376</v>
      </c>
      <c r="F99" s="6">
        <v>1214575</v>
      </c>
      <c r="G99" s="9">
        <f t="shared" si="52"/>
        <v>36.818602355760021</v>
      </c>
      <c r="H99" s="6">
        <v>102141</v>
      </c>
      <c r="I99" s="9">
        <f t="shared" si="53"/>
        <v>48.057532970419544</v>
      </c>
      <c r="J99" s="6">
        <v>1546032</v>
      </c>
      <c r="K99" s="9">
        <f t="shared" si="54"/>
        <v>56.327535287778197</v>
      </c>
      <c r="L99" s="8">
        <f t="shared" si="56"/>
        <v>8447470</v>
      </c>
      <c r="M99" s="11">
        <f t="shared" si="55"/>
        <v>51.13299559307373</v>
      </c>
    </row>
    <row r="100" spans="1:13" x14ac:dyDescent="0.25">
      <c r="A100" s="2" t="s">
        <v>12</v>
      </c>
      <c r="B100" s="6">
        <v>962308</v>
      </c>
      <c r="C100" s="9">
        <f t="shared" si="50"/>
        <v>10.411022631317303</v>
      </c>
      <c r="D100" s="6">
        <v>84192</v>
      </c>
      <c r="E100" s="9">
        <f t="shared" si="51"/>
        <v>8.2431671651874225</v>
      </c>
      <c r="F100" s="6">
        <v>451992</v>
      </c>
      <c r="G100" s="9">
        <f t="shared" si="52"/>
        <v>13.701676484354349</v>
      </c>
      <c r="H100" s="6">
        <v>42902</v>
      </c>
      <c r="I100" s="9">
        <f t="shared" si="53"/>
        <v>20.185471842814732</v>
      </c>
      <c r="J100" s="6">
        <v>267620</v>
      </c>
      <c r="K100" s="9">
        <f t="shared" si="54"/>
        <v>9.7503641539859469</v>
      </c>
      <c r="L100" s="8">
        <f t="shared" si="56"/>
        <v>1809014</v>
      </c>
      <c r="M100" s="11">
        <f t="shared" si="55"/>
        <v>10.950060182493537</v>
      </c>
    </row>
    <row r="101" spans="1:13" x14ac:dyDescent="0.25">
      <c r="A101" s="2" t="s">
        <v>13</v>
      </c>
      <c r="B101" s="6">
        <v>72813</v>
      </c>
      <c r="C101" s="9">
        <f t="shared" si="50"/>
        <v>0.78774965068783254</v>
      </c>
      <c r="D101" s="6">
        <v>31118</v>
      </c>
      <c r="E101" s="9">
        <f t="shared" si="51"/>
        <v>3.0467369328000546</v>
      </c>
      <c r="F101" s="6">
        <v>63233</v>
      </c>
      <c r="G101" s="9">
        <f t="shared" si="52"/>
        <v>1.9168439024035349</v>
      </c>
      <c r="H101" s="6">
        <v>3979</v>
      </c>
      <c r="I101" s="9">
        <f t="shared" si="53"/>
        <v>1.8721269978686266</v>
      </c>
      <c r="J101" s="6">
        <v>69808</v>
      </c>
      <c r="K101" s="9">
        <f t="shared" si="54"/>
        <v>2.5433578240096071</v>
      </c>
      <c r="L101" s="8">
        <f t="shared" si="56"/>
        <v>240951</v>
      </c>
      <c r="M101" s="11">
        <f t="shared" si="55"/>
        <v>1.4584895147478132</v>
      </c>
    </row>
    <row r="102" spans="1:13" x14ac:dyDescent="0.25">
      <c r="A102" s="2" t="s">
        <v>14</v>
      </c>
      <c r="B102" s="6">
        <v>172948</v>
      </c>
      <c r="C102" s="9">
        <f t="shared" si="50"/>
        <v>1.8710906924197503</v>
      </c>
      <c r="D102" s="6">
        <v>50568</v>
      </c>
      <c r="E102" s="9">
        <f t="shared" si="51"/>
        <v>4.9510699022377134</v>
      </c>
      <c r="F102" s="6">
        <v>67029</v>
      </c>
      <c r="G102" s="9">
        <f t="shared" si="52"/>
        <v>2.0319157707875086</v>
      </c>
      <c r="H102" s="6">
        <v>9131</v>
      </c>
      <c r="I102" s="9">
        <f t="shared" si="53"/>
        <v>4.2961527060915872</v>
      </c>
      <c r="J102" s="6">
        <v>69859</v>
      </c>
      <c r="K102" s="9">
        <f t="shared" si="54"/>
        <v>2.5452159383951281</v>
      </c>
      <c r="L102" s="8">
        <f t="shared" si="56"/>
        <v>369535</v>
      </c>
      <c r="M102" s="11">
        <f t="shared" si="55"/>
        <v>2.2368154638591791</v>
      </c>
    </row>
    <row r="103" spans="1:13" x14ac:dyDescent="0.25">
      <c r="A103" s="2" t="s">
        <v>15</v>
      </c>
      <c r="B103" s="6">
        <v>15834</v>
      </c>
      <c r="C103" s="9">
        <f t="shared" si="50"/>
        <v>0.17130495885337979</v>
      </c>
      <c r="D103" s="6">
        <v>64733</v>
      </c>
      <c r="E103" s="9">
        <f t="shared" si="51"/>
        <v>6.3379530133988666</v>
      </c>
      <c r="F103" s="6">
        <v>42944</v>
      </c>
      <c r="G103" s="9">
        <f t="shared" si="52"/>
        <v>1.3018035605588443</v>
      </c>
      <c r="H103" s="6">
        <v>1736</v>
      </c>
      <c r="I103" s="9">
        <f t="shared" si="53"/>
        <v>0.81679127124904127</v>
      </c>
      <c r="J103" s="6">
        <v>55676</v>
      </c>
      <c r="K103" s="9">
        <f t="shared" si="54"/>
        <v>2.0284779711431189</v>
      </c>
      <c r="L103" s="8">
        <f t="shared" si="56"/>
        <v>180923</v>
      </c>
      <c r="M103" s="11">
        <f t="shared" si="55"/>
        <v>1.0951367642247534</v>
      </c>
    </row>
    <row r="104" spans="1:13" x14ac:dyDescent="0.25">
      <c r="A104" s="2" t="s">
        <v>16</v>
      </c>
      <c r="B104" s="6">
        <v>197383</v>
      </c>
      <c r="C104" s="9">
        <f t="shared" si="50"/>
        <v>2.135448193340701</v>
      </c>
      <c r="D104" s="6">
        <v>32889</v>
      </c>
      <c r="E104" s="9">
        <f t="shared" si="51"/>
        <v>3.2201340376264862</v>
      </c>
      <c r="F104" s="6">
        <v>97246</v>
      </c>
      <c r="G104" s="9">
        <f t="shared" si="52"/>
        <v>2.9479133068672079</v>
      </c>
      <c r="H104" s="6">
        <v>1974</v>
      </c>
      <c r="I104" s="9">
        <f t="shared" si="53"/>
        <v>0.92877071972673253</v>
      </c>
      <c r="J104" s="6">
        <v>72968</v>
      </c>
      <c r="K104" s="9">
        <f t="shared" si="54"/>
        <v>2.6584880486811393</v>
      </c>
      <c r="L104" s="8">
        <f t="shared" si="56"/>
        <v>402460</v>
      </c>
      <c r="M104" s="11">
        <f t="shared" si="55"/>
        <v>2.4361122805275963</v>
      </c>
    </row>
    <row r="105" spans="1:13" x14ac:dyDescent="0.25">
      <c r="A105" s="2" t="s">
        <v>17</v>
      </c>
      <c r="B105" s="6">
        <v>1645595</v>
      </c>
      <c r="C105" s="9">
        <f t="shared" si="50"/>
        <v>17.803371464211665</v>
      </c>
      <c r="D105" s="6">
        <v>257586</v>
      </c>
      <c r="E105" s="9">
        <f t="shared" si="51"/>
        <v>25.220026337561375</v>
      </c>
      <c r="F105" s="6">
        <v>947209</v>
      </c>
      <c r="G105" s="9">
        <f t="shared" si="52"/>
        <v>28.713674757670045</v>
      </c>
      <c r="H105" s="6">
        <v>43852</v>
      </c>
      <c r="I105" s="9">
        <f t="shared" si="53"/>
        <v>20.632448632956777</v>
      </c>
      <c r="J105" s="6">
        <v>478856</v>
      </c>
      <c r="K105" s="9">
        <f t="shared" si="54"/>
        <v>17.446455337123886</v>
      </c>
      <c r="L105" s="8">
        <f t="shared" si="56"/>
        <v>3373098</v>
      </c>
      <c r="M105" s="11">
        <f t="shared" si="55"/>
        <v>20.417545746715383</v>
      </c>
    </row>
    <row r="106" spans="1:13" ht="15.75" thickBot="1" x14ac:dyDescent="0.3">
      <c r="A106" s="3" t="s">
        <v>8</v>
      </c>
      <c r="B106" s="7">
        <f>SUM(B97:B105)</f>
        <v>9243165</v>
      </c>
      <c r="C106" s="10"/>
      <c r="D106" s="7">
        <f>SUM(D97:D105)</f>
        <v>1021355</v>
      </c>
      <c r="E106" s="10"/>
      <c r="F106" s="7">
        <f>SUM(F97:F105)</f>
        <v>3298808</v>
      </c>
      <c r="G106" s="10"/>
      <c r="H106" s="7">
        <f>SUM(H97:H105)</f>
        <v>212539</v>
      </c>
      <c r="I106" s="10"/>
      <c r="J106" s="7">
        <f>SUM(J97:J105)</f>
        <v>2744718</v>
      </c>
      <c r="K106" s="10"/>
      <c r="L106" s="7">
        <f t="shared" si="56"/>
        <v>16520585</v>
      </c>
      <c r="M106" s="12"/>
    </row>
    <row r="107" spans="1:13" ht="15.75" thickBot="1" x14ac:dyDescent="0.3"/>
    <row r="108" spans="1:13" ht="19.5" thickBot="1" x14ac:dyDescent="0.35">
      <c r="A108" s="22" t="s">
        <v>21</v>
      </c>
    </row>
    <row r="109" spans="1:13" x14ac:dyDescent="0.25">
      <c r="A109" s="18" t="s">
        <v>0</v>
      </c>
      <c r="B109" s="13" t="s">
        <v>1</v>
      </c>
      <c r="C109" s="13"/>
      <c r="D109" s="13" t="s">
        <v>4</v>
      </c>
      <c r="E109" s="13"/>
      <c r="F109" s="13" t="s">
        <v>5</v>
      </c>
      <c r="G109" s="13"/>
      <c r="H109" s="13" t="s">
        <v>6</v>
      </c>
      <c r="I109" s="13"/>
      <c r="J109" s="13" t="s">
        <v>7</v>
      </c>
      <c r="K109" s="13"/>
      <c r="L109" s="13" t="s">
        <v>8</v>
      </c>
      <c r="M109" s="14"/>
    </row>
    <row r="110" spans="1:13" x14ac:dyDescent="0.25">
      <c r="A110" s="17"/>
      <c r="B110" s="15" t="s">
        <v>2</v>
      </c>
      <c r="C110" s="15" t="s">
        <v>3</v>
      </c>
      <c r="D110" s="15" t="s">
        <v>2</v>
      </c>
      <c r="E110" s="15" t="s">
        <v>3</v>
      </c>
      <c r="F110" s="15" t="s">
        <v>2</v>
      </c>
      <c r="G110" s="15" t="s">
        <v>3</v>
      </c>
      <c r="H110" s="15" t="s">
        <v>2</v>
      </c>
      <c r="I110" s="15" t="s">
        <v>3</v>
      </c>
      <c r="J110" s="15" t="s">
        <v>2</v>
      </c>
      <c r="K110" s="15" t="s">
        <v>3</v>
      </c>
      <c r="L110" s="15" t="s">
        <v>2</v>
      </c>
      <c r="M110" s="16" t="s">
        <v>3</v>
      </c>
    </row>
    <row r="111" spans="1:13" x14ac:dyDescent="0.25">
      <c r="A111" s="1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5"/>
    </row>
    <row r="112" spans="1:13" x14ac:dyDescent="0.25">
      <c r="A112" s="2" t="s">
        <v>9</v>
      </c>
      <c r="B112" s="6">
        <v>242692</v>
      </c>
      <c r="C112" s="9">
        <f t="shared" ref="C112:C120" si="57">B112/B$121*100</f>
        <v>2.9439421934802694</v>
      </c>
      <c r="D112" s="6">
        <v>84071</v>
      </c>
      <c r="E112" s="9">
        <f t="shared" ref="E112:E120" si="58">D112/D$121*100</f>
        <v>9.953459517120292</v>
      </c>
      <c r="F112" s="6">
        <v>214701</v>
      </c>
      <c r="G112" s="9">
        <f t="shared" ref="G112:G120" si="59">F112/F$121*100</f>
        <v>7.8581240069877323</v>
      </c>
      <c r="H112" s="6">
        <v>6589</v>
      </c>
      <c r="I112" s="9">
        <f t="shared" ref="I112:I120" si="60">H112/H$121*100</f>
        <v>2.9088709748624808</v>
      </c>
      <c r="J112" s="6">
        <v>123956</v>
      </c>
      <c r="K112" s="9">
        <f t="shared" ref="K112:K120" si="61">J112/J$121*100</f>
        <v>5.8967867279008459</v>
      </c>
      <c r="L112" s="8">
        <f>B112+D112+F112+H112+J112</f>
        <v>672009</v>
      </c>
      <c r="M112" s="11">
        <f t="shared" ref="M112:M120" si="62">L112/L$121*100</f>
        <v>4.7494346340249187</v>
      </c>
    </row>
    <row r="113" spans="1:13" x14ac:dyDescent="0.25">
      <c r="A113" s="2" t="s">
        <v>10</v>
      </c>
      <c r="B113" s="6">
        <v>476346</v>
      </c>
      <c r="C113" s="9">
        <f t="shared" si="57"/>
        <v>5.7782501610912282</v>
      </c>
      <c r="D113" s="6">
        <v>41856</v>
      </c>
      <c r="E113" s="9">
        <f t="shared" si="58"/>
        <v>4.9554781262098331</v>
      </c>
      <c r="F113" s="6">
        <v>146823</v>
      </c>
      <c r="G113" s="9">
        <f t="shared" si="59"/>
        <v>5.3737678961810138</v>
      </c>
      <c r="H113" s="6">
        <v>3687</v>
      </c>
      <c r="I113" s="9">
        <f t="shared" si="60"/>
        <v>1.6277139602850155</v>
      </c>
      <c r="J113" s="6">
        <v>50197</v>
      </c>
      <c r="K113" s="9">
        <f t="shared" si="61"/>
        <v>2.3879522038500656</v>
      </c>
      <c r="L113" s="8">
        <f t="shared" ref="L113:L121" si="63">B113+D113+F113+H113+J113</f>
        <v>718909</v>
      </c>
      <c r="M113" s="11">
        <f t="shared" si="62"/>
        <v>5.0809011535741631</v>
      </c>
    </row>
    <row r="114" spans="1:13" x14ac:dyDescent="0.25">
      <c r="A114" s="2" t="s">
        <v>11</v>
      </c>
      <c r="B114" s="6">
        <v>4643864</v>
      </c>
      <c r="C114" s="9">
        <f t="shared" si="57"/>
        <v>56.331758650404865</v>
      </c>
      <c r="D114" s="6">
        <v>291639</v>
      </c>
      <c r="E114" s="9">
        <f t="shared" si="58"/>
        <v>34.528160484750323</v>
      </c>
      <c r="F114" s="6">
        <v>1030801</v>
      </c>
      <c r="G114" s="9">
        <f t="shared" si="59"/>
        <v>37.727640227697876</v>
      </c>
      <c r="H114" s="6">
        <v>104002</v>
      </c>
      <c r="I114" s="9">
        <f t="shared" si="60"/>
        <v>45.914159831180413</v>
      </c>
      <c r="J114" s="6">
        <v>1103284</v>
      </c>
      <c r="K114" s="9">
        <f t="shared" si="61"/>
        <v>52.484998292179128</v>
      </c>
      <c r="L114" s="8">
        <f t="shared" si="63"/>
        <v>7173590</v>
      </c>
      <c r="M114" s="11">
        <f t="shared" si="62"/>
        <v>50.699465031412991</v>
      </c>
    </row>
    <row r="115" spans="1:13" x14ac:dyDescent="0.25">
      <c r="A115" s="2" t="s">
        <v>12</v>
      </c>
      <c r="B115" s="6">
        <v>843499</v>
      </c>
      <c r="C115" s="9">
        <f t="shared" si="57"/>
        <v>10.231949533805867</v>
      </c>
      <c r="D115" s="6">
        <v>72131</v>
      </c>
      <c r="E115" s="9">
        <f t="shared" si="58"/>
        <v>8.5398411869658233</v>
      </c>
      <c r="F115" s="6">
        <v>379681</v>
      </c>
      <c r="G115" s="9">
        <f t="shared" si="59"/>
        <v>13.89644380369495</v>
      </c>
      <c r="H115" s="6">
        <v>35036</v>
      </c>
      <c r="I115" s="9">
        <f t="shared" si="60"/>
        <v>15.467476623961431</v>
      </c>
      <c r="J115" s="6">
        <v>201811</v>
      </c>
      <c r="K115" s="9">
        <f t="shared" si="61"/>
        <v>9.6004745744005735</v>
      </c>
      <c r="L115" s="8">
        <f t="shared" si="63"/>
        <v>1532158</v>
      </c>
      <c r="M115" s="11">
        <f t="shared" si="62"/>
        <v>10.828551805107297</v>
      </c>
    </row>
    <row r="116" spans="1:13" x14ac:dyDescent="0.25">
      <c r="A116" s="2" t="s">
        <v>13</v>
      </c>
      <c r="B116" s="6">
        <v>84187</v>
      </c>
      <c r="C116" s="9">
        <f t="shared" si="57"/>
        <v>1.0212189171564099</v>
      </c>
      <c r="D116" s="6">
        <v>15917</v>
      </c>
      <c r="E116" s="9">
        <f t="shared" si="58"/>
        <v>1.8844692597209938</v>
      </c>
      <c r="F116" s="6">
        <v>43564</v>
      </c>
      <c r="G116" s="9">
        <f t="shared" si="59"/>
        <v>1.5944560772442304</v>
      </c>
      <c r="H116" s="6">
        <v>5329</v>
      </c>
      <c r="I116" s="9">
        <f t="shared" si="60"/>
        <v>2.3526139664656487</v>
      </c>
      <c r="J116" s="6">
        <v>48058</v>
      </c>
      <c r="K116" s="9">
        <f t="shared" si="61"/>
        <v>2.2861965259403245</v>
      </c>
      <c r="L116" s="8">
        <f t="shared" si="63"/>
        <v>197055</v>
      </c>
      <c r="M116" s="11">
        <f t="shared" si="62"/>
        <v>1.3926894458374519</v>
      </c>
    </row>
    <row r="117" spans="1:13" x14ac:dyDescent="0.25">
      <c r="A117" s="2" t="s">
        <v>14</v>
      </c>
      <c r="B117" s="6">
        <v>187934</v>
      </c>
      <c r="C117" s="9">
        <f t="shared" si="57"/>
        <v>2.2797077455767845</v>
      </c>
      <c r="D117" s="6">
        <v>36001</v>
      </c>
      <c r="E117" s="9">
        <f t="shared" si="58"/>
        <v>4.2622842130561978</v>
      </c>
      <c r="F117" s="6">
        <v>58549</v>
      </c>
      <c r="G117" s="9">
        <f t="shared" si="59"/>
        <v>2.1429117818972649</v>
      </c>
      <c r="H117" s="6">
        <v>10238</v>
      </c>
      <c r="I117" s="9">
        <f t="shared" si="60"/>
        <v>4.5198089301323536</v>
      </c>
      <c r="J117" s="6">
        <v>48051</v>
      </c>
      <c r="K117" s="9">
        <f t="shared" si="61"/>
        <v>2.2858635246568419</v>
      </c>
      <c r="L117" s="8">
        <f t="shared" si="63"/>
        <v>340773</v>
      </c>
      <c r="M117" s="11">
        <f t="shared" si="62"/>
        <v>2.4084187690054351</v>
      </c>
    </row>
    <row r="118" spans="1:13" x14ac:dyDescent="0.25">
      <c r="A118" s="2" t="s">
        <v>15</v>
      </c>
      <c r="B118" s="6">
        <v>180227</v>
      </c>
      <c r="C118" s="9">
        <f t="shared" si="57"/>
        <v>2.1862190336078999</v>
      </c>
      <c r="D118" s="6">
        <v>20857</v>
      </c>
      <c r="E118" s="9">
        <f t="shared" si="58"/>
        <v>2.4693331249607824</v>
      </c>
      <c r="F118" s="6">
        <v>73457</v>
      </c>
      <c r="G118" s="9">
        <f t="shared" si="59"/>
        <v>2.6885492623755729</v>
      </c>
      <c r="H118" s="6">
        <v>3547</v>
      </c>
      <c r="I118" s="9">
        <f t="shared" si="60"/>
        <v>1.5659076260187008</v>
      </c>
      <c r="J118" s="6">
        <v>45751</v>
      </c>
      <c r="K118" s="9">
        <f t="shared" si="61"/>
        <v>2.1764488172270129</v>
      </c>
      <c r="L118" s="8">
        <f t="shared" si="63"/>
        <v>323839</v>
      </c>
      <c r="M118" s="11">
        <f t="shared" si="62"/>
        <v>2.2887374461472918</v>
      </c>
    </row>
    <row r="119" spans="1:13" x14ac:dyDescent="0.25">
      <c r="A119" s="2" t="s">
        <v>16</v>
      </c>
      <c r="B119" s="6">
        <v>14691</v>
      </c>
      <c r="C119" s="9">
        <f t="shared" si="57"/>
        <v>0.17820717108276596</v>
      </c>
      <c r="D119" s="6">
        <v>42539</v>
      </c>
      <c r="E119" s="9">
        <f t="shared" si="58"/>
        <v>5.0363408832865089</v>
      </c>
      <c r="F119" s="6">
        <v>15263</v>
      </c>
      <c r="G119" s="9">
        <f t="shared" si="59"/>
        <v>0.55863059193321762</v>
      </c>
      <c r="H119" s="6">
        <v>1650</v>
      </c>
      <c r="I119" s="9">
        <f t="shared" si="60"/>
        <v>0.72843179671013714</v>
      </c>
      <c r="J119" s="6">
        <v>64284</v>
      </c>
      <c r="K119" s="9">
        <f t="shared" si="61"/>
        <v>3.0580935010518084</v>
      </c>
      <c r="L119" s="8">
        <f t="shared" si="63"/>
        <v>138427</v>
      </c>
      <c r="M119" s="11">
        <f t="shared" si="62"/>
        <v>0.97833509385167072</v>
      </c>
    </row>
    <row r="120" spans="1:13" x14ac:dyDescent="0.25">
      <c r="A120" s="2" t="s">
        <v>17</v>
      </c>
      <c r="B120" s="6">
        <v>1570336</v>
      </c>
      <c r="C120" s="9">
        <f t="shared" si="57"/>
        <v>19.048746593793911</v>
      </c>
      <c r="D120" s="6">
        <v>239630</v>
      </c>
      <c r="E120" s="9">
        <f t="shared" si="58"/>
        <v>28.370633203929241</v>
      </c>
      <c r="F120" s="6">
        <v>769378</v>
      </c>
      <c r="G120" s="9">
        <f t="shared" si="59"/>
        <v>28.15947635198815</v>
      </c>
      <c r="H120" s="6">
        <v>56436</v>
      </c>
      <c r="I120" s="9">
        <f t="shared" si="60"/>
        <v>24.915016290383818</v>
      </c>
      <c r="J120" s="6">
        <v>416702</v>
      </c>
      <c r="K120" s="9">
        <f t="shared" si="61"/>
        <v>19.823185832793396</v>
      </c>
      <c r="L120" s="8">
        <f t="shared" si="63"/>
        <v>3052482</v>
      </c>
      <c r="M120" s="11">
        <f t="shared" si="62"/>
        <v>21.573466621038779</v>
      </c>
    </row>
    <row r="121" spans="1:13" ht="15.75" thickBot="1" x14ac:dyDescent="0.3">
      <c r="A121" s="3" t="s">
        <v>8</v>
      </c>
      <c r="B121" s="7">
        <f>SUM(B112:B120)</f>
        <v>8243776</v>
      </c>
      <c r="C121" s="10"/>
      <c r="D121" s="7">
        <f>SUM(D112:D120)</f>
        <v>844641</v>
      </c>
      <c r="E121" s="10"/>
      <c r="F121" s="7">
        <f>SUM(F112:F120)</f>
        <v>2732217</v>
      </c>
      <c r="G121" s="10"/>
      <c r="H121" s="7">
        <f>SUM(H112:H120)</f>
        <v>226514</v>
      </c>
      <c r="I121" s="10"/>
      <c r="J121" s="7">
        <f>SUM(J112:J120)</f>
        <v>2102094</v>
      </c>
      <c r="K121" s="10"/>
      <c r="L121" s="7">
        <f t="shared" si="63"/>
        <v>14149242</v>
      </c>
      <c r="M121" s="12"/>
    </row>
    <row r="123" spans="1:13" ht="15.75" thickBot="1" x14ac:dyDescent="0.3"/>
    <row r="124" spans="1:13" ht="19.5" thickBot="1" x14ac:dyDescent="0.35">
      <c r="A124" s="22" t="s">
        <v>22</v>
      </c>
    </row>
    <row r="125" spans="1:13" x14ac:dyDescent="0.25">
      <c r="A125" s="18" t="s">
        <v>0</v>
      </c>
      <c r="B125" s="13" t="s">
        <v>1</v>
      </c>
      <c r="C125" s="13"/>
      <c r="D125" s="13" t="s">
        <v>4</v>
      </c>
      <c r="E125" s="13"/>
      <c r="F125" s="13" t="s">
        <v>5</v>
      </c>
      <c r="G125" s="13"/>
      <c r="H125" s="13" t="s">
        <v>6</v>
      </c>
      <c r="I125" s="13"/>
      <c r="J125" s="13" t="s">
        <v>7</v>
      </c>
      <c r="K125" s="13"/>
      <c r="L125" s="13" t="s">
        <v>8</v>
      </c>
      <c r="M125" s="14"/>
    </row>
    <row r="126" spans="1:13" x14ac:dyDescent="0.25">
      <c r="A126" s="17"/>
      <c r="B126" s="15" t="s">
        <v>2</v>
      </c>
      <c r="C126" s="15" t="s">
        <v>3</v>
      </c>
      <c r="D126" s="15" t="s">
        <v>2</v>
      </c>
      <c r="E126" s="15" t="s">
        <v>3</v>
      </c>
      <c r="F126" s="15" t="s">
        <v>2</v>
      </c>
      <c r="G126" s="15" t="s">
        <v>3</v>
      </c>
      <c r="H126" s="15" t="s">
        <v>2</v>
      </c>
      <c r="I126" s="15" t="s">
        <v>3</v>
      </c>
      <c r="J126" s="15" t="s">
        <v>2</v>
      </c>
      <c r="K126" s="15" t="s">
        <v>3</v>
      </c>
      <c r="L126" s="15" t="s">
        <v>2</v>
      </c>
      <c r="M126" s="16" t="s">
        <v>3</v>
      </c>
    </row>
    <row r="127" spans="1:13" x14ac:dyDescent="0.25">
      <c r="A127" s="1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5"/>
    </row>
    <row r="128" spans="1:13" x14ac:dyDescent="0.25">
      <c r="A128" s="2" t="s">
        <v>9</v>
      </c>
      <c r="B128" s="6">
        <v>136027</v>
      </c>
      <c r="C128" s="9">
        <f t="shared" ref="C128:C136" si="64">B128/B$137*100</f>
        <v>2.0103423406380978</v>
      </c>
      <c r="D128" s="6">
        <v>77762</v>
      </c>
      <c r="E128" s="9">
        <f t="shared" ref="E128:E136" si="65">D128/D$137*100</f>
        <v>15.089748316612656</v>
      </c>
      <c r="F128" s="6">
        <v>184868</v>
      </c>
      <c r="G128" s="9">
        <f t="shared" ref="G128:G136" si="66">F128/F$137*100</f>
        <v>7.2955846771727062</v>
      </c>
      <c r="H128" s="6">
        <v>8151</v>
      </c>
      <c r="I128" s="9">
        <f t="shared" ref="I128:I136" si="67">H128/H$137*100</f>
        <v>4.1110814096000894</v>
      </c>
      <c r="J128" s="6">
        <v>75170</v>
      </c>
      <c r="K128" s="9">
        <f t="shared" ref="K128:K136" si="68">J128/J$137*100</f>
        <v>3.7659377270108463</v>
      </c>
      <c r="L128" s="8">
        <f>B128+D128+F128+H128+J128</f>
        <v>481978</v>
      </c>
      <c r="M128" s="11">
        <f t="shared" ref="M128:M136" si="69">L128/L$137*100</f>
        <v>4.0131457337980576</v>
      </c>
    </row>
    <row r="129" spans="1:13" x14ac:dyDescent="0.25">
      <c r="A129" s="2" t="s">
        <v>10</v>
      </c>
      <c r="B129" s="6">
        <v>520740</v>
      </c>
      <c r="C129" s="9">
        <f t="shared" si="64"/>
        <v>7.6960138094928441</v>
      </c>
      <c r="D129" s="6">
        <v>24962</v>
      </c>
      <c r="E129" s="9">
        <f t="shared" si="65"/>
        <v>4.8438864416975527</v>
      </c>
      <c r="F129" s="6">
        <v>139497</v>
      </c>
      <c r="G129" s="9">
        <f t="shared" si="66"/>
        <v>5.5050748410301464</v>
      </c>
      <c r="H129" s="6">
        <v>4301</v>
      </c>
      <c r="I129" s="9">
        <f t="shared" si="67"/>
        <v>2.1692750757808836</v>
      </c>
      <c r="J129" s="6">
        <v>33725</v>
      </c>
      <c r="K129" s="9">
        <f t="shared" si="68"/>
        <v>1.6895869341950351</v>
      </c>
      <c r="L129" s="8">
        <f t="shared" ref="L129:L137" si="70">B129+D129+F129+H129+J129</f>
        <v>723225</v>
      </c>
      <c r="M129" s="11">
        <f t="shared" si="69"/>
        <v>6.0218668140996074</v>
      </c>
    </row>
    <row r="130" spans="1:13" x14ac:dyDescent="0.25">
      <c r="A130" s="2" t="s">
        <v>11</v>
      </c>
      <c r="B130" s="6">
        <v>4121777</v>
      </c>
      <c r="C130" s="9">
        <f t="shared" si="64"/>
        <v>60.915721303625581</v>
      </c>
      <c r="D130" s="6">
        <v>151197</v>
      </c>
      <c r="E130" s="9">
        <f t="shared" si="65"/>
        <v>29.33984049055945</v>
      </c>
      <c r="F130" s="6">
        <v>885288</v>
      </c>
      <c r="G130" s="9">
        <f t="shared" si="66"/>
        <v>34.936784990830603</v>
      </c>
      <c r="H130" s="6">
        <v>82581</v>
      </c>
      <c r="I130" s="9">
        <f t="shared" si="67"/>
        <v>41.650989312499689</v>
      </c>
      <c r="J130" s="6">
        <v>1312041</v>
      </c>
      <c r="K130" s="9">
        <f t="shared" si="68"/>
        <v>65.731870444127154</v>
      </c>
      <c r="L130" s="8">
        <f t="shared" si="70"/>
        <v>6552884</v>
      </c>
      <c r="M130" s="11">
        <f t="shared" si="69"/>
        <v>54.561989278916364</v>
      </c>
    </row>
    <row r="131" spans="1:13" x14ac:dyDescent="0.25">
      <c r="A131" s="2" t="s">
        <v>12</v>
      </c>
      <c r="B131" s="6">
        <v>615437</v>
      </c>
      <c r="C131" s="9">
        <f t="shared" si="64"/>
        <v>9.0955402904959239</v>
      </c>
      <c r="D131" s="6">
        <v>31213</v>
      </c>
      <c r="E131" s="9">
        <f t="shared" si="65"/>
        <v>6.0568955814720669</v>
      </c>
      <c r="F131" s="6">
        <v>373595</v>
      </c>
      <c r="G131" s="9">
        <f t="shared" si="66"/>
        <v>14.743459968563178</v>
      </c>
      <c r="H131" s="6">
        <v>37729</v>
      </c>
      <c r="I131" s="9">
        <f t="shared" si="67"/>
        <v>19.0291977061467</v>
      </c>
      <c r="J131" s="6">
        <v>171424</v>
      </c>
      <c r="K131" s="9">
        <f t="shared" si="68"/>
        <v>8.5881616191979155</v>
      </c>
      <c r="L131" s="8">
        <f t="shared" si="70"/>
        <v>1229398</v>
      </c>
      <c r="M131" s="11">
        <f t="shared" si="69"/>
        <v>10.236470002447964</v>
      </c>
    </row>
    <row r="132" spans="1:13" x14ac:dyDescent="0.25">
      <c r="A132" s="2" t="s">
        <v>13</v>
      </c>
      <c r="B132" s="6">
        <v>49948</v>
      </c>
      <c r="C132" s="9">
        <f t="shared" si="64"/>
        <v>0.73818123777038169</v>
      </c>
      <c r="D132" s="6">
        <v>9568</v>
      </c>
      <c r="E132" s="9">
        <f t="shared" si="65"/>
        <v>1.8566743639997674</v>
      </c>
      <c r="F132" s="6">
        <v>63508</v>
      </c>
      <c r="G132" s="9">
        <f t="shared" si="66"/>
        <v>2.5062638838408176</v>
      </c>
      <c r="H132" s="6">
        <v>4201</v>
      </c>
      <c r="I132" s="9">
        <f t="shared" si="67"/>
        <v>2.1188385476297351</v>
      </c>
      <c r="J132" s="6">
        <v>23887</v>
      </c>
      <c r="K132" s="9">
        <f t="shared" si="68"/>
        <v>1.1967135091806318</v>
      </c>
      <c r="L132" s="8">
        <f t="shared" si="70"/>
        <v>151112</v>
      </c>
      <c r="M132" s="11">
        <f t="shared" si="69"/>
        <v>1.2582202468280548</v>
      </c>
    </row>
    <row r="133" spans="1:13" x14ac:dyDescent="0.25">
      <c r="A133" s="2" t="s">
        <v>14</v>
      </c>
      <c r="B133" s="6">
        <v>178452</v>
      </c>
      <c r="C133" s="9">
        <f t="shared" si="64"/>
        <v>2.6373411996996907</v>
      </c>
      <c r="D133" s="6">
        <v>29240</v>
      </c>
      <c r="E133" s="9">
        <f t="shared" si="65"/>
        <v>5.6740341140628336</v>
      </c>
      <c r="F133" s="6">
        <v>47379</v>
      </c>
      <c r="G133" s="9">
        <f t="shared" si="66"/>
        <v>1.8697530476868125</v>
      </c>
      <c r="H133" s="6">
        <v>9029</v>
      </c>
      <c r="I133" s="9">
        <f t="shared" si="67"/>
        <v>4.5539141267671699</v>
      </c>
      <c r="J133" s="6">
        <v>35580</v>
      </c>
      <c r="K133" s="9">
        <f t="shared" si="68"/>
        <v>1.7825204779439392</v>
      </c>
      <c r="L133" s="8">
        <f t="shared" si="70"/>
        <v>299680</v>
      </c>
      <c r="M133" s="11">
        <f t="shared" si="69"/>
        <v>2.4952581103382352</v>
      </c>
    </row>
    <row r="134" spans="1:13" x14ac:dyDescent="0.25">
      <c r="A134" s="2" t="s">
        <v>15</v>
      </c>
      <c r="B134" s="6">
        <v>184691</v>
      </c>
      <c r="C134" s="9">
        <f t="shared" si="64"/>
        <v>2.7295473489438931</v>
      </c>
      <c r="D134" s="6">
        <v>13401</v>
      </c>
      <c r="E134" s="9">
        <f t="shared" si="65"/>
        <v>2.6004696020026001</v>
      </c>
      <c r="F134" s="6">
        <v>123817</v>
      </c>
      <c r="G134" s="9">
        <f t="shared" si="66"/>
        <v>4.8862832289714442</v>
      </c>
      <c r="H134" s="6">
        <v>4810</v>
      </c>
      <c r="I134" s="9">
        <f t="shared" si="67"/>
        <v>2.4259970040702279</v>
      </c>
      <c r="J134" s="6">
        <v>43581</v>
      </c>
      <c r="K134" s="9">
        <f t="shared" si="68"/>
        <v>2.1833621402269481</v>
      </c>
      <c r="L134" s="8">
        <f t="shared" si="70"/>
        <v>370300</v>
      </c>
      <c r="M134" s="11">
        <f t="shared" si="69"/>
        <v>3.0832690812141235</v>
      </c>
    </row>
    <row r="135" spans="1:13" x14ac:dyDescent="0.25">
      <c r="A135" s="2" t="s">
        <v>16</v>
      </c>
      <c r="B135" s="6">
        <v>11665</v>
      </c>
      <c r="C135" s="9">
        <f t="shared" si="64"/>
        <v>0.1723969756264816</v>
      </c>
      <c r="D135" s="6">
        <v>46075</v>
      </c>
      <c r="E135" s="9">
        <f t="shared" si="65"/>
        <v>8.9408728387635108</v>
      </c>
      <c r="F135" s="6">
        <v>21152</v>
      </c>
      <c r="G135" s="9">
        <f t="shared" si="66"/>
        <v>0.8347372562669424</v>
      </c>
      <c r="H135" s="6">
        <v>1298</v>
      </c>
      <c r="I135" s="9">
        <f t="shared" si="67"/>
        <v>0.65466613540190355</v>
      </c>
      <c r="J135" s="6">
        <v>20051</v>
      </c>
      <c r="K135" s="9">
        <f t="shared" si="68"/>
        <v>1.0045339545602565</v>
      </c>
      <c r="L135" s="8">
        <f t="shared" si="70"/>
        <v>100241</v>
      </c>
      <c r="M135" s="11">
        <f t="shared" si="69"/>
        <v>0.83464751814740745</v>
      </c>
    </row>
    <row r="136" spans="1:13" x14ac:dyDescent="0.25">
      <c r="A136" s="2" t="s">
        <v>17</v>
      </c>
      <c r="B136" s="6">
        <v>947623</v>
      </c>
      <c r="C136" s="9">
        <f t="shared" si="64"/>
        <v>14.004915493707104</v>
      </c>
      <c r="D136" s="6">
        <v>131912</v>
      </c>
      <c r="E136" s="9">
        <f t="shared" si="65"/>
        <v>25.597578250829567</v>
      </c>
      <c r="F136" s="6">
        <v>694867</v>
      </c>
      <c r="G136" s="9">
        <f t="shared" si="66"/>
        <v>27.422058105637358</v>
      </c>
      <c r="H136" s="6">
        <v>46169</v>
      </c>
      <c r="I136" s="9">
        <f t="shared" si="67"/>
        <v>23.286040682103607</v>
      </c>
      <c r="J136" s="6">
        <v>280591</v>
      </c>
      <c r="K136" s="9">
        <f t="shared" si="68"/>
        <v>14.057313193557274</v>
      </c>
      <c r="L136" s="8">
        <f t="shared" si="70"/>
        <v>2101162</v>
      </c>
      <c r="M136" s="11">
        <f t="shared" si="69"/>
        <v>17.495133214210181</v>
      </c>
    </row>
    <row r="137" spans="1:13" ht="15.75" thickBot="1" x14ac:dyDescent="0.3">
      <c r="A137" s="3" t="s">
        <v>8</v>
      </c>
      <c r="B137" s="7">
        <f>SUM(B128:B136)</f>
        <v>6766360</v>
      </c>
      <c r="C137" s="10"/>
      <c r="D137" s="7">
        <f>SUM(D128:D136)</f>
        <v>515330</v>
      </c>
      <c r="E137" s="10"/>
      <c r="F137" s="7">
        <f>SUM(F128:F136)</f>
        <v>2533971</v>
      </c>
      <c r="G137" s="10"/>
      <c r="H137" s="7">
        <f>SUM(H128:H136)</f>
        <v>198269</v>
      </c>
      <c r="I137" s="10"/>
      <c r="J137" s="7">
        <f>SUM(J128:J136)</f>
        <v>1996050</v>
      </c>
      <c r="K137" s="10"/>
      <c r="L137" s="7">
        <f t="shared" si="70"/>
        <v>12009980</v>
      </c>
      <c r="M137" s="12"/>
    </row>
    <row r="141" spans="1:13" ht="15.75" thickBot="1" x14ac:dyDescent="0.3"/>
    <row r="142" spans="1:13" ht="19.5" thickBot="1" x14ac:dyDescent="0.35">
      <c r="A142" s="22" t="s">
        <v>23</v>
      </c>
    </row>
    <row r="143" spans="1:13" x14ac:dyDescent="0.25">
      <c r="A143" s="18" t="s">
        <v>0</v>
      </c>
      <c r="B143" s="13" t="s">
        <v>1</v>
      </c>
      <c r="C143" s="13"/>
      <c r="D143" s="13" t="s">
        <v>4</v>
      </c>
      <c r="E143" s="13"/>
      <c r="F143" s="13" t="s">
        <v>5</v>
      </c>
      <c r="G143" s="13"/>
      <c r="H143" s="13" t="s">
        <v>6</v>
      </c>
      <c r="I143" s="13"/>
      <c r="J143" s="13" t="s">
        <v>7</v>
      </c>
      <c r="K143" s="13"/>
      <c r="L143" s="13" t="s">
        <v>8</v>
      </c>
      <c r="M143" s="14"/>
    </row>
    <row r="144" spans="1:13" x14ac:dyDescent="0.25">
      <c r="A144" s="17"/>
      <c r="B144" s="15" t="s">
        <v>2</v>
      </c>
      <c r="C144" s="15" t="s">
        <v>3</v>
      </c>
      <c r="D144" s="15" t="s">
        <v>2</v>
      </c>
      <c r="E144" s="15" t="s">
        <v>3</v>
      </c>
      <c r="F144" s="15" t="s">
        <v>2</v>
      </c>
      <c r="G144" s="15" t="s">
        <v>3</v>
      </c>
      <c r="H144" s="15" t="s">
        <v>2</v>
      </c>
      <c r="I144" s="15" t="s">
        <v>3</v>
      </c>
      <c r="J144" s="15" t="s">
        <v>2</v>
      </c>
      <c r="K144" s="15" t="s">
        <v>3</v>
      </c>
      <c r="L144" s="15" t="s">
        <v>2</v>
      </c>
      <c r="M144" s="16" t="s">
        <v>3</v>
      </c>
    </row>
    <row r="145" spans="1:13" x14ac:dyDescent="0.25">
      <c r="A145" s="1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5"/>
    </row>
    <row r="146" spans="1:13" x14ac:dyDescent="0.25">
      <c r="A146" s="2" t="s">
        <v>9</v>
      </c>
      <c r="B146" s="6">
        <v>13311</v>
      </c>
      <c r="C146" s="9">
        <f t="shared" ref="C146:C154" si="71">B146/B$155*100</f>
        <v>0.33082503454016166</v>
      </c>
      <c r="D146" s="6">
        <v>9712</v>
      </c>
      <c r="E146" s="9">
        <f t="shared" ref="E146:E154" si="72">D146/D$155*100</f>
        <v>4.7816218717843935</v>
      </c>
      <c r="F146" s="6">
        <v>162145</v>
      </c>
      <c r="G146" s="9">
        <f t="shared" ref="G146:G154" si="73">F146/F$155*100</f>
        <v>8.5512478931058418</v>
      </c>
      <c r="H146" s="6">
        <v>6315</v>
      </c>
      <c r="I146" s="9">
        <f t="shared" ref="I146:I154" si="74">H146/H$155*100</f>
        <v>8.9222639803328718</v>
      </c>
      <c r="J146" s="6">
        <v>56379</v>
      </c>
      <c r="K146" s="9">
        <f t="shared" ref="K146:K154" si="75">J146/J$155*100</f>
        <v>4.3554270758172944</v>
      </c>
      <c r="L146" s="8">
        <f t="shared" ref="L146:L155" si="76">B146+D146+F146+H146+J146</f>
        <v>247862</v>
      </c>
      <c r="M146" s="11">
        <f t="shared" ref="M146:M154" si="77">L146/L$155*100</f>
        <v>3.3100892672563687</v>
      </c>
    </row>
    <row r="147" spans="1:13" x14ac:dyDescent="0.25">
      <c r="A147" s="2" t="s">
        <v>10</v>
      </c>
      <c r="B147" s="6">
        <v>510891</v>
      </c>
      <c r="C147" s="9">
        <f t="shared" si="71"/>
        <v>12.697433154628332</v>
      </c>
      <c r="D147" s="6">
        <v>7322</v>
      </c>
      <c r="E147" s="9">
        <f t="shared" si="72"/>
        <v>3.6049253856265784</v>
      </c>
      <c r="F147" s="6">
        <v>98302</v>
      </c>
      <c r="G147" s="9">
        <f t="shared" si="73"/>
        <v>5.1842780868240794</v>
      </c>
      <c r="H147" s="6">
        <v>1335</v>
      </c>
      <c r="I147" s="9">
        <f t="shared" si="74"/>
        <v>1.886179321258018</v>
      </c>
      <c r="J147" s="6">
        <v>36700</v>
      </c>
      <c r="K147" s="9">
        <f t="shared" si="75"/>
        <v>2.8351722038790097</v>
      </c>
      <c r="L147" s="8">
        <f t="shared" si="76"/>
        <v>654550</v>
      </c>
      <c r="M147" s="11">
        <f t="shared" si="77"/>
        <v>8.7412307246881582</v>
      </c>
    </row>
    <row r="148" spans="1:13" x14ac:dyDescent="0.25">
      <c r="A148" s="2" t="s">
        <v>11</v>
      </c>
      <c r="B148" s="6">
        <v>2624422</v>
      </c>
      <c r="C148" s="9">
        <f t="shared" si="71"/>
        <v>65.226091112460381</v>
      </c>
      <c r="D148" s="6">
        <v>71171</v>
      </c>
      <c r="E148" s="9">
        <f t="shared" si="72"/>
        <v>35.040445864576512</v>
      </c>
      <c r="F148" s="6">
        <v>618090</v>
      </c>
      <c r="G148" s="9">
        <f t="shared" si="73"/>
        <v>32.59700151253378</v>
      </c>
      <c r="H148" s="6">
        <v>28558</v>
      </c>
      <c r="I148" s="9">
        <f t="shared" si="74"/>
        <v>40.348695922461779</v>
      </c>
      <c r="J148" s="6">
        <v>757831</v>
      </c>
      <c r="K148" s="9">
        <f t="shared" si="75"/>
        <v>58.544451946534991</v>
      </c>
      <c r="L148" s="8">
        <f t="shared" si="76"/>
        <v>4100072</v>
      </c>
      <c r="M148" s="11">
        <f t="shared" si="77"/>
        <v>54.754679306139522</v>
      </c>
    </row>
    <row r="149" spans="1:13" x14ac:dyDescent="0.25">
      <c r="A149" s="2" t="s">
        <v>12</v>
      </c>
      <c r="B149" s="6">
        <v>309403</v>
      </c>
      <c r="C149" s="9">
        <f t="shared" si="71"/>
        <v>7.689749692872784</v>
      </c>
      <c r="D149" s="6">
        <v>55362</v>
      </c>
      <c r="E149" s="9">
        <f t="shared" si="72"/>
        <v>27.257017099024672</v>
      </c>
      <c r="F149" s="6">
        <v>310589</v>
      </c>
      <c r="G149" s="9">
        <f t="shared" si="73"/>
        <v>16.379928655659135</v>
      </c>
      <c r="H149" s="6">
        <v>11014</v>
      </c>
      <c r="I149" s="9">
        <f t="shared" si="74"/>
        <v>15.561332617480009</v>
      </c>
      <c r="J149" s="6">
        <v>123037</v>
      </c>
      <c r="K149" s="9">
        <f t="shared" si="75"/>
        <v>9.5049341266665319</v>
      </c>
      <c r="L149" s="8">
        <f t="shared" si="76"/>
        <v>809405</v>
      </c>
      <c r="M149" s="11">
        <f t="shared" si="77"/>
        <v>10.809251936011332</v>
      </c>
    </row>
    <row r="150" spans="1:13" x14ac:dyDescent="0.25">
      <c r="A150" s="2" t="s">
        <v>13</v>
      </c>
      <c r="B150" s="6">
        <v>3270</v>
      </c>
      <c r="C150" s="9">
        <f t="shared" si="71"/>
        <v>8.1270968593368534E-2</v>
      </c>
      <c r="D150" s="6">
        <v>653</v>
      </c>
      <c r="E150" s="9">
        <f t="shared" si="72"/>
        <v>0.32149908178286751</v>
      </c>
      <c r="F150" s="6">
        <v>79635</v>
      </c>
      <c r="G150" s="9">
        <f t="shared" si="73"/>
        <v>4.1998126736407766</v>
      </c>
      <c r="H150" s="6">
        <v>5364</v>
      </c>
      <c r="I150" s="9">
        <f t="shared" si="74"/>
        <v>7.5786261267625523</v>
      </c>
      <c r="J150" s="6">
        <v>29826</v>
      </c>
      <c r="K150" s="9">
        <f t="shared" si="75"/>
        <v>2.3041374973540965</v>
      </c>
      <c r="L150" s="8">
        <f t="shared" si="76"/>
        <v>118748</v>
      </c>
      <c r="M150" s="11">
        <f t="shared" si="77"/>
        <v>1.5858279216183169</v>
      </c>
    </row>
    <row r="151" spans="1:13" x14ac:dyDescent="0.25">
      <c r="A151" s="2" t="s">
        <v>14</v>
      </c>
      <c r="B151" s="6">
        <v>41501</v>
      </c>
      <c r="C151" s="9">
        <f t="shared" si="71"/>
        <v>1.0314454029337576</v>
      </c>
      <c r="D151" s="6">
        <v>16794</v>
      </c>
      <c r="E151" s="9">
        <f t="shared" si="72"/>
        <v>8.2683852671691831</v>
      </c>
      <c r="F151" s="6">
        <v>14461</v>
      </c>
      <c r="G151" s="9">
        <f t="shared" si="73"/>
        <v>0.76264822092697016</v>
      </c>
      <c r="H151" s="6">
        <v>6554</v>
      </c>
      <c r="I151" s="9">
        <f t="shared" si="74"/>
        <v>9.2599395292322466</v>
      </c>
      <c r="J151" s="6">
        <v>65704</v>
      </c>
      <c r="K151" s="9">
        <f t="shared" si="75"/>
        <v>5.0758080240781052</v>
      </c>
      <c r="L151" s="8">
        <f t="shared" si="76"/>
        <v>145014</v>
      </c>
      <c r="M151" s="11">
        <f t="shared" si="77"/>
        <v>1.9365989340920149</v>
      </c>
    </row>
    <row r="152" spans="1:13" x14ac:dyDescent="0.25">
      <c r="A152" s="2" t="s">
        <v>15</v>
      </c>
      <c r="B152" s="6">
        <v>9529</v>
      </c>
      <c r="C152" s="9">
        <f t="shared" si="71"/>
        <v>0.23682907025266323</v>
      </c>
      <c r="D152" s="6">
        <v>4286</v>
      </c>
      <c r="E152" s="9">
        <f t="shared" si="72"/>
        <v>2.1101762090679479</v>
      </c>
      <c r="F152" s="6">
        <v>12381</v>
      </c>
      <c r="G152" s="9">
        <f t="shared" si="73"/>
        <v>0.65295260516539777</v>
      </c>
      <c r="H152" s="6">
        <v>2590</v>
      </c>
      <c r="I152" s="9">
        <f t="shared" si="74"/>
        <v>3.6593291700810986</v>
      </c>
      <c r="J152" s="6">
        <v>49780</v>
      </c>
      <c r="K152" s="9">
        <f t="shared" si="75"/>
        <v>3.8456368476593221</v>
      </c>
      <c r="L152" s="8">
        <f t="shared" si="76"/>
        <v>78566</v>
      </c>
      <c r="M152" s="11">
        <f t="shared" si="77"/>
        <v>1.0492147782688104</v>
      </c>
    </row>
    <row r="153" spans="1:13" x14ac:dyDescent="0.25">
      <c r="A153" s="2" t="s">
        <v>16</v>
      </c>
      <c r="B153" s="6">
        <v>187472</v>
      </c>
      <c r="C153" s="9">
        <f t="shared" si="71"/>
        <v>4.6593367046287426</v>
      </c>
      <c r="D153" s="6">
        <v>4813</v>
      </c>
      <c r="E153" s="9">
        <f t="shared" si="72"/>
        <v>2.3696402459738763</v>
      </c>
      <c r="F153" s="6">
        <v>98402</v>
      </c>
      <c r="G153" s="9">
        <f t="shared" si="73"/>
        <v>5.189551914504924</v>
      </c>
      <c r="H153" s="6">
        <v>1787</v>
      </c>
      <c r="I153" s="9">
        <f t="shared" si="74"/>
        <v>2.5247958405154143</v>
      </c>
      <c r="J153" s="6">
        <v>28580</v>
      </c>
      <c r="K153" s="9">
        <f t="shared" si="75"/>
        <v>2.2078806971897031</v>
      </c>
      <c r="L153" s="8">
        <f t="shared" si="76"/>
        <v>321054</v>
      </c>
      <c r="M153" s="11">
        <f t="shared" si="77"/>
        <v>4.2875366115408013</v>
      </c>
    </row>
    <row r="154" spans="1:13" x14ac:dyDescent="0.25">
      <c r="A154" s="2" t="s">
        <v>17</v>
      </c>
      <c r="B154" s="6">
        <v>323778</v>
      </c>
      <c r="C154" s="9">
        <f t="shared" si="71"/>
        <v>8.0470188590898086</v>
      </c>
      <c r="D154" s="6">
        <v>32998</v>
      </c>
      <c r="E154" s="9">
        <f t="shared" si="72"/>
        <v>16.24628897499397</v>
      </c>
      <c r="F154" s="6">
        <v>502151</v>
      </c>
      <c r="G154" s="9">
        <f t="shared" si="73"/>
        <v>26.482578437639098</v>
      </c>
      <c r="H154" s="6">
        <v>7261</v>
      </c>
      <c r="I154" s="9">
        <f t="shared" si="74"/>
        <v>10.258837491876006</v>
      </c>
      <c r="J154" s="6">
        <v>146617</v>
      </c>
      <c r="K154" s="9">
        <f t="shared" si="75"/>
        <v>11.326551580820949</v>
      </c>
      <c r="L154" s="8">
        <f t="shared" si="76"/>
        <v>1012805</v>
      </c>
      <c r="M154" s="11">
        <f t="shared" si="77"/>
        <v>13.525570520384674</v>
      </c>
    </row>
    <row r="155" spans="1:13" ht="15.75" thickBot="1" x14ac:dyDescent="0.3">
      <c r="A155" s="3" t="s">
        <v>8</v>
      </c>
      <c r="B155" s="7">
        <f>SUM(B146:B154)</f>
        <v>4023577</v>
      </c>
      <c r="C155" s="10"/>
      <c r="D155" s="7">
        <f>SUM(D146:D154)</f>
        <v>203111</v>
      </c>
      <c r="E155" s="10"/>
      <c r="F155" s="7">
        <f>SUM(F146:F154)</f>
        <v>1896156</v>
      </c>
      <c r="G155" s="10"/>
      <c r="H155" s="7">
        <f>SUM(H146:H154)</f>
        <v>70778</v>
      </c>
      <c r="I155" s="10"/>
      <c r="J155" s="7">
        <f>SUM(J146:J154)</f>
        <v>1294454</v>
      </c>
      <c r="K155" s="10"/>
      <c r="L155" s="7">
        <f t="shared" si="76"/>
        <v>7488076</v>
      </c>
      <c r="M155" s="12"/>
    </row>
    <row r="158" spans="1:13" ht="15.75" thickBot="1" x14ac:dyDescent="0.3"/>
    <row r="159" spans="1:13" ht="30" x14ac:dyDescent="0.25">
      <c r="B159" s="23" t="s">
        <v>26</v>
      </c>
      <c r="C159" s="24" t="s">
        <v>27</v>
      </c>
      <c r="D159" s="25" t="s">
        <v>28</v>
      </c>
    </row>
    <row r="160" spans="1:13" x14ac:dyDescent="0.25">
      <c r="A160" t="s">
        <v>37</v>
      </c>
      <c r="B160" s="34">
        <f>L9</f>
        <v>3013373</v>
      </c>
      <c r="C160" s="40">
        <v>460677.01829720126</v>
      </c>
      <c r="D160" s="28">
        <f t="shared" ref="D160:D163" si="78">B160*1000/(C160*1000000)*100</f>
        <v>0.6541183693378757</v>
      </c>
    </row>
    <row r="161" spans="1:4" x14ac:dyDescent="0.25">
      <c r="A161" s="33" t="s">
        <v>35</v>
      </c>
      <c r="B161" s="34">
        <f>L24</f>
        <v>2515736</v>
      </c>
      <c r="C161" s="40">
        <v>449202.25806946785</v>
      </c>
      <c r="D161" s="28">
        <f t="shared" si="78"/>
        <v>0.5600452702112082</v>
      </c>
    </row>
    <row r="162" spans="1:4" x14ac:dyDescent="0.25">
      <c r="A162" s="33" t="s">
        <v>34</v>
      </c>
      <c r="B162" s="34">
        <f>L39</f>
        <v>2290712</v>
      </c>
      <c r="C162" s="40">
        <v>433846.18940641521</v>
      </c>
      <c r="D162" s="28">
        <f t="shared" si="78"/>
        <v>0.52800094963012889</v>
      </c>
    </row>
    <row r="163" spans="1:4" x14ac:dyDescent="0.25">
      <c r="A163" t="s">
        <v>33</v>
      </c>
      <c r="B163" s="34">
        <f>L54</f>
        <v>2167048</v>
      </c>
      <c r="C163" s="40">
        <v>419443.65955943754</v>
      </c>
      <c r="D163" s="28">
        <f t="shared" si="78"/>
        <v>0.51664817207540048</v>
      </c>
    </row>
    <row r="164" spans="1:4" x14ac:dyDescent="0.25">
      <c r="A164" s="33" t="str">
        <f>A62</f>
        <v>2008/09.</v>
      </c>
      <c r="B164" s="34">
        <f>L69</f>
        <v>2210335</v>
      </c>
      <c r="C164" s="27">
        <v>425095.60176174197</v>
      </c>
      <c r="D164" s="28">
        <f>B164*1000/(C164*1000000)*100</f>
        <v>0.51996186054139681</v>
      </c>
    </row>
    <row r="165" spans="1:4" x14ac:dyDescent="0.25">
      <c r="A165" t="str">
        <f>A78</f>
        <v>2007/08.</v>
      </c>
      <c r="B165" s="26">
        <f>L85</f>
        <v>2081167</v>
      </c>
      <c r="C165" s="27">
        <v>408681.32316662581</v>
      </c>
      <c r="D165" s="28">
        <f>B165*1000/(C165*1000000)*100</f>
        <v>0.50923956687677541</v>
      </c>
    </row>
    <row r="166" spans="1:4" x14ac:dyDescent="0.25">
      <c r="A166" t="str">
        <f>A93</f>
        <v>2006/07.</v>
      </c>
      <c r="B166" s="26">
        <f>L100</f>
        <v>1809014</v>
      </c>
      <c r="C166" s="27">
        <v>384865.02794206288</v>
      </c>
      <c r="D166" s="28">
        <f t="shared" ref="D166:D169" si="79">B166*1000/(C166*1000000)*100</f>
        <v>0.47003855083250823</v>
      </c>
    </row>
    <row r="167" spans="1:4" x14ac:dyDescent="0.25">
      <c r="A167" t="str">
        <f>A108</f>
        <v>2005/06.</v>
      </c>
      <c r="B167" s="26">
        <f>L115</f>
        <v>1532158</v>
      </c>
      <c r="C167" s="27">
        <v>365133.41060460132</v>
      </c>
      <c r="D167" s="28">
        <f t="shared" si="79"/>
        <v>0.41961594187258749</v>
      </c>
    </row>
    <row r="168" spans="1:4" x14ac:dyDescent="0.25">
      <c r="A168" t="str">
        <f>A124</f>
        <v>2004/05.</v>
      </c>
      <c r="B168" s="26">
        <f>L131</f>
        <v>1229398</v>
      </c>
      <c r="C168" s="27">
        <v>345529.53026312176</v>
      </c>
      <c r="D168" s="28">
        <f t="shared" si="79"/>
        <v>0.35580113776782257</v>
      </c>
    </row>
    <row r="169" spans="1:4" ht="15.75" thickBot="1" x14ac:dyDescent="0.3">
      <c r="A169" t="str">
        <f>A142</f>
        <v>2001/02.</v>
      </c>
      <c r="B169" s="29">
        <f>L149</f>
        <v>809405</v>
      </c>
      <c r="C169" s="30">
        <v>313320.15780019411</v>
      </c>
      <c r="D169" s="31">
        <f t="shared" si="79"/>
        <v>0.2583316074148545</v>
      </c>
    </row>
  </sheetData>
  <mergeCells count="1">
    <mergeCell ref="A1:M1"/>
  </mergeCell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38"/>
  <sheetViews>
    <sheetView zoomScale="93" zoomScaleNormal="93" workbookViewId="0">
      <selection activeCell="O18" sqref="O18"/>
    </sheetView>
  </sheetViews>
  <sheetFormatPr defaultRowHeight="15" x14ac:dyDescent="0.25"/>
  <cols>
    <col min="1" max="1" width="21.85546875" customWidth="1"/>
    <col min="2" max="2" width="17.85546875" customWidth="1"/>
    <col min="3" max="3" width="19.140625" customWidth="1"/>
    <col min="4" max="4" width="16.85546875" customWidth="1"/>
    <col min="5" max="5" width="19" customWidth="1"/>
    <col min="6" max="6" width="15.28515625" customWidth="1"/>
    <col min="7" max="7" width="14.42578125" customWidth="1"/>
    <col min="8" max="8" width="13" customWidth="1"/>
    <col min="9" max="13" width="11.42578125" customWidth="1"/>
    <col min="14" max="14" width="14.7109375" customWidth="1"/>
    <col min="15" max="15" width="12.7109375" customWidth="1"/>
    <col min="16" max="16" width="13.5703125" customWidth="1"/>
    <col min="17" max="17" width="13.28515625" customWidth="1"/>
    <col min="18" max="18" width="11.42578125" customWidth="1"/>
    <col min="19" max="19" width="16.5703125" customWidth="1"/>
    <col min="20" max="20" width="10.42578125" customWidth="1"/>
    <col min="21" max="21" width="11" customWidth="1"/>
    <col min="23" max="23" width="11" customWidth="1"/>
  </cols>
  <sheetData>
    <row r="1" spans="1:24" ht="27.75" customHeight="1" thickBot="1" x14ac:dyDescent="0.3">
      <c r="A1" s="47" t="s">
        <v>24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9"/>
    </row>
    <row r="3" spans="1:24" x14ac:dyDescent="0.25">
      <c r="B3" t="s">
        <v>37</v>
      </c>
      <c r="D3" t="s">
        <v>39</v>
      </c>
      <c r="G3" t="s">
        <v>23</v>
      </c>
      <c r="H3" s="41"/>
      <c r="I3" s="41" t="s">
        <v>25</v>
      </c>
      <c r="J3" s="41"/>
      <c r="K3" s="41"/>
      <c r="M3" s="39"/>
      <c r="N3" s="39"/>
      <c r="O3" s="39" t="s">
        <v>35</v>
      </c>
      <c r="P3" s="39" t="s">
        <v>34</v>
      </c>
      <c r="Q3" s="39" t="s">
        <v>33</v>
      </c>
      <c r="R3" s="39" t="s">
        <v>29</v>
      </c>
      <c r="S3" s="39" t="s">
        <v>18</v>
      </c>
      <c r="T3" s="39" t="s">
        <v>20</v>
      </c>
    </row>
    <row r="4" spans="1:24" x14ac:dyDescent="0.25">
      <c r="A4" t="str">
        <f>'R&amp;D Spent'!B79</f>
        <v>Business enterprise</v>
      </c>
      <c r="B4" s="19">
        <v>1237563</v>
      </c>
      <c r="C4" s="19">
        <v>10570726</v>
      </c>
      <c r="D4" s="9">
        <f>B4/C4*100</f>
        <v>11.707455098164496</v>
      </c>
      <c r="G4" s="19">
        <f>'R&amp;D Spent'!B149</f>
        <v>309403</v>
      </c>
      <c r="H4" s="42">
        <f>'R&amp;D Spent'!B155</f>
        <v>4023577</v>
      </c>
      <c r="I4" s="43">
        <f>G4/H4*100</f>
        <v>7.689749692872784</v>
      </c>
      <c r="J4" s="41"/>
      <c r="K4" s="41"/>
      <c r="M4" s="39"/>
      <c r="N4" s="39"/>
      <c r="O4" s="39"/>
      <c r="P4" s="39"/>
      <c r="Q4" s="39"/>
      <c r="R4" s="39"/>
      <c r="S4" s="39"/>
      <c r="T4" s="39"/>
    </row>
    <row r="5" spans="1:24" x14ac:dyDescent="0.25">
      <c r="A5" t="str">
        <f>'R&amp;D Spent'!D79</f>
        <v>Government</v>
      </c>
      <c r="B5" s="19">
        <v>168029</v>
      </c>
      <c r="C5" s="19">
        <v>1437509</v>
      </c>
      <c r="D5" s="9">
        <f t="shared" ref="D5:D8" si="0">B5/C5*100</f>
        <v>11.688900730360645</v>
      </c>
      <c r="G5">
        <f>'R&amp;D Spent'!D149</f>
        <v>55362</v>
      </c>
      <c r="H5" s="42">
        <f>'R&amp;D Spent'!D155</f>
        <v>203111</v>
      </c>
      <c r="I5" s="43">
        <f>G5/H5*100</f>
        <v>27.257017099024672</v>
      </c>
      <c r="J5" s="41"/>
      <c r="K5" s="41"/>
      <c r="M5" s="39" t="s">
        <v>1</v>
      </c>
      <c r="N5" s="39"/>
      <c r="O5" s="39">
        <v>1160507</v>
      </c>
      <c r="P5" s="39">
        <v>1280014</v>
      </c>
      <c r="Q5" s="39">
        <v>1183636</v>
      </c>
      <c r="R5" s="39">
        <v>1255509</v>
      </c>
      <c r="S5" s="39">
        <v>1302260</v>
      </c>
      <c r="T5" s="39">
        <v>962308</v>
      </c>
    </row>
    <row r="6" spans="1:24" x14ac:dyDescent="0.25">
      <c r="A6" t="str">
        <f>'R&amp;D Spent'!F79</f>
        <v>Higher education</v>
      </c>
      <c r="B6" s="19">
        <v>1137258</v>
      </c>
      <c r="C6" s="19">
        <v>7333153</v>
      </c>
      <c r="D6" s="9">
        <f t="shared" si="0"/>
        <v>15.508445003124848</v>
      </c>
      <c r="G6" s="19">
        <f>'R&amp;D Spent'!F149</f>
        <v>310589</v>
      </c>
      <c r="H6" s="42">
        <f>'R&amp;D Spent'!F155</f>
        <v>1896156</v>
      </c>
      <c r="I6" s="43">
        <f>G6/H6*100</f>
        <v>16.379928655659135</v>
      </c>
      <c r="J6" s="41"/>
      <c r="K6" s="41"/>
      <c r="M6" s="39" t="s">
        <v>4</v>
      </c>
      <c r="N6" s="39"/>
      <c r="O6" s="39">
        <v>126857</v>
      </c>
      <c r="P6" s="39">
        <v>48056</v>
      </c>
      <c r="Q6" s="39">
        <v>54914</v>
      </c>
      <c r="R6" s="39">
        <v>115302</v>
      </c>
      <c r="S6" s="39">
        <v>76458</v>
      </c>
      <c r="T6" s="39">
        <v>84192</v>
      </c>
    </row>
    <row r="7" spans="1:24" x14ac:dyDescent="0.25">
      <c r="A7" t="str">
        <f>'R&amp;D Spent'!H79</f>
        <v>Not-for-profit</v>
      </c>
      <c r="B7" s="19">
        <v>163221</v>
      </c>
      <c r="C7" s="19">
        <v>503833</v>
      </c>
      <c r="D7" s="9">
        <f t="shared" si="0"/>
        <v>32.395853387928142</v>
      </c>
      <c r="G7" s="19">
        <f>'R&amp;D Spent'!H149</f>
        <v>11014</v>
      </c>
      <c r="H7" s="42">
        <f>'R&amp;D Spent'!H155</f>
        <v>70778</v>
      </c>
      <c r="I7" s="43">
        <f>G7/H7*100</f>
        <v>15.561332617480009</v>
      </c>
      <c r="J7" s="41"/>
      <c r="K7" s="41"/>
      <c r="M7" s="39" t="s">
        <v>5</v>
      </c>
      <c r="N7" s="39"/>
      <c r="O7" s="39">
        <v>902386</v>
      </c>
      <c r="P7" s="39">
        <v>677740</v>
      </c>
      <c r="Q7" s="39">
        <v>662518</v>
      </c>
      <c r="R7" s="39">
        <v>567999</v>
      </c>
      <c r="S7" s="39">
        <v>459299</v>
      </c>
      <c r="T7" s="39">
        <v>451992</v>
      </c>
    </row>
    <row r="8" spans="1:24" x14ac:dyDescent="0.25">
      <c r="A8" t="s">
        <v>7</v>
      </c>
      <c r="B8" s="19">
        <v>307302</v>
      </c>
      <c r="C8" s="19">
        <v>4025998</v>
      </c>
      <c r="D8" s="9">
        <f t="shared" si="0"/>
        <v>7.6329397083654786</v>
      </c>
      <c r="G8" s="19">
        <f>'R&amp;D Spent'!J149</f>
        <v>123037</v>
      </c>
      <c r="H8" s="42">
        <f>'R&amp;D Spent'!J155</f>
        <v>1294454</v>
      </c>
      <c r="I8" s="43">
        <f>G8/H8*100</f>
        <v>9.5049341266665319</v>
      </c>
      <c r="J8" s="41"/>
      <c r="K8" s="41"/>
      <c r="M8" s="39" t="s">
        <v>6</v>
      </c>
      <c r="N8" s="39"/>
      <c r="O8" s="39">
        <v>33740</v>
      </c>
      <c r="P8" s="39">
        <v>35765</v>
      </c>
      <c r="Q8" s="39">
        <v>30548</v>
      </c>
      <c r="R8" s="39">
        <v>40492</v>
      </c>
      <c r="S8" s="39">
        <v>42141</v>
      </c>
      <c r="T8" s="39">
        <v>42902</v>
      </c>
    </row>
    <row r="9" spans="1:24" x14ac:dyDescent="0.25">
      <c r="H9" s="41"/>
      <c r="I9" s="41"/>
      <c r="J9" s="41"/>
      <c r="K9" s="41"/>
      <c r="M9" s="39" t="s">
        <v>7</v>
      </c>
      <c r="N9" s="39"/>
      <c r="O9" s="39">
        <v>292246</v>
      </c>
      <c r="P9" s="39">
        <v>249137</v>
      </c>
      <c r="Q9" s="39">
        <v>235432</v>
      </c>
      <c r="R9" s="39">
        <v>231033</v>
      </c>
      <c r="S9" s="39">
        <v>201009</v>
      </c>
      <c r="T9" s="39">
        <v>267620</v>
      </c>
    </row>
    <row r="10" spans="1:24" x14ac:dyDescent="0.25">
      <c r="B10" s="20" t="s">
        <v>32</v>
      </c>
      <c r="D10" t="s">
        <v>36</v>
      </c>
      <c r="G10" t="s">
        <v>22</v>
      </c>
      <c r="I10" t="s">
        <v>44</v>
      </c>
      <c r="O10" t="str">
        <f>V27</f>
        <v>2001/02.</v>
      </c>
      <c r="P10" t="str">
        <f>U27</f>
        <v>2004/05.</v>
      </c>
      <c r="Q10" t="str">
        <f>T27</f>
        <v>2005/06.</v>
      </c>
      <c r="R10" t="str">
        <f>T3</f>
        <v>2006/07.</v>
      </c>
      <c r="S10" t="str">
        <f>S3</f>
        <v>2007/08.</v>
      </c>
      <c r="T10" s="41" t="str">
        <f>R3</f>
        <v>2008/09.</v>
      </c>
      <c r="U10" s="41" t="s">
        <v>33</v>
      </c>
      <c r="V10" s="41" t="s">
        <v>34</v>
      </c>
      <c r="W10" s="41" t="s">
        <v>35</v>
      </c>
      <c r="X10" s="41" t="s">
        <v>38</v>
      </c>
    </row>
    <row r="11" spans="1:24" x14ac:dyDescent="0.25">
      <c r="A11" t="s">
        <v>1</v>
      </c>
      <c r="B11" s="19">
        <f>'R&amp;D Spent'!B24</f>
        <v>1160507</v>
      </c>
      <c r="C11" s="19">
        <f>'R&amp;D Spent'!B30</f>
        <v>10464023</v>
      </c>
      <c r="D11" s="21">
        <f>B11/C11*100</f>
        <v>11.090447717861476</v>
      </c>
      <c r="G11" s="42">
        <v>615437</v>
      </c>
      <c r="H11" s="42">
        <v>6766360</v>
      </c>
      <c r="I11" s="43">
        <f>G11/H11*100</f>
        <v>9.0955402904959239</v>
      </c>
      <c r="J11" s="41"/>
      <c r="K11" s="41"/>
      <c r="M11" t="s">
        <v>1</v>
      </c>
      <c r="O11" s="19">
        <f>V29</f>
        <v>309403</v>
      </c>
      <c r="P11" s="19">
        <f>U29</f>
        <v>615437</v>
      </c>
      <c r="Q11" s="19">
        <f>T29</f>
        <v>843499</v>
      </c>
      <c r="R11" s="19">
        <f>T5</f>
        <v>962308</v>
      </c>
      <c r="S11" s="19">
        <f>S5</f>
        <v>1302260</v>
      </c>
      <c r="T11" s="41">
        <f>R5</f>
        <v>1255509</v>
      </c>
      <c r="U11" s="41">
        <f>Q5</f>
        <v>1183636</v>
      </c>
      <c r="V11" s="41">
        <f>P5</f>
        <v>1280014</v>
      </c>
      <c r="W11" s="41">
        <f>O5</f>
        <v>1160507</v>
      </c>
      <c r="X11" s="41">
        <v>1237563</v>
      </c>
    </row>
    <row r="12" spans="1:24" x14ac:dyDescent="0.25">
      <c r="A12" t="s">
        <v>4</v>
      </c>
      <c r="B12" s="19">
        <f>'R&amp;D Spent'!D24</f>
        <v>126857</v>
      </c>
      <c r="C12" s="19">
        <f>'R&amp;D Spent'!D30</f>
        <v>1235668</v>
      </c>
      <c r="D12" s="21">
        <f>B12/C12*100</f>
        <v>10.266268933079111</v>
      </c>
      <c r="G12" s="42">
        <v>31213</v>
      </c>
      <c r="H12" s="42">
        <v>515330</v>
      </c>
      <c r="I12" s="43">
        <f t="shared" ref="I12:I15" si="1">G12/H12*100</f>
        <v>6.0568955814720669</v>
      </c>
      <c r="M12" t="s">
        <v>4</v>
      </c>
      <c r="O12" s="19">
        <f>V30</f>
        <v>55362</v>
      </c>
      <c r="P12" s="19">
        <f>U30</f>
        <v>31213</v>
      </c>
      <c r="Q12" s="19">
        <f>T30</f>
        <v>72131</v>
      </c>
      <c r="R12" s="19">
        <f>T6</f>
        <v>84192</v>
      </c>
      <c r="S12" s="19">
        <f>S6</f>
        <v>76458</v>
      </c>
      <c r="T12">
        <f>R6</f>
        <v>115302</v>
      </c>
      <c r="U12" s="41">
        <f>Q6</f>
        <v>54914</v>
      </c>
      <c r="V12" s="41">
        <f>P6</f>
        <v>48056</v>
      </c>
      <c r="W12" s="41">
        <f>O6</f>
        <v>126857</v>
      </c>
      <c r="X12">
        <v>168029</v>
      </c>
    </row>
    <row r="13" spans="1:24" x14ac:dyDescent="0.25">
      <c r="A13" t="s">
        <v>5</v>
      </c>
      <c r="B13" s="19">
        <f>'R&amp;D Spent'!F24</f>
        <v>902386</v>
      </c>
      <c r="C13" s="19">
        <f>'R&amp;D Spent'!F30</f>
        <v>6609215</v>
      </c>
      <c r="D13" s="21">
        <f>B13/C13*100</f>
        <v>13.653452036285701</v>
      </c>
      <c r="G13" s="42">
        <v>373595</v>
      </c>
      <c r="H13" s="42">
        <v>2533971</v>
      </c>
      <c r="I13" s="43">
        <f t="shared" si="1"/>
        <v>14.743459968563178</v>
      </c>
      <c r="M13" t="s">
        <v>5</v>
      </c>
      <c r="O13" s="19">
        <f>V31</f>
        <v>310589</v>
      </c>
      <c r="P13" s="19">
        <f>U31</f>
        <v>373595</v>
      </c>
      <c r="Q13" s="19">
        <f>T31</f>
        <v>379681</v>
      </c>
      <c r="R13" s="19">
        <f>T7</f>
        <v>451992</v>
      </c>
      <c r="S13" s="19">
        <f>S7</f>
        <v>459299</v>
      </c>
      <c r="T13">
        <f>R7</f>
        <v>567999</v>
      </c>
      <c r="U13" s="41">
        <f>Q7</f>
        <v>662518</v>
      </c>
      <c r="V13" s="41">
        <f>P7</f>
        <v>677740</v>
      </c>
      <c r="W13" s="41">
        <f>O7</f>
        <v>902386</v>
      </c>
      <c r="X13">
        <v>1137258</v>
      </c>
    </row>
    <row r="14" spans="1:24" x14ac:dyDescent="0.25">
      <c r="A14" t="s">
        <v>6</v>
      </c>
      <c r="B14" s="19">
        <f>'R&amp;D Spent'!H24</f>
        <v>33740</v>
      </c>
      <c r="C14" s="19">
        <f>'R&amp;D Spent'!H30</f>
        <v>170604</v>
      </c>
      <c r="D14" s="21">
        <f>B14/C14*100</f>
        <v>19.776793041194814</v>
      </c>
      <c r="G14" s="42">
        <v>37729</v>
      </c>
      <c r="H14" s="42">
        <v>198269</v>
      </c>
      <c r="I14" s="43">
        <f t="shared" si="1"/>
        <v>19.0291977061467</v>
      </c>
      <c r="M14" t="s">
        <v>6</v>
      </c>
      <c r="O14" s="19">
        <f>V32</f>
        <v>11014</v>
      </c>
      <c r="P14" s="19">
        <f>U32</f>
        <v>37729</v>
      </c>
      <c r="Q14" s="19">
        <f>T32</f>
        <v>35036</v>
      </c>
      <c r="R14" s="19">
        <f>T8</f>
        <v>42902</v>
      </c>
      <c r="S14" s="19">
        <f>S8</f>
        <v>42141</v>
      </c>
      <c r="T14">
        <f>R8</f>
        <v>40492</v>
      </c>
      <c r="U14" s="41">
        <f>Q8</f>
        <v>30548</v>
      </c>
      <c r="V14" s="41">
        <f>P8</f>
        <v>35765</v>
      </c>
      <c r="W14" s="41">
        <f>O8</f>
        <v>33740</v>
      </c>
      <c r="X14">
        <v>163221</v>
      </c>
    </row>
    <row r="15" spans="1:24" x14ac:dyDescent="0.25">
      <c r="A15" t="s">
        <v>7</v>
      </c>
      <c r="B15" s="19">
        <f>'R&amp;D Spent'!J24</f>
        <v>292246</v>
      </c>
      <c r="C15" s="19">
        <f>'R&amp;D Spent'!J30</f>
        <v>3729680</v>
      </c>
      <c r="D15" s="21">
        <f>B15/C15*100</f>
        <v>7.8356856352287592</v>
      </c>
      <c r="G15" s="42">
        <v>171424</v>
      </c>
      <c r="H15" s="42">
        <v>1996050</v>
      </c>
      <c r="I15" s="43">
        <f t="shared" si="1"/>
        <v>8.5881616191979155</v>
      </c>
      <c r="M15" t="s">
        <v>7</v>
      </c>
      <c r="O15" s="19">
        <f>V33</f>
        <v>123037</v>
      </c>
      <c r="P15" s="19">
        <f>U33</f>
        <v>171424</v>
      </c>
      <c r="Q15" s="19">
        <f>T33</f>
        <v>201811</v>
      </c>
      <c r="R15" s="19">
        <f>T9</f>
        <v>267620</v>
      </c>
      <c r="S15" s="19">
        <f>S9</f>
        <v>201009</v>
      </c>
      <c r="T15">
        <f>R9</f>
        <v>231033</v>
      </c>
      <c r="U15" s="41">
        <f>Q9</f>
        <v>235432</v>
      </c>
      <c r="V15" s="41">
        <f>P9</f>
        <v>249137</v>
      </c>
      <c r="W15" s="41">
        <f>O9</f>
        <v>292246</v>
      </c>
      <c r="X15">
        <v>307302</v>
      </c>
    </row>
    <row r="17" spans="1:22" x14ac:dyDescent="0.25">
      <c r="B17" s="20" t="s">
        <v>31</v>
      </c>
      <c r="D17" t="s">
        <v>40</v>
      </c>
      <c r="G17" t="s">
        <v>21</v>
      </c>
      <c r="I17" t="s">
        <v>47</v>
      </c>
    </row>
    <row r="18" spans="1:22" x14ac:dyDescent="0.25">
      <c r="A18" t="str">
        <f>'R&amp;D Spent'!B94</f>
        <v>Business enterprise</v>
      </c>
      <c r="B18" s="19">
        <v>1280014</v>
      </c>
      <c r="C18" s="19">
        <v>10059009</v>
      </c>
      <c r="D18" s="21">
        <f>B18/C18*100</f>
        <v>12.725050748040886</v>
      </c>
      <c r="G18" s="42">
        <v>843499</v>
      </c>
      <c r="H18" s="42">
        <v>8243776</v>
      </c>
      <c r="I18" s="43">
        <f>G18/H18*100</f>
        <v>10.231949533805867</v>
      </c>
    </row>
    <row r="19" spans="1:22" x14ac:dyDescent="0.25">
      <c r="A19" t="str">
        <f>'R&amp;D Spent'!D94</f>
        <v>Government</v>
      </c>
      <c r="B19" s="19">
        <v>48056</v>
      </c>
      <c r="C19" s="19">
        <v>1011340</v>
      </c>
      <c r="D19" s="21">
        <f t="shared" ref="D19:D22" si="2">B19/C19*100</f>
        <v>4.7517155457116305</v>
      </c>
      <c r="G19" s="42">
        <v>72131</v>
      </c>
      <c r="H19" s="42">
        <v>844641</v>
      </c>
      <c r="I19" s="43">
        <f t="shared" ref="I19:I22" si="3">G19/H19*100</f>
        <v>8.5398411869658233</v>
      </c>
    </row>
    <row r="20" spans="1:22" x14ac:dyDescent="0.25">
      <c r="A20" t="str">
        <f>'R&amp;D Spent'!F94</f>
        <v>Higher education</v>
      </c>
      <c r="B20" s="19">
        <v>677740</v>
      </c>
      <c r="C20" s="19">
        <v>5424603</v>
      </c>
      <c r="D20" s="21">
        <f t="shared" si="2"/>
        <v>12.493817519918048</v>
      </c>
      <c r="G20" s="42">
        <v>379681</v>
      </c>
      <c r="H20" s="42">
        <v>2732217</v>
      </c>
      <c r="I20" s="43">
        <f t="shared" si="3"/>
        <v>13.89644380369495</v>
      </c>
    </row>
    <row r="21" spans="1:22" x14ac:dyDescent="0.25">
      <c r="A21" t="str">
        <f>'R&amp;D Spent'!H94</f>
        <v>Not-for-profit</v>
      </c>
      <c r="B21" s="19">
        <v>35765</v>
      </c>
      <c r="C21" s="19">
        <v>162828</v>
      </c>
      <c r="D21" s="21">
        <f t="shared" si="2"/>
        <v>21.964895472523153</v>
      </c>
      <c r="G21" s="42">
        <v>35036</v>
      </c>
      <c r="H21" s="42">
        <v>226514</v>
      </c>
      <c r="I21" s="43">
        <f t="shared" si="3"/>
        <v>15.467476623961431</v>
      </c>
    </row>
    <row r="22" spans="1:22" x14ac:dyDescent="0.25">
      <c r="A22" t="str">
        <f>'R&amp;D Spent'!J94</f>
        <v>Science Councils</v>
      </c>
      <c r="B22" s="19">
        <v>249137</v>
      </c>
      <c r="C22" s="19">
        <v>3596022</v>
      </c>
      <c r="D22" s="21">
        <f t="shared" si="2"/>
        <v>6.9281278034450295</v>
      </c>
      <c r="G22" s="42">
        <v>201811</v>
      </c>
      <c r="H22" s="42">
        <v>2102094</v>
      </c>
      <c r="I22" s="43">
        <f t="shared" si="3"/>
        <v>9.6004745744005735</v>
      </c>
    </row>
    <row r="23" spans="1:22" x14ac:dyDescent="0.25">
      <c r="G23" s="20"/>
    </row>
    <row r="24" spans="1:22" x14ac:dyDescent="0.25">
      <c r="B24" s="20" t="s">
        <v>30</v>
      </c>
      <c r="D24" t="s">
        <v>40</v>
      </c>
      <c r="G24" t="s">
        <v>20</v>
      </c>
      <c r="I24" t="s">
        <v>46</v>
      </c>
    </row>
    <row r="25" spans="1:22" x14ac:dyDescent="0.25">
      <c r="A25" t="s">
        <v>1</v>
      </c>
      <c r="B25" s="19">
        <v>1183636</v>
      </c>
      <c r="C25" s="19">
        <v>11139236</v>
      </c>
      <c r="D25" s="21">
        <f>B25/C25*100</f>
        <v>10.62582748044839</v>
      </c>
      <c r="G25" s="42">
        <v>962308</v>
      </c>
      <c r="H25" s="42">
        <v>9243165</v>
      </c>
      <c r="I25" s="43">
        <f>G25/H25*100</f>
        <v>10.411022631317303</v>
      </c>
    </row>
    <row r="26" spans="1:22" x14ac:dyDescent="0.25">
      <c r="A26" t="s">
        <v>4</v>
      </c>
      <c r="B26" s="19">
        <v>54914</v>
      </c>
      <c r="C26" s="19">
        <v>1067303</v>
      </c>
      <c r="D26" s="21">
        <f t="shared" ref="D26:D29" si="4">B26/C26*100</f>
        <v>5.1451181154742374</v>
      </c>
      <c r="G26" s="42">
        <v>84192</v>
      </c>
      <c r="H26" s="42">
        <v>1021355</v>
      </c>
      <c r="I26" s="43">
        <f t="shared" ref="I26:I29" si="5">G26/H26*100</f>
        <v>8.2431671651874225</v>
      </c>
    </row>
    <row r="27" spans="1:22" x14ac:dyDescent="0.25">
      <c r="A27" t="s">
        <v>5</v>
      </c>
      <c r="B27" s="19">
        <v>662518</v>
      </c>
      <c r="C27" s="19">
        <v>5101224</v>
      </c>
      <c r="D27" s="21">
        <f t="shared" si="4"/>
        <v>12.987432035919221</v>
      </c>
      <c r="G27" s="42">
        <v>451992</v>
      </c>
      <c r="H27" s="42">
        <v>3298808</v>
      </c>
      <c r="I27" s="43">
        <f t="shared" si="5"/>
        <v>13.701676484354349</v>
      </c>
      <c r="T27" s="39" t="s">
        <v>21</v>
      </c>
      <c r="U27" s="39" t="s">
        <v>22</v>
      </c>
      <c r="V27" s="39" t="s">
        <v>23</v>
      </c>
    </row>
    <row r="28" spans="1:22" x14ac:dyDescent="0.25">
      <c r="A28" t="s">
        <v>6</v>
      </c>
      <c r="B28" s="19">
        <v>30548</v>
      </c>
      <c r="C28" s="19">
        <v>188841</v>
      </c>
      <c r="D28" s="21">
        <f t="shared" si="4"/>
        <v>16.176571824974452</v>
      </c>
      <c r="G28" s="42">
        <v>42902</v>
      </c>
      <c r="H28" s="42">
        <v>212539</v>
      </c>
      <c r="I28" s="43">
        <f t="shared" si="5"/>
        <v>20.185471842814732</v>
      </c>
      <c r="T28" s="39"/>
      <c r="U28" s="39"/>
      <c r="V28" s="39"/>
    </row>
    <row r="29" spans="1:22" x14ac:dyDescent="0.25">
      <c r="A29" t="s">
        <v>7</v>
      </c>
      <c r="B29" s="19">
        <v>235432</v>
      </c>
      <c r="C29" s="19">
        <v>3458074</v>
      </c>
      <c r="D29" s="21">
        <f t="shared" si="4"/>
        <v>6.8081828208418909</v>
      </c>
      <c r="G29" s="42">
        <v>267620</v>
      </c>
      <c r="H29" s="42">
        <v>2744718</v>
      </c>
      <c r="I29" s="43">
        <f t="shared" si="5"/>
        <v>9.7503641539859469</v>
      </c>
      <c r="T29" s="39">
        <v>843499</v>
      </c>
      <c r="U29" s="39">
        <v>615437</v>
      </c>
      <c r="V29" s="39">
        <v>309403</v>
      </c>
    </row>
    <row r="30" spans="1:22" x14ac:dyDescent="0.25">
      <c r="T30" s="39">
        <v>72131</v>
      </c>
      <c r="U30" s="39">
        <v>31213</v>
      </c>
      <c r="V30" s="39">
        <v>55362</v>
      </c>
    </row>
    <row r="31" spans="1:22" x14ac:dyDescent="0.25">
      <c r="B31" t="s">
        <v>29</v>
      </c>
      <c r="D31" t="s">
        <v>41</v>
      </c>
      <c r="G31" t="s">
        <v>18</v>
      </c>
      <c r="I31" t="s">
        <v>45</v>
      </c>
      <c r="T31" s="39">
        <v>379681</v>
      </c>
      <c r="U31" s="39">
        <v>373595</v>
      </c>
      <c r="V31" s="39">
        <v>310589</v>
      </c>
    </row>
    <row r="32" spans="1:22" x14ac:dyDescent="0.25">
      <c r="A32" t="s">
        <v>1</v>
      </c>
      <c r="B32" s="19">
        <v>1255509</v>
      </c>
      <c r="C32" s="19">
        <v>12332011</v>
      </c>
      <c r="D32" s="21">
        <f>B32/C32*100</f>
        <v>10.180894259662923</v>
      </c>
      <c r="G32" s="42">
        <v>1302260</v>
      </c>
      <c r="H32" s="42">
        <v>10738456</v>
      </c>
      <c r="I32" s="43">
        <f>G32/H32*100</f>
        <v>12.127069291898202</v>
      </c>
      <c r="T32" s="39">
        <v>35036</v>
      </c>
      <c r="U32" s="39">
        <v>37729</v>
      </c>
      <c r="V32" s="39">
        <v>11014</v>
      </c>
    </row>
    <row r="33" spans="1:22" x14ac:dyDescent="0.25">
      <c r="A33" t="s">
        <v>42</v>
      </c>
      <c r="B33" s="19">
        <v>115302</v>
      </c>
      <c r="C33" s="19">
        <v>1139677</v>
      </c>
      <c r="D33" s="21">
        <f t="shared" ref="D33:D36" si="6">B33/C33*100</f>
        <v>10.117077031474707</v>
      </c>
      <c r="G33" s="42">
        <v>76458</v>
      </c>
      <c r="H33" s="42">
        <v>1154399</v>
      </c>
      <c r="I33" s="43">
        <f t="shared" ref="I33:I36" si="7">G33/H33*100</f>
        <v>6.6231866105220121</v>
      </c>
      <c r="T33" s="39">
        <v>201811</v>
      </c>
      <c r="U33" s="39">
        <v>171424</v>
      </c>
      <c r="V33" s="39">
        <v>123037</v>
      </c>
    </row>
    <row r="34" spans="1:22" x14ac:dyDescent="0.25">
      <c r="A34" t="s">
        <v>5</v>
      </c>
      <c r="B34" s="19">
        <v>567999</v>
      </c>
      <c r="C34" s="19">
        <v>4191365</v>
      </c>
      <c r="D34" s="21">
        <f t="shared" si="6"/>
        <v>13.551647255726953</v>
      </c>
      <c r="G34" s="42">
        <v>459299</v>
      </c>
      <c r="H34" s="42">
        <v>3621862</v>
      </c>
      <c r="I34" s="43">
        <f t="shared" si="7"/>
        <v>12.681294869876321</v>
      </c>
      <c r="T34" s="39"/>
      <c r="U34" s="39"/>
      <c r="V34" s="39"/>
    </row>
    <row r="35" spans="1:22" x14ac:dyDescent="0.25">
      <c r="A35" t="s">
        <v>6</v>
      </c>
      <c r="B35" s="19">
        <v>40492</v>
      </c>
      <c r="C35" s="19">
        <v>240649</v>
      </c>
      <c r="D35" s="21">
        <f t="shared" si="6"/>
        <v>16.826165909685891</v>
      </c>
      <c r="G35" s="42">
        <v>42141</v>
      </c>
      <c r="H35" s="42">
        <v>223203</v>
      </c>
      <c r="I35" s="43">
        <f t="shared" si="7"/>
        <v>18.880122578997593</v>
      </c>
    </row>
    <row r="36" spans="1:22" x14ac:dyDescent="0.25">
      <c r="A36" t="s">
        <v>43</v>
      </c>
      <c r="B36" s="19">
        <v>231033</v>
      </c>
      <c r="C36" s="19">
        <v>3137342</v>
      </c>
      <c r="D36" s="21">
        <f t="shared" si="6"/>
        <v>7.363972432715336</v>
      </c>
      <c r="G36" s="42">
        <v>201009</v>
      </c>
      <c r="H36" s="42">
        <v>2886094</v>
      </c>
      <c r="I36" s="43">
        <f t="shared" si="7"/>
        <v>6.9647419661313865</v>
      </c>
    </row>
    <row r="49" spans="1:1" x14ac:dyDescent="0.25">
      <c r="A49" s="39" t="s">
        <v>1</v>
      </c>
    </row>
    <row r="50" spans="1:1" x14ac:dyDescent="0.25">
      <c r="A50" s="39" t="s">
        <v>4</v>
      </c>
    </row>
    <row r="51" spans="1:1" x14ac:dyDescent="0.25">
      <c r="A51" s="39" t="s">
        <v>5</v>
      </c>
    </row>
    <row r="52" spans="1:1" x14ac:dyDescent="0.25">
      <c r="A52" s="39" t="s">
        <v>6</v>
      </c>
    </row>
    <row r="53" spans="1:1" x14ac:dyDescent="0.25">
      <c r="A53" s="39" t="s">
        <v>7</v>
      </c>
    </row>
    <row r="54" spans="1:1" x14ac:dyDescent="0.25">
      <c r="A54" s="38"/>
    </row>
    <row r="128" spans="2:7" x14ac:dyDescent="0.25">
      <c r="B128" t="str">
        <f>'R&amp;D Spent'!B125</f>
        <v>Business enterprise</v>
      </c>
      <c r="C128" t="str">
        <f>'R&amp;D Spent'!D125</f>
        <v>Government</v>
      </c>
      <c r="D128" t="str">
        <f>'R&amp;D Spent'!F125</f>
        <v>Higher education</v>
      </c>
      <c r="E128" t="str">
        <f>'R&amp;D Spent'!H125</f>
        <v>Not-for-profit</v>
      </c>
      <c r="F128" t="s">
        <v>7</v>
      </c>
      <c r="G128" t="s">
        <v>8</v>
      </c>
    </row>
    <row r="129" spans="1:7" x14ac:dyDescent="0.25">
      <c r="A129" t="s">
        <v>38</v>
      </c>
      <c r="B129" s="19">
        <v>1237563</v>
      </c>
      <c r="C129" s="19">
        <v>168029</v>
      </c>
      <c r="D129" s="19">
        <v>1137258</v>
      </c>
      <c r="E129" s="19">
        <v>163221</v>
      </c>
      <c r="F129" s="19">
        <v>307302</v>
      </c>
      <c r="G129" s="19">
        <f>SUM(B129:F129)</f>
        <v>3013373</v>
      </c>
    </row>
    <row r="130" spans="1:7" x14ac:dyDescent="0.25">
      <c r="A130" t="s">
        <v>32</v>
      </c>
      <c r="B130" s="19">
        <f>'R&amp;D Spent'!B24</f>
        <v>1160507</v>
      </c>
      <c r="C130" s="19">
        <f>'R&amp;D Spent'!D24</f>
        <v>126857</v>
      </c>
      <c r="D130" s="19">
        <f>'R&amp;D Spent'!F24</f>
        <v>902386</v>
      </c>
      <c r="E130" s="19">
        <f>'R&amp;D Spent'!H24</f>
        <v>33740</v>
      </c>
      <c r="F130" s="19">
        <f>'R&amp;D Spent'!J24</f>
        <v>292246</v>
      </c>
      <c r="G130" s="19">
        <f>SUM(B130:F130)</f>
        <v>2515736</v>
      </c>
    </row>
    <row r="131" spans="1:7" x14ac:dyDescent="0.25">
      <c r="A131" t="s">
        <v>34</v>
      </c>
      <c r="B131" s="19">
        <f>'R&amp;D Spent'!B39</f>
        <v>1280014</v>
      </c>
      <c r="C131" s="19">
        <f>'R&amp;D Spent'!D39</f>
        <v>48056</v>
      </c>
      <c r="D131" s="19">
        <f>'R&amp;D Spent'!F39</f>
        <v>677740</v>
      </c>
      <c r="E131" s="19">
        <f>'R&amp;D Spent'!H39</f>
        <v>35765</v>
      </c>
      <c r="F131" s="19">
        <f>'R&amp;D Spent'!J39</f>
        <v>249137</v>
      </c>
      <c r="G131" s="19">
        <f t="shared" ref="G131:G132" si="8">SUM(B131:F131)</f>
        <v>2290712</v>
      </c>
    </row>
    <row r="132" spans="1:7" x14ac:dyDescent="0.25">
      <c r="A132" t="s">
        <v>33</v>
      </c>
      <c r="B132" s="19">
        <f>'R&amp;D Spent'!B54</f>
        <v>1183636</v>
      </c>
      <c r="C132" s="19">
        <f>'R&amp;D Spent'!D54</f>
        <v>54914</v>
      </c>
      <c r="D132" s="19">
        <f>'R&amp;D Spent'!F54</f>
        <v>662518</v>
      </c>
      <c r="E132" s="19">
        <f>'R&amp;D Spent'!H54</f>
        <v>30548</v>
      </c>
      <c r="F132" s="19">
        <f>'R&amp;D Spent'!J54</f>
        <v>235432</v>
      </c>
      <c r="G132" s="19">
        <f t="shared" si="8"/>
        <v>2167048</v>
      </c>
    </row>
    <row r="133" spans="1:7" x14ac:dyDescent="0.25">
      <c r="A133" t="s">
        <v>29</v>
      </c>
      <c r="B133" s="19">
        <f>'R&amp;D Spent'!B69</f>
        <v>1255509</v>
      </c>
      <c r="C133" s="19">
        <f>'R&amp;D Spent'!D69</f>
        <v>115302</v>
      </c>
      <c r="D133" s="19">
        <f>'R&amp;D Spent'!F69</f>
        <v>567999</v>
      </c>
      <c r="E133" s="19">
        <f>'R&amp;D Spent'!H69</f>
        <v>40492</v>
      </c>
      <c r="F133" s="19">
        <f>'R&amp;D Spent'!J69</f>
        <v>231033</v>
      </c>
      <c r="G133" s="19">
        <f>SUM(B133:F133)</f>
        <v>2210335</v>
      </c>
    </row>
    <row r="134" spans="1:7" x14ac:dyDescent="0.25">
      <c r="A134" t="str">
        <f>'R&amp;D Spent'!A78</f>
        <v>2007/08.</v>
      </c>
      <c r="B134" s="19">
        <f>'R&amp;D Spent'!B85</f>
        <v>1302260</v>
      </c>
      <c r="C134" s="19">
        <f>'R&amp;D Spent'!D85</f>
        <v>76458</v>
      </c>
      <c r="D134" s="19">
        <f>'R&amp;D Spent'!F85</f>
        <v>459299</v>
      </c>
      <c r="E134" s="19">
        <f>'R&amp;D Spent'!H85</f>
        <v>42141</v>
      </c>
      <c r="F134" s="19">
        <f>'R&amp;D Spent'!J85</f>
        <v>201009</v>
      </c>
      <c r="G134" s="19">
        <f>SUM(B134:F134)</f>
        <v>2081167</v>
      </c>
    </row>
    <row r="135" spans="1:7" x14ac:dyDescent="0.25">
      <c r="A135" t="str">
        <f>'R&amp;D Spent'!A93</f>
        <v>2006/07.</v>
      </c>
      <c r="B135" s="19">
        <f>'R&amp;D Spent'!B100</f>
        <v>962308</v>
      </c>
      <c r="C135" s="19">
        <f>'R&amp;D Spent'!D100</f>
        <v>84192</v>
      </c>
      <c r="D135" s="19">
        <f>'R&amp;D Spent'!F100</f>
        <v>451992</v>
      </c>
      <c r="E135" s="19">
        <f>'R&amp;D Spent'!H100</f>
        <v>42902</v>
      </c>
      <c r="F135" s="19">
        <f>'R&amp;D Spent'!J100</f>
        <v>267620</v>
      </c>
      <c r="G135" s="19">
        <f t="shared" ref="G135:G138" si="9">SUM(B135:F135)</f>
        <v>1809014</v>
      </c>
    </row>
    <row r="136" spans="1:7" x14ac:dyDescent="0.25">
      <c r="A136" t="str">
        <f>'R&amp;D Spent'!A108</f>
        <v>2005/06.</v>
      </c>
      <c r="B136" s="19">
        <f>'R&amp;D Spent'!B115</f>
        <v>843499</v>
      </c>
      <c r="C136" s="19">
        <f>'R&amp;D Spent'!D115</f>
        <v>72131</v>
      </c>
      <c r="D136" s="19">
        <f>'R&amp;D Spent'!F115</f>
        <v>379681</v>
      </c>
      <c r="E136" s="19">
        <f>'R&amp;D Spent'!H115</f>
        <v>35036</v>
      </c>
      <c r="F136" s="19">
        <f>'R&amp;D Spent'!J115</f>
        <v>201811</v>
      </c>
      <c r="G136" s="19">
        <f t="shared" si="9"/>
        <v>1532158</v>
      </c>
    </row>
    <row r="137" spans="1:7" x14ac:dyDescent="0.25">
      <c r="A137" t="str">
        <f>'R&amp;D Spent'!A124</f>
        <v>2004/05.</v>
      </c>
      <c r="B137" s="19">
        <f>'R&amp;D Spent'!B131</f>
        <v>615437</v>
      </c>
      <c r="C137" s="19">
        <f>'R&amp;D Spent'!D131</f>
        <v>31213</v>
      </c>
      <c r="D137" s="19">
        <f>'R&amp;D Spent'!F131</f>
        <v>373595</v>
      </c>
      <c r="E137" s="19">
        <f>'R&amp;D Spent'!H131</f>
        <v>37729</v>
      </c>
      <c r="F137" s="19">
        <f>'R&amp;D Spent'!J131</f>
        <v>171424</v>
      </c>
      <c r="G137" s="19">
        <f t="shared" si="9"/>
        <v>1229398</v>
      </c>
    </row>
    <row r="138" spans="1:7" x14ac:dyDescent="0.25">
      <c r="A138" t="str">
        <f>'R&amp;D Spent'!A142</f>
        <v>2001/02.</v>
      </c>
      <c r="B138" s="19">
        <f>'R&amp;D Spent'!B149</f>
        <v>309403</v>
      </c>
      <c r="C138" s="19">
        <f>'R&amp;D Spent'!D149</f>
        <v>55362</v>
      </c>
      <c r="D138" s="19">
        <f>'R&amp;D Spent'!F149</f>
        <v>310589</v>
      </c>
      <c r="E138" s="19">
        <f>'R&amp;D Spent'!H149</f>
        <v>11014</v>
      </c>
      <c r="F138" s="19">
        <f>'R&amp;D Spent'!J149</f>
        <v>123037</v>
      </c>
      <c r="G138" s="19">
        <f t="shared" si="9"/>
        <v>809405</v>
      </c>
    </row>
  </sheetData>
  <mergeCells count="1">
    <mergeCell ref="A1:S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"/>
  <sheetViews>
    <sheetView workbookViewId="0">
      <selection sqref="A1:Q1"/>
    </sheetView>
  </sheetViews>
  <sheetFormatPr defaultRowHeight="15" x14ac:dyDescent="0.25"/>
  <sheetData>
    <row r="1" spans="1:17" ht="25.5" customHeight="1" thickBot="1" x14ac:dyDescent="0.3">
      <c r="A1" s="47" t="s">
        <v>24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9"/>
    </row>
  </sheetData>
  <mergeCells count="1">
    <mergeCell ref="A1:Q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R&amp;D Spent</vt:lpstr>
      <vt:lpstr>Graphs</vt:lpstr>
      <vt:lpstr>Graphs1</vt:lpstr>
    </vt:vector>
  </TitlesOfParts>
  <Company>treasury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2010-05-20T09:30:17Z</dcterms:created>
  <dcterms:modified xsi:type="dcterms:W3CDTF">2016-05-12T07:26:59Z</dcterms:modified>
</cp:coreProperties>
</file>